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showHorizontalScroll="0" showSheetTabs="0" xWindow="9405" yWindow="0" windowWidth="18960" windowHeight="12240" autoFilterDateGrouping="0"/>
  </bookViews>
  <sheets>
    <sheet name="West Coast Equity" sheetId="1" r:id="rId1"/>
  </sheets>
  <definedNames>
    <definedName name="_xlnm.Print_Area" localSheetId="0">'West Coast Equity'!$4:$715</definedName>
    <definedName name="_xlnm.Print_Titles" localSheetId="0">'West Coast Equity'!$21:$22</definedName>
  </definedNames>
  <calcPr calcId="125725"/>
</workbook>
</file>

<file path=xl/calcChain.xml><?xml version="1.0" encoding="utf-8"?>
<calcChain xmlns="http://schemas.openxmlformats.org/spreadsheetml/2006/main">
  <c r="BD1" i="1"/>
  <c r="BE1" s="1"/>
  <c r="CA6"/>
  <c r="BZ6"/>
  <c r="BY6"/>
  <c r="BX6"/>
  <c r="BV6"/>
  <c r="BU6"/>
  <c r="BT6"/>
  <c r="BS6"/>
  <c r="BB1"/>
  <c r="BC1"/>
  <c r="BW6"/>
  <c r="BY7"/>
  <c r="CA7"/>
  <c r="BZ7"/>
  <c r="BX7"/>
  <c r="BW7"/>
  <c r="BV7"/>
  <c r="BU7"/>
  <c r="BT7"/>
  <c r="CB7" s="1"/>
  <c r="BS7"/>
  <c r="BY5"/>
  <c r="BW5"/>
  <c r="BS5"/>
  <c r="J23"/>
  <c r="CW5"/>
  <c r="CP5"/>
  <c r="CQ5" s="1"/>
  <c r="I23" s="1"/>
  <c r="C9"/>
  <c r="CA5"/>
  <c r="BZ5"/>
  <c r="BX5"/>
  <c r="BV5"/>
  <c r="BU5"/>
  <c r="BT5"/>
  <c r="BD4"/>
  <c r="C23"/>
  <c r="CE2"/>
  <c r="CE3" s="1"/>
  <c r="CI1"/>
  <c r="BX1"/>
  <c r="AV1"/>
  <c r="AW4" s="1"/>
  <c r="AS1"/>
  <c r="AO1"/>
  <c r="AL1"/>
  <c r="AH1"/>
  <c r="AI1" s="1"/>
  <c r="AE1"/>
  <c r="AF4" s="1"/>
  <c r="AB1"/>
  <c r="Y1"/>
  <c r="Z1" s="1"/>
  <c r="V1"/>
  <c r="W1" s="1"/>
  <c r="S1"/>
  <c r="T4" s="1"/>
  <c r="R1"/>
  <c r="W4" s="1"/>
  <c r="U4"/>
  <c r="U5" s="1"/>
  <c r="U6" s="1"/>
  <c r="AA4"/>
  <c r="AA5" s="1"/>
  <c r="AA6" s="1"/>
  <c r="AA7" s="1"/>
  <c r="AA8" s="1"/>
  <c r="AA9" s="1"/>
  <c r="AA10" s="1"/>
  <c r="AA11" s="1"/>
  <c r="AA12" s="1"/>
  <c r="AA13" s="1"/>
  <c r="AA14" s="1"/>
  <c r="AA15" s="1"/>
  <c r="AA16" s="1"/>
  <c r="AA17" s="1"/>
  <c r="AA18" s="1"/>
  <c r="AA19" s="1"/>
  <c r="AA20" s="1"/>
  <c r="AA21" s="1"/>
  <c r="AA22" s="1"/>
  <c r="AA23" s="1"/>
  <c r="AA24" s="1"/>
  <c r="AA25" s="1"/>
  <c r="AA26" s="1"/>
  <c r="AA27" s="1"/>
  <c r="AA28" s="1"/>
  <c r="AA29" s="1"/>
  <c r="AA30" s="1"/>
  <c r="AA31" s="1"/>
  <c r="AA32" s="1"/>
  <c r="AA33" s="1"/>
  <c r="AA34" s="1"/>
  <c r="AA35" s="1"/>
  <c r="AA36" s="1"/>
  <c r="AA37" s="1"/>
  <c r="AA38" s="1"/>
  <c r="AA39" s="1"/>
  <c r="AA40" s="1"/>
  <c r="AA41" s="1"/>
  <c r="AA42" s="1"/>
  <c r="AA43" s="1"/>
  <c r="AA44" s="1"/>
  <c r="AA45" s="1"/>
  <c r="AA46" s="1"/>
  <c r="AA47" s="1"/>
  <c r="AA48" s="1"/>
  <c r="AA49" s="1"/>
  <c r="AA50" s="1"/>
  <c r="AA51" s="1"/>
  <c r="AA52" s="1"/>
  <c r="AA53" s="1"/>
  <c r="AA54" s="1"/>
  <c r="AA55" s="1"/>
  <c r="AA56" s="1"/>
  <c r="AA57" s="1"/>
  <c r="AA58" s="1"/>
  <c r="AA59" s="1"/>
  <c r="AA60" s="1"/>
  <c r="AA61" s="1"/>
  <c r="AA62" s="1"/>
  <c r="AA63" s="1"/>
  <c r="AA64" s="1"/>
  <c r="AA65" s="1"/>
  <c r="AA66" s="1"/>
  <c r="AA67" s="1"/>
  <c r="AA68" s="1"/>
  <c r="AA69" s="1"/>
  <c r="AA70" s="1"/>
  <c r="AA71" s="1"/>
  <c r="AA72" s="1"/>
  <c r="AA73" s="1"/>
  <c r="AA74" s="1"/>
  <c r="AA75" s="1"/>
  <c r="AA76" s="1"/>
  <c r="AA77" s="1"/>
  <c r="AA78" s="1"/>
  <c r="AA79" s="1"/>
  <c r="AA80" s="1"/>
  <c r="AA81" s="1"/>
  <c r="AA82" s="1"/>
  <c r="AA83" s="1"/>
  <c r="AA84" s="1"/>
  <c r="AA85" s="1"/>
  <c r="AA86" s="1"/>
  <c r="AA87" s="1"/>
  <c r="AA88" s="1"/>
  <c r="AA89" s="1"/>
  <c r="AA90" s="1"/>
  <c r="AA91" s="1"/>
  <c r="AA92" s="1"/>
  <c r="AA93" s="1"/>
  <c r="AA94" s="1"/>
  <c r="AA95" s="1"/>
  <c r="AA96" s="1"/>
  <c r="AA97" s="1"/>
  <c r="AA98" s="1"/>
  <c r="AA99" s="1"/>
  <c r="AA100" s="1"/>
  <c r="AA101" s="1"/>
  <c r="AA102" s="1"/>
  <c r="AA103" s="1"/>
  <c r="AA104" s="1"/>
  <c r="AA105" s="1"/>
  <c r="AA106" s="1"/>
  <c r="AA107" s="1"/>
  <c r="AA108" s="1"/>
  <c r="AA109" s="1"/>
  <c r="AA110" s="1"/>
  <c r="AA111" s="1"/>
  <c r="AA112" s="1"/>
  <c r="AA113" s="1"/>
  <c r="AA114" s="1"/>
  <c r="AA115" s="1"/>
  <c r="AA116" s="1"/>
  <c r="AA117" s="1"/>
  <c r="AA118" s="1"/>
  <c r="AA119" s="1"/>
  <c r="AA120" s="1"/>
  <c r="AA121" s="1"/>
  <c r="AA122" s="1"/>
  <c r="AA123" s="1"/>
  <c r="AA124" s="1"/>
  <c r="AA125" s="1"/>
  <c r="AA126" s="1"/>
  <c r="AA127" s="1"/>
  <c r="AA128" s="1"/>
  <c r="AA129" s="1"/>
  <c r="AA130" s="1"/>
  <c r="AA131" s="1"/>
  <c r="AA132" s="1"/>
  <c r="AA133" s="1"/>
  <c r="AA134" s="1"/>
  <c r="AA135" s="1"/>
  <c r="AA136" s="1"/>
  <c r="AA137" s="1"/>
  <c r="AA138" s="1"/>
  <c r="AA139" s="1"/>
  <c r="AA140" s="1"/>
  <c r="AA141" s="1"/>
  <c r="AA142" s="1"/>
  <c r="AA143" s="1"/>
  <c r="AA144" s="1"/>
  <c r="AA145" s="1"/>
  <c r="AA146" s="1"/>
  <c r="AA147" s="1"/>
  <c r="AA148" s="1"/>
  <c r="AA149" s="1"/>
  <c r="AA150" s="1"/>
  <c r="AA151" s="1"/>
  <c r="AA152" s="1"/>
  <c r="AA153" s="1"/>
  <c r="AA154" s="1"/>
  <c r="AA155" s="1"/>
  <c r="AA156" s="1"/>
  <c r="AA157" s="1"/>
  <c r="AA158" s="1"/>
  <c r="AA159" s="1"/>
  <c r="AA160" s="1"/>
  <c r="AA161" s="1"/>
  <c r="AA162" s="1"/>
  <c r="AA163" s="1"/>
  <c r="AA164" s="1"/>
  <c r="AA165" s="1"/>
  <c r="AA166" s="1"/>
  <c r="AA167" s="1"/>
  <c r="AA168" s="1"/>
  <c r="AA169" s="1"/>
  <c r="AA170" s="1"/>
  <c r="AA171" s="1"/>
  <c r="AA172" s="1"/>
  <c r="AA173" s="1"/>
  <c r="AA174" s="1"/>
  <c r="AA175" s="1"/>
  <c r="AA176" s="1"/>
  <c r="AA177" s="1"/>
  <c r="AA178" s="1"/>
  <c r="AA179" s="1"/>
  <c r="AA180" s="1"/>
  <c r="AA181" s="1"/>
  <c r="AA182" s="1"/>
  <c r="AA183" s="1"/>
  <c r="AA184" s="1"/>
  <c r="AA185" s="1"/>
  <c r="AA186" s="1"/>
  <c r="AA187" s="1"/>
  <c r="AA188" s="1"/>
  <c r="AA189" s="1"/>
  <c r="AA190" s="1"/>
  <c r="AA191" s="1"/>
  <c r="AA192" s="1"/>
  <c r="AA193" s="1"/>
  <c r="AA194" s="1"/>
  <c r="AA195" s="1"/>
  <c r="AA196" s="1"/>
  <c r="AA197" s="1"/>
  <c r="AA198" s="1"/>
  <c r="AA199" s="1"/>
  <c r="AA200" s="1"/>
  <c r="AA201" s="1"/>
  <c r="AA202" s="1"/>
  <c r="AA203" s="1"/>
  <c r="AA204" s="1"/>
  <c r="AA205" s="1"/>
  <c r="AA206" s="1"/>
  <c r="AA207" s="1"/>
  <c r="AA208" s="1"/>
  <c r="AA209" s="1"/>
  <c r="AA210" s="1"/>
  <c r="AA211" s="1"/>
  <c r="AA212" s="1"/>
  <c r="AA213" s="1"/>
  <c r="AA214" s="1"/>
  <c r="AA215" s="1"/>
  <c r="AA216" s="1"/>
  <c r="AA217" s="1"/>
  <c r="AA218" s="1"/>
  <c r="AA219" s="1"/>
  <c r="AA220" s="1"/>
  <c r="AA221" s="1"/>
  <c r="AA222" s="1"/>
  <c r="AA223" s="1"/>
  <c r="AA224" s="1"/>
  <c r="AA225" s="1"/>
  <c r="AA226" s="1"/>
  <c r="AA227" s="1"/>
  <c r="AA228" s="1"/>
  <c r="AA229" s="1"/>
  <c r="AA230" s="1"/>
  <c r="AA231" s="1"/>
  <c r="AA232" s="1"/>
  <c r="AA233" s="1"/>
  <c r="AA234" s="1"/>
  <c r="AA235" s="1"/>
  <c r="AA236" s="1"/>
  <c r="AA237" s="1"/>
  <c r="AA238" s="1"/>
  <c r="AA239" s="1"/>
  <c r="AA240" s="1"/>
  <c r="AA241" s="1"/>
  <c r="AA242" s="1"/>
  <c r="AA243" s="1"/>
  <c r="AA244" s="1"/>
  <c r="AA245" s="1"/>
  <c r="AA246" s="1"/>
  <c r="AA247" s="1"/>
  <c r="AA248" s="1"/>
  <c r="AA249" s="1"/>
  <c r="AA250" s="1"/>
  <c r="AA251" s="1"/>
  <c r="AA252" s="1"/>
  <c r="AA253" s="1"/>
  <c r="AA254" s="1"/>
  <c r="AA255" s="1"/>
  <c r="AA256" s="1"/>
  <c r="AA257" s="1"/>
  <c r="AA258" s="1"/>
  <c r="AA259" s="1"/>
  <c r="AA260" s="1"/>
  <c r="AA261" s="1"/>
  <c r="AA262" s="1"/>
  <c r="AA263" s="1"/>
  <c r="AA264" s="1"/>
  <c r="AA265" s="1"/>
  <c r="AA266" s="1"/>
  <c r="AA267" s="1"/>
  <c r="AA268" s="1"/>
  <c r="AA269" s="1"/>
  <c r="AA270" s="1"/>
  <c r="AA271" s="1"/>
  <c r="AA272" s="1"/>
  <c r="AA273" s="1"/>
  <c r="AA274" s="1"/>
  <c r="AA275" s="1"/>
  <c r="AA276" s="1"/>
  <c r="AA277" s="1"/>
  <c r="AA278" s="1"/>
  <c r="AA279" s="1"/>
  <c r="AA280" s="1"/>
  <c r="AA281" s="1"/>
  <c r="AA282" s="1"/>
  <c r="AA283" s="1"/>
  <c r="AA284" s="1"/>
  <c r="AA285" s="1"/>
  <c r="AA286" s="1"/>
  <c r="AA287" s="1"/>
  <c r="AA288" s="1"/>
  <c r="AA289" s="1"/>
  <c r="AA290" s="1"/>
  <c r="AA291" s="1"/>
  <c r="AA292" s="1"/>
  <c r="AA293" s="1"/>
  <c r="AA294" s="1"/>
  <c r="AA295" s="1"/>
  <c r="AA296" s="1"/>
  <c r="AA297" s="1"/>
  <c r="AA298" s="1"/>
  <c r="AA299" s="1"/>
  <c r="AA300" s="1"/>
  <c r="AA301" s="1"/>
  <c r="AA302" s="1"/>
  <c r="AA303" s="1"/>
  <c r="AA304" s="1"/>
  <c r="AA305" s="1"/>
  <c r="AA306" s="1"/>
  <c r="AA307" s="1"/>
  <c r="AA308" s="1"/>
  <c r="AA309" s="1"/>
  <c r="AA310" s="1"/>
  <c r="AA311" s="1"/>
  <c r="AA312" s="1"/>
  <c r="AA313" s="1"/>
  <c r="AA314" s="1"/>
  <c r="AA315" s="1"/>
  <c r="AA316" s="1"/>
  <c r="AA317" s="1"/>
  <c r="AA318" s="1"/>
  <c r="AA319" s="1"/>
  <c r="AA320" s="1"/>
  <c r="AA321" s="1"/>
  <c r="AA322" s="1"/>
  <c r="AA323" s="1"/>
  <c r="AA324" s="1"/>
  <c r="AA325" s="1"/>
  <c r="AA326" s="1"/>
  <c r="AA327" s="1"/>
  <c r="AA328" s="1"/>
  <c r="AA329" s="1"/>
  <c r="AA330" s="1"/>
  <c r="AA331" s="1"/>
  <c r="AA332" s="1"/>
  <c r="AA333" s="1"/>
  <c r="AA334" s="1"/>
  <c r="AA335" s="1"/>
  <c r="AA336" s="1"/>
  <c r="AA337" s="1"/>
  <c r="AA338" s="1"/>
  <c r="AA339" s="1"/>
  <c r="AA340" s="1"/>
  <c r="AA341" s="1"/>
  <c r="AA342" s="1"/>
  <c r="AA343" s="1"/>
  <c r="AA344" s="1"/>
  <c r="AA345" s="1"/>
  <c r="AA346" s="1"/>
  <c r="AA347" s="1"/>
  <c r="AA348" s="1"/>
  <c r="AA349" s="1"/>
  <c r="AA350" s="1"/>
  <c r="AA351" s="1"/>
  <c r="AA352" s="1"/>
  <c r="AA353" s="1"/>
  <c r="AA354" s="1"/>
  <c r="AA355" s="1"/>
  <c r="AA356" s="1"/>
  <c r="AA357" s="1"/>
  <c r="AA358" s="1"/>
  <c r="AA359" s="1"/>
  <c r="AA360" s="1"/>
  <c r="AA361" s="1"/>
  <c r="AA362" s="1"/>
  <c r="AA363" s="1"/>
  <c r="AA364" s="1"/>
  <c r="AA365" s="1"/>
  <c r="AA366" s="1"/>
  <c r="AA367" s="1"/>
  <c r="AA368" s="1"/>
  <c r="AA369" s="1"/>
  <c r="AA370" s="1"/>
  <c r="AA371" s="1"/>
  <c r="AA372" s="1"/>
  <c r="AA373" s="1"/>
  <c r="AA374" s="1"/>
  <c r="AA375" s="1"/>
  <c r="AA376" s="1"/>
  <c r="AA377" s="1"/>
  <c r="AA378" s="1"/>
  <c r="AA379" s="1"/>
  <c r="AA380" s="1"/>
  <c r="AA381" s="1"/>
  <c r="AA382" s="1"/>
  <c r="AA383" s="1"/>
  <c r="AA384" s="1"/>
  <c r="AA385" s="1"/>
  <c r="AA386" s="1"/>
  <c r="AA387" s="1"/>
  <c r="AA388" s="1"/>
  <c r="AA389" s="1"/>
  <c r="AA390" s="1"/>
  <c r="AA391" s="1"/>
  <c r="AA392" s="1"/>
  <c r="AA393" s="1"/>
  <c r="AA394" s="1"/>
  <c r="AA395" s="1"/>
  <c r="AA396" s="1"/>
  <c r="AA397" s="1"/>
  <c r="AA398" s="1"/>
  <c r="AA399" s="1"/>
  <c r="AA400" s="1"/>
  <c r="AA401" s="1"/>
  <c r="AA402" s="1"/>
  <c r="AA403" s="1"/>
  <c r="AA404" s="1"/>
  <c r="AA405" s="1"/>
  <c r="AA406" s="1"/>
  <c r="AA407" s="1"/>
  <c r="AA408" s="1"/>
  <c r="AA409" s="1"/>
  <c r="AA410" s="1"/>
  <c r="AA411" s="1"/>
  <c r="AA412" s="1"/>
  <c r="AA413" s="1"/>
  <c r="AA414" s="1"/>
  <c r="AA415" s="1"/>
  <c r="AA416" s="1"/>
  <c r="AA417" s="1"/>
  <c r="AA418" s="1"/>
  <c r="AA419" s="1"/>
  <c r="AA420" s="1"/>
  <c r="AA421" s="1"/>
  <c r="AA422" s="1"/>
  <c r="AA423" s="1"/>
  <c r="AA424" s="1"/>
  <c r="AA425" s="1"/>
  <c r="AA426" s="1"/>
  <c r="AA427" s="1"/>
  <c r="AA428" s="1"/>
  <c r="AA429" s="1"/>
  <c r="AA430" s="1"/>
  <c r="AA431" s="1"/>
  <c r="AA432" s="1"/>
  <c r="AA433" s="1"/>
  <c r="AA434" s="1"/>
  <c r="AA435" s="1"/>
  <c r="AA436" s="1"/>
  <c r="AA437" s="1"/>
  <c r="AA438" s="1"/>
  <c r="AA439" s="1"/>
  <c r="AA440" s="1"/>
  <c r="AA441" s="1"/>
  <c r="AA442" s="1"/>
  <c r="AA443" s="1"/>
  <c r="AA444" s="1"/>
  <c r="AA445" s="1"/>
  <c r="AA446" s="1"/>
  <c r="AA447" s="1"/>
  <c r="AA448" s="1"/>
  <c r="AA449" s="1"/>
  <c r="AA450" s="1"/>
  <c r="AA451" s="1"/>
  <c r="AA452" s="1"/>
  <c r="AA453" s="1"/>
  <c r="AA454" s="1"/>
  <c r="AA455" s="1"/>
  <c r="AA456" s="1"/>
  <c r="AA457" s="1"/>
  <c r="AA458" s="1"/>
  <c r="AA459" s="1"/>
  <c r="AA460" s="1"/>
  <c r="AA461" s="1"/>
  <c r="AA462" s="1"/>
  <c r="AA463" s="1"/>
  <c r="AA464" s="1"/>
  <c r="AA465" s="1"/>
  <c r="AA466" s="1"/>
  <c r="AA467" s="1"/>
  <c r="AA468" s="1"/>
  <c r="AA469" s="1"/>
  <c r="AA470" s="1"/>
  <c r="AA471" s="1"/>
  <c r="AA472" s="1"/>
  <c r="AA473" s="1"/>
  <c r="AA474" s="1"/>
  <c r="AA475" s="1"/>
  <c r="AA476" s="1"/>
  <c r="AA477" s="1"/>
  <c r="AA478" s="1"/>
  <c r="AA479" s="1"/>
  <c r="AA480" s="1"/>
  <c r="AA481" s="1"/>
  <c r="AA482" s="1"/>
  <c r="AA483" s="1"/>
  <c r="AA484" s="1"/>
  <c r="AA485" s="1"/>
  <c r="AA486" s="1"/>
  <c r="AA487" s="1"/>
  <c r="AA488" s="1"/>
  <c r="AA489" s="1"/>
  <c r="AA490" s="1"/>
  <c r="AA491" s="1"/>
  <c r="AA492" s="1"/>
  <c r="AA493" s="1"/>
  <c r="AA494" s="1"/>
  <c r="AA495" s="1"/>
  <c r="AA496" s="1"/>
  <c r="AA497" s="1"/>
  <c r="AA498" s="1"/>
  <c r="AA499" s="1"/>
  <c r="AA500" s="1"/>
  <c r="AA501" s="1"/>
  <c r="AA502" s="1"/>
  <c r="AA503" s="1"/>
  <c r="AA504" s="1"/>
  <c r="AA505" s="1"/>
  <c r="AA506" s="1"/>
  <c r="AA507" s="1"/>
  <c r="AA508" s="1"/>
  <c r="AA509" s="1"/>
  <c r="AA510" s="1"/>
  <c r="AA511" s="1"/>
  <c r="AA512" s="1"/>
  <c r="AA513" s="1"/>
  <c r="AA514" s="1"/>
  <c r="AA515" s="1"/>
  <c r="AA516" s="1"/>
  <c r="AA517" s="1"/>
  <c r="AA518" s="1"/>
  <c r="AA519" s="1"/>
  <c r="AA520" s="1"/>
  <c r="AA521" s="1"/>
  <c r="AA522" s="1"/>
  <c r="AA523" s="1"/>
  <c r="AA524" s="1"/>
  <c r="AA525" s="1"/>
  <c r="AA526" s="1"/>
  <c r="AA527" s="1"/>
  <c r="AA528" s="1"/>
  <c r="AA529" s="1"/>
  <c r="AA530" s="1"/>
  <c r="AA531" s="1"/>
  <c r="AA532" s="1"/>
  <c r="AA533" s="1"/>
  <c r="AA534" s="1"/>
  <c r="AA535" s="1"/>
  <c r="AA536" s="1"/>
  <c r="AA537" s="1"/>
  <c r="AA538" s="1"/>
  <c r="AA539" s="1"/>
  <c r="AA540" s="1"/>
  <c r="AA541" s="1"/>
  <c r="AA542" s="1"/>
  <c r="AA543" s="1"/>
  <c r="AA544" s="1"/>
  <c r="AA545" s="1"/>
  <c r="AA546" s="1"/>
  <c r="AA547" s="1"/>
  <c r="AA548" s="1"/>
  <c r="AA549" s="1"/>
  <c r="AA550" s="1"/>
  <c r="AA551" s="1"/>
  <c r="AA552" s="1"/>
  <c r="AA553" s="1"/>
  <c r="AA554" s="1"/>
  <c r="AA555" s="1"/>
  <c r="AA556" s="1"/>
  <c r="AA557" s="1"/>
  <c r="AA558" s="1"/>
  <c r="AA559" s="1"/>
  <c r="AA560" s="1"/>
  <c r="AA561" s="1"/>
  <c r="AA562" s="1"/>
  <c r="AA563" s="1"/>
  <c r="AA564" s="1"/>
  <c r="AA565" s="1"/>
  <c r="AA566" s="1"/>
  <c r="AA567" s="1"/>
  <c r="AA568" s="1"/>
  <c r="AA569" s="1"/>
  <c r="AA570" s="1"/>
  <c r="AA571" s="1"/>
  <c r="AA572" s="1"/>
  <c r="AA573" s="1"/>
  <c r="AA574" s="1"/>
  <c r="AA575" s="1"/>
  <c r="AA576" s="1"/>
  <c r="AA577" s="1"/>
  <c r="AA578" s="1"/>
  <c r="AA579" s="1"/>
  <c r="AA580" s="1"/>
  <c r="AA581" s="1"/>
  <c r="AA582" s="1"/>
  <c r="AA583" s="1"/>
  <c r="AA584" s="1"/>
  <c r="AA585" s="1"/>
  <c r="AA586" s="1"/>
  <c r="AA587" s="1"/>
  <c r="AA588" s="1"/>
  <c r="AA589" s="1"/>
  <c r="AA590" s="1"/>
  <c r="AA591" s="1"/>
  <c r="AA592" s="1"/>
  <c r="AA593" s="1"/>
  <c r="AA594" s="1"/>
  <c r="AA595" s="1"/>
  <c r="AA596" s="1"/>
  <c r="AA597" s="1"/>
  <c r="AA598" s="1"/>
  <c r="AA599" s="1"/>
  <c r="AA600" s="1"/>
  <c r="AA601" s="1"/>
  <c r="AA602" s="1"/>
  <c r="AA603" s="1"/>
  <c r="AA604" s="1"/>
  <c r="AA605" s="1"/>
  <c r="AA606" s="1"/>
  <c r="AA607" s="1"/>
  <c r="AA608" s="1"/>
  <c r="AA609" s="1"/>
  <c r="AA610" s="1"/>
  <c r="AA611" s="1"/>
  <c r="AA612" s="1"/>
  <c r="AA613" s="1"/>
  <c r="AA614" s="1"/>
  <c r="AA615" s="1"/>
  <c r="AA616" s="1"/>
  <c r="AA617" s="1"/>
  <c r="AA618" s="1"/>
  <c r="AA619" s="1"/>
  <c r="AA620" s="1"/>
  <c r="AA621" s="1"/>
  <c r="AA622" s="1"/>
  <c r="AA623" s="1"/>
  <c r="AA624" s="1"/>
  <c r="AA625" s="1"/>
  <c r="AA626" s="1"/>
  <c r="AA627" s="1"/>
  <c r="AA628" s="1"/>
  <c r="AA629" s="1"/>
  <c r="AA630" s="1"/>
  <c r="AA631" s="1"/>
  <c r="AA632" s="1"/>
  <c r="AA633" s="1"/>
  <c r="AA634" s="1"/>
  <c r="AA635" s="1"/>
  <c r="AA636" s="1"/>
  <c r="AA637" s="1"/>
  <c r="AA638" s="1"/>
  <c r="AA639" s="1"/>
  <c r="AA640" s="1"/>
  <c r="AA641" s="1"/>
  <c r="AA642" s="1"/>
  <c r="AA643" s="1"/>
  <c r="AA644" s="1"/>
  <c r="AA645" s="1"/>
  <c r="AA646" s="1"/>
  <c r="AA647" s="1"/>
  <c r="AA648" s="1"/>
  <c r="AA649" s="1"/>
  <c r="AA650" s="1"/>
  <c r="AA651" s="1"/>
  <c r="AA652" s="1"/>
  <c r="AA653" s="1"/>
  <c r="AA654" s="1"/>
  <c r="AA655" s="1"/>
  <c r="AA656" s="1"/>
  <c r="AA657" s="1"/>
  <c r="AA658" s="1"/>
  <c r="AA659" s="1"/>
  <c r="AA660" s="1"/>
  <c r="AA661" s="1"/>
  <c r="AA662" s="1"/>
  <c r="AA663" s="1"/>
  <c r="AA664" s="1"/>
  <c r="AA665" s="1"/>
  <c r="AA666" s="1"/>
  <c r="AA667" s="1"/>
  <c r="AA668" s="1"/>
  <c r="AA669" s="1"/>
  <c r="AA670" s="1"/>
  <c r="AA671" s="1"/>
  <c r="AA672" s="1"/>
  <c r="AA673" s="1"/>
  <c r="AA674" s="1"/>
  <c r="AA675" s="1"/>
  <c r="AA676" s="1"/>
  <c r="AA677" s="1"/>
  <c r="AA678" s="1"/>
  <c r="AA679" s="1"/>
  <c r="AA680" s="1"/>
  <c r="AA681" s="1"/>
  <c r="AA682" s="1"/>
  <c r="AA683" s="1"/>
  <c r="AA684" s="1"/>
  <c r="AA685" s="1"/>
  <c r="AA686" s="1"/>
  <c r="AA687" s="1"/>
  <c r="AA688" s="1"/>
  <c r="AA689" s="1"/>
  <c r="AA690" s="1"/>
  <c r="AA691" s="1"/>
  <c r="AA692" s="1"/>
  <c r="AA693" s="1"/>
  <c r="AA694" s="1"/>
  <c r="AA695" s="1"/>
  <c r="AA696" s="1"/>
  <c r="AA697" s="1"/>
  <c r="AA698" s="1"/>
  <c r="AA699" s="1"/>
  <c r="AA700" s="1"/>
  <c r="AA701" s="1"/>
  <c r="AA702" s="1"/>
  <c r="AA703" s="1"/>
  <c r="AA704" s="1"/>
  <c r="AA705" s="1"/>
  <c r="AA706" s="1"/>
  <c r="AA707" s="1"/>
  <c r="AA708" s="1"/>
  <c r="AA709" s="1"/>
  <c r="AA710" s="1"/>
  <c r="AA711" s="1"/>
  <c r="AA712" s="1"/>
  <c r="AA713" s="1"/>
  <c r="AA714" s="1"/>
  <c r="AA715" s="1"/>
  <c r="AA716" s="1"/>
  <c r="AM1"/>
  <c r="AJ1" s="1"/>
  <c r="AD4"/>
  <c r="AS4"/>
  <c r="AB4"/>
  <c r="AE4"/>
  <c r="CA14" l="1"/>
  <c r="CA16"/>
  <c r="CA10"/>
  <c r="CA15"/>
  <c r="CA11"/>
  <c r="CA17"/>
  <c r="CA12"/>
  <c r="CA13"/>
  <c r="T1"/>
  <c r="R4"/>
  <c r="R5" s="1"/>
  <c r="CK1"/>
  <c r="Y4"/>
  <c r="AN4"/>
  <c r="AT4"/>
  <c r="AL4"/>
  <c r="AM4"/>
  <c r="AM5" s="1"/>
  <c r="AJ4"/>
  <c r="CB5"/>
  <c r="U7"/>
  <c r="U8" s="1"/>
  <c r="U9" s="1"/>
  <c r="U10" s="1"/>
  <c r="AN1"/>
  <c r="AJ5"/>
  <c r="W5"/>
  <c r="W6" s="1"/>
  <c r="W7" s="1"/>
  <c r="W8" s="1"/>
  <c r="W9" s="1"/>
  <c r="S4"/>
  <c r="AR4"/>
  <c r="AH4"/>
  <c r="AG4"/>
  <c r="AG5" s="1"/>
  <c r="AI4"/>
  <c r="AQ4"/>
  <c r="AQ5" s="1"/>
  <c r="AV4"/>
  <c r="AC4"/>
  <c r="AC5" s="1"/>
  <c r="AC6" s="1"/>
  <c r="AC7" s="1"/>
  <c r="AC8" s="1"/>
  <c r="AC9" s="1"/>
  <c r="AC10" s="1"/>
  <c r="AC11" s="1"/>
  <c r="AC12" s="1"/>
  <c r="AC13" s="1"/>
  <c r="AC14" s="1"/>
  <c r="AC15" s="1"/>
  <c r="AC16" s="1"/>
  <c r="AC17" s="1"/>
  <c r="AC18" s="1"/>
  <c r="AC19" s="1"/>
  <c r="AC20" s="1"/>
  <c r="AC21" s="1"/>
  <c r="AC22" s="1"/>
  <c r="AC23" s="1"/>
  <c r="AC24" s="1"/>
  <c r="AC25" s="1"/>
  <c r="AC26" s="1"/>
  <c r="AC27" s="1"/>
  <c r="AC28" s="1"/>
  <c r="AC29" s="1"/>
  <c r="AC30" s="1"/>
  <c r="AC31" s="1"/>
  <c r="AC32" s="1"/>
  <c r="AC33" s="1"/>
  <c r="AC34" s="1"/>
  <c r="AC35" s="1"/>
  <c r="AC36" s="1"/>
  <c r="AC37" s="1"/>
  <c r="AC38" s="1"/>
  <c r="AC39" s="1"/>
  <c r="AC40" s="1"/>
  <c r="AC41" s="1"/>
  <c r="AC42" s="1"/>
  <c r="AC43" s="1"/>
  <c r="AC44" s="1"/>
  <c r="AC45" s="1"/>
  <c r="AC46" s="1"/>
  <c r="AC47" s="1"/>
  <c r="AC48" s="1"/>
  <c r="AC49" s="1"/>
  <c r="AC50" s="1"/>
  <c r="AC51" s="1"/>
  <c r="AC52" s="1"/>
  <c r="AC53" s="1"/>
  <c r="AC54" s="1"/>
  <c r="AC55" s="1"/>
  <c r="AC56" s="1"/>
  <c r="AC57" s="1"/>
  <c r="AC58" s="1"/>
  <c r="AC59" s="1"/>
  <c r="AC60" s="1"/>
  <c r="AC61" s="1"/>
  <c r="AC62" s="1"/>
  <c r="AC63" s="1"/>
  <c r="AC64" s="1"/>
  <c r="AC65" s="1"/>
  <c r="AC66" s="1"/>
  <c r="AC67" s="1"/>
  <c r="AC68" s="1"/>
  <c r="AC69" s="1"/>
  <c r="AC70" s="1"/>
  <c r="AC71" s="1"/>
  <c r="AC72" s="1"/>
  <c r="AC73" s="1"/>
  <c r="AC74" s="1"/>
  <c r="AC75" s="1"/>
  <c r="AC76" s="1"/>
  <c r="AC77" s="1"/>
  <c r="AC78" s="1"/>
  <c r="AC79" s="1"/>
  <c r="AC80" s="1"/>
  <c r="AC81" s="1"/>
  <c r="AC82" s="1"/>
  <c r="AC83" s="1"/>
  <c r="AC84" s="1"/>
  <c r="AC85" s="1"/>
  <c r="AC86" s="1"/>
  <c r="AC87" s="1"/>
  <c r="AC88" s="1"/>
  <c r="AC89" s="1"/>
  <c r="AC90" s="1"/>
  <c r="AC91" s="1"/>
  <c r="AC92" s="1"/>
  <c r="AC93" s="1"/>
  <c r="AC94" s="1"/>
  <c r="AC95" s="1"/>
  <c r="AC96" s="1"/>
  <c r="AC97" s="1"/>
  <c r="AC98" s="1"/>
  <c r="AC99" s="1"/>
  <c r="AC100" s="1"/>
  <c r="AC101" s="1"/>
  <c r="AC102" s="1"/>
  <c r="AC103" s="1"/>
  <c r="AC104" s="1"/>
  <c r="AC105" s="1"/>
  <c r="AC106" s="1"/>
  <c r="AC107" s="1"/>
  <c r="AC108" s="1"/>
  <c r="AC109" s="1"/>
  <c r="AC110" s="1"/>
  <c r="AC111" s="1"/>
  <c r="AC112" s="1"/>
  <c r="AC113" s="1"/>
  <c r="AC114" s="1"/>
  <c r="AC115" s="1"/>
  <c r="AC116" s="1"/>
  <c r="AC117" s="1"/>
  <c r="AC118" s="1"/>
  <c r="AC119" s="1"/>
  <c r="AC120" s="1"/>
  <c r="AC121" s="1"/>
  <c r="AC122" s="1"/>
  <c r="AC123" s="1"/>
  <c r="AC124" s="1"/>
  <c r="AC125" s="1"/>
  <c r="AC126" s="1"/>
  <c r="AC127" s="1"/>
  <c r="AC128" s="1"/>
  <c r="AC129" s="1"/>
  <c r="AC130" s="1"/>
  <c r="AC131" s="1"/>
  <c r="AC132" s="1"/>
  <c r="AC133" s="1"/>
  <c r="AC134" s="1"/>
  <c r="AC135" s="1"/>
  <c r="AC136" s="1"/>
  <c r="AC137" s="1"/>
  <c r="AC138" s="1"/>
  <c r="AC139" s="1"/>
  <c r="AC140" s="1"/>
  <c r="AC141" s="1"/>
  <c r="AC142" s="1"/>
  <c r="AC143" s="1"/>
  <c r="AC144" s="1"/>
  <c r="AC145" s="1"/>
  <c r="AC146" s="1"/>
  <c r="AC147" s="1"/>
  <c r="AC148" s="1"/>
  <c r="AC149" s="1"/>
  <c r="AC150" s="1"/>
  <c r="AC151" s="1"/>
  <c r="AC152" s="1"/>
  <c r="AC153" s="1"/>
  <c r="AC154" s="1"/>
  <c r="AC155" s="1"/>
  <c r="AC156" s="1"/>
  <c r="AC157" s="1"/>
  <c r="AC158" s="1"/>
  <c r="AC159" s="1"/>
  <c r="AC160" s="1"/>
  <c r="AC161" s="1"/>
  <c r="AC162" s="1"/>
  <c r="AC163" s="1"/>
  <c r="AC164" s="1"/>
  <c r="AC165" s="1"/>
  <c r="AC166" s="1"/>
  <c r="AC167" s="1"/>
  <c r="AC168" s="1"/>
  <c r="AC169" s="1"/>
  <c r="AC170" s="1"/>
  <c r="AC171" s="1"/>
  <c r="AC172" s="1"/>
  <c r="AC173" s="1"/>
  <c r="AC174" s="1"/>
  <c r="AC175" s="1"/>
  <c r="AC176" s="1"/>
  <c r="AC177" s="1"/>
  <c r="AC178" s="1"/>
  <c r="AC179" s="1"/>
  <c r="AC180" s="1"/>
  <c r="AC181" s="1"/>
  <c r="AC182" s="1"/>
  <c r="AC183" s="1"/>
  <c r="AC184" s="1"/>
  <c r="AC185" s="1"/>
  <c r="AC186" s="1"/>
  <c r="AC187" s="1"/>
  <c r="AC188" s="1"/>
  <c r="AC189" s="1"/>
  <c r="AC190" s="1"/>
  <c r="AC191" s="1"/>
  <c r="AC192" s="1"/>
  <c r="AC193" s="1"/>
  <c r="AC194" s="1"/>
  <c r="AC195" s="1"/>
  <c r="AC196" s="1"/>
  <c r="AC197" s="1"/>
  <c r="AC198" s="1"/>
  <c r="AC199" s="1"/>
  <c r="AC200" s="1"/>
  <c r="AC201" s="1"/>
  <c r="AC202" s="1"/>
  <c r="AC203" s="1"/>
  <c r="AC204" s="1"/>
  <c r="AC205" s="1"/>
  <c r="AC206" s="1"/>
  <c r="AC207" s="1"/>
  <c r="AC208" s="1"/>
  <c r="AC209" s="1"/>
  <c r="AC210" s="1"/>
  <c r="AC211" s="1"/>
  <c r="AC212" s="1"/>
  <c r="AC213" s="1"/>
  <c r="AC214" s="1"/>
  <c r="AC215" s="1"/>
  <c r="AC216" s="1"/>
  <c r="AC217" s="1"/>
  <c r="AC218" s="1"/>
  <c r="AC219" s="1"/>
  <c r="AC220" s="1"/>
  <c r="AC221" s="1"/>
  <c r="AC222" s="1"/>
  <c r="AC223" s="1"/>
  <c r="AC224" s="1"/>
  <c r="AC225" s="1"/>
  <c r="AC226" s="1"/>
  <c r="AC227" s="1"/>
  <c r="AC228" s="1"/>
  <c r="AC229" s="1"/>
  <c r="AC230" s="1"/>
  <c r="AC231" s="1"/>
  <c r="AC232" s="1"/>
  <c r="AC233" s="1"/>
  <c r="AC234" s="1"/>
  <c r="AC235" s="1"/>
  <c r="AC236" s="1"/>
  <c r="AC237" s="1"/>
  <c r="AC238" s="1"/>
  <c r="AC239" s="1"/>
  <c r="AC240" s="1"/>
  <c r="AC241" s="1"/>
  <c r="AC242" s="1"/>
  <c r="AC243" s="1"/>
  <c r="AC244" s="1"/>
  <c r="AC245" s="1"/>
  <c r="AC246" s="1"/>
  <c r="AC247" s="1"/>
  <c r="AC248" s="1"/>
  <c r="AC249" s="1"/>
  <c r="AC250" s="1"/>
  <c r="AC251" s="1"/>
  <c r="AC252" s="1"/>
  <c r="AC253" s="1"/>
  <c r="AC254" s="1"/>
  <c r="AC255" s="1"/>
  <c r="AC256" s="1"/>
  <c r="AC257" s="1"/>
  <c r="AC258" s="1"/>
  <c r="AC259" s="1"/>
  <c r="AC260" s="1"/>
  <c r="AC261" s="1"/>
  <c r="AC262" s="1"/>
  <c r="AC263" s="1"/>
  <c r="AC264" s="1"/>
  <c r="AC265" s="1"/>
  <c r="AC266" s="1"/>
  <c r="AC267" s="1"/>
  <c r="AC268" s="1"/>
  <c r="AC269" s="1"/>
  <c r="AC270" s="1"/>
  <c r="AC271" s="1"/>
  <c r="AC272" s="1"/>
  <c r="AC273" s="1"/>
  <c r="AC274" s="1"/>
  <c r="AC275" s="1"/>
  <c r="AC276" s="1"/>
  <c r="AC277" s="1"/>
  <c r="AC278" s="1"/>
  <c r="AC279" s="1"/>
  <c r="AC280" s="1"/>
  <c r="AC281" s="1"/>
  <c r="AC282" s="1"/>
  <c r="AC283" s="1"/>
  <c r="AC284" s="1"/>
  <c r="AC285" s="1"/>
  <c r="AC286" s="1"/>
  <c r="AC287" s="1"/>
  <c r="AC288" s="1"/>
  <c r="AC289" s="1"/>
  <c r="AC290" s="1"/>
  <c r="AC291" s="1"/>
  <c r="AC292" s="1"/>
  <c r="AC293" s="1"/>
  <c r="AC294" s="1"/>
  <c r="AC295" s="1"/>
  <c r="AC296" s="1"/>
  <c r="AC297" s="1"/>
  <c r="AC298" s="1"/>
  <c r="AC299" s="1"/>
  <c r="AC300" s="1"/>
  <c r="AC301" s="1"/>
  <c r="AC302" s="1"/>
  <c r="AC303" s="1"/>
  <c r="AC304" s="1"/>
  <c r="AC305" s="1"/>
  <c r="AC306" s="1"/>
  <c r="AC307" s="1"/>
  <c r="AC308" s="1"/>
  <c r="AC309" s="1"/>
  <c r="AC310" s="1"/>
  <c r="AC311" s="1"/>
  <c r="AC312" s="1"/>
  <c r="AC313" s="1"/>
  <c r="AC314" s="1"/>
  <c r="AC315" s="1"/>
  <c r="AC316" s="1"/>
  <c r="AC317" s="1"/>
  <c r="AC318" s="1"/>
  <c r="AC319" s="1"/>
  <c r="AC320" s="1"/>
  <c r="AC321" s="1"/>
  <c r="AC322" s="1"/>
  <c r="AC323" s="1"/>
  <c r="AC324" s="1"/>
  <c r="AC325" s="1"/>
  <c r="AC326" s="1"/>
  <c r="AC327" s="1"/>
  <c r="AC328" s="1"/>
  <c r="AC329" s="1"/>
  <c r="AC330" s="1"/>
  <c r="AC331" s="1"/>
  <c r="AC332" s="1"/>
  <c r="AC333" s="1"/>
  <c r="AC334" s="1"/>
  <c r="AC335" s="1"/>
  <c r="AC336" s="1"/>
  <c r="AC337" s="1"/>
  <c r="AC338" s="1"/>
  <c r="AC339" s="1"/>
  <c r="AC340" s="1"/>
  <c r="AC341" s="1"/>
  <c r="AC342" s="1"/>
  <c r="AC343" s="1"/>
  <c r="AC344" s="1"/>
  <c r="AC345" s="1"/>
  <c r="AC346" s="1"/>
  <c r="AC347" s="1"/>
  <c r="AC348" s="1"/>
  <c r="AC349" s="1"/>
  <c r="AC350" s="1"/>
  <c r="AC351" s="1"/>
  <c r="AC352" s="1"/>
  <c r="AC353" s="1"/>
  <c r="AC354" s="1"/>
  <c r="AC355" s="1"/>
  <c r="AC356" s="1"/>
  <c r="AC357" s="1"/>
  <c r="AC358" s="1"/>
  <c r="AC359" s="1"/>
  <c r="AC360" s="1"/>
  <c r="AC361" s="1"/>
  <c r="AC362" s="1"/>
  <c r="AC363" s="1"/>
  <c r="AC364" s="1"/>
  <c r="AC365" s="1"/>
  <c r="AC366" s="1"/>
  <c r="AC367" s="1"/>
  <c r="AC368" s="1"/>
  <c r="AC369" s="1"/>
  <c r="AC370" s="1"/>
  <c r="AC371" s="1"/>
  <c r="AC372" s="1"/>
  <c r="AC373" s="1"/>
  <c r="AC374" s="1"/>
  <c r="AC375" s="1"/>
  <c r="AC376" s="1"/>
  <c r="AC377" s="1"/>
  <c r="AC378" s="1"/>
  <c r="AC379" s="1"/>
  <c r="AC380" s="1"/>
  <c r="AC381" s="1"/>
  <c r="AC382" s="1"/>
  <c r="AC383" s="1"/>
  <c r="AC384" s="1"/>
  <c r="AC385" s="1"/>
  <c r="AC386" s="1"/>
  <c r="AC387" s="1"/>
  <c r="AC388" s="1"/>
  <c r="AC389" s="1"/>
  <c r="AC390" s="1"/>
  <c r="AC391" s="1"/>
  <c r="AC392" s="1"/>
  <c r="AC393" s="1"/>
  <c r="AC394" s="1"/>
  <c r="AC395" s="1"/>
  <c r="AC396" s="1"/>
  <c r="AC397" s="1"/>
  <c r="AC398" s="1"/>
  <c r="AC399" s="1"/>
  <c r="AC400" s="1"/>
  <c r="AC401" s="1"/>
  <c r="AC402" s="1"/>
  <c r="AC403" s="1"/>
  <c r="AC404" s="1"/>
  <c r="AC405" s="1"/>
  <c r="AC406" s="1"/>
  <c r="AC407" s="1"/>
  <c r="AC408" s="1"/>
  <c r="AC409" s="1"/>
  <c r="AC410" s="1"/>
  <c r="AC411" s="1"/>
  <c r="AC412" s="1"/>
  <c r="AC413" s="1"/>
  <c r="AC414" s="1"/>
  <c r="AC415" s="1"/>
  <c r="AC416" s="1"/>
  <c r="AC417" s="1"/>
  <c r="AC418" s="1"/>
  <c r="AC419" s="1"/>
  <c r="AC420" s="1"/>
  <c r="AC421" s="1"/>
  <c r="AC422" s="1"/>
  <c r="AC423" s="1"/>
  <c r="AC424" s="1"/>
  <c r="AC425" s="1"/>
  <c r="AC426" s="1"/>
  <c r="AC427" s="1"/>
  <c r="AC428" s="1"/>
  <c r="AC429" s="1"/>
  <c r="AC430" s="1"/>
  <c r="AC431" s="1"/>
  <c r="AC432" s="1"/>
  <c r="AC433" s="1"/>
  <c r="AC434" s="1"/>
  <c r="AC435" s="1"/>
  <c r="AC436" s="1"/>
  <c r="AC437" s="1"/>
  <c r="AC438" s="1"/>
  <c r="AC439" s="1"/>
  <c r="AC440" s="1"/>
  <c r="AC441" s="1"/>
  <c r="AC442" s="1"/>
  <c r="AC443" s="1"/>
  <c r="AC444" s="1"/>
  <c r="AC445" s="1"/>
  <c r="AC446" s="1"/>
  <c r="AC447" s="1"/>
  <c r="AC448" s="1"/>
  <c r="AC449" s="1"/>
  <c r="AC450" s="1"/>
  <c r="AC451" s="1"/>
  <c r="AC452" s="1"/>
  <c r="AC453" s="1"/>
  <c r="AC454" s="1"/>
  <c r="AC455" s="1"/>
  <c r="AC456" s="1"/>
  <c r="AC457" s="1"/>
  <c r="AC458" s="1"/>
  <c r="AC459" s="1"/>
  <c r="AC460" s="1"/>
  <c r="AC461" s="1"/>
  <c r="AC462" s="1"/>
  <c r="AC463" s="1"/>
  <c r="AC464" s="1"/>
  <c r="AC465" s="1"/>
  <c r="AC466" s="1"/>
  <c r="AC467" s="1"/>
  <c r="AC468" s="1"/>
  <c r="AC469" s="1"/>
  <c r="AC470" s="1"/>
  <c r="AC471" s="1"/>
  <c r="AC472" s="1"/>
  <c r="AC473" s="1"/>
  <c r="AC474" s="1"/>
  <c r="AC475" s="1"/>
  <c r="AC476" s="1"/>
  <c r="AC477" s="1"/>
  <c r="AC478" s="1"/>
  <c r="AC479" s="1"/>
  <c r="AC480" s="1"/>
  <c r="AC481" s="1"/>
  <c r="AC482" s="1"/>
  <c r="AC483" s="1"/>
  <c r="AC484" s="1"/>
  <c r="AC485" s="1"/>
  <c r="AC486" s="1"/>
  <c r="AC487" s="1"/>
  <c r="AC488" s="1"/>
  <c r="AC489" s="1"/>
  <c r="AC490" s="1"/>
  <c r="AC491" s="1"/>
  <c r="AC492" s="1"/>
  <c r="AC493" s="1"/>
  <c r="AC494" s="1"/>
  <c r="AC495" s="1"/>
  <c r="AC496" s="1"/>
  <c r="AC497" s="1"/>
  <c r="AC498" s="1"/>
  <c r="AC499" s="1"/>
  <c r="AC500" s="1"/>
  <c r="AC501" s="1"/>
  <c r="AC502" s="1"/>
  <c r="AC503" s="1"/>
  <c r="AC504" s="1"/>
  <c r="AC505" s="1"/>
  <c r="AC506" s="1"/>
  <c r="AC507" s="1"/>
  <c r="AC508" s="1"/>
  <c r="AC509" s="1"/>
  <c r="AC510" s="1"/>
  <c r="AC511" s="1"/>
  <c r="AC512" s="1"/>
  <c r="AC513" s="1"/>
  <c r="AC514" s="1"/>
  <c r="AC515" s="1"/>
  <c r="AC516" s="1"/>
  <c r="AC517" s="1"/>
  <c r="AC518" s="1"/>
  <c r="AC519" s="1"/>
  <c r="AC520" s="1"/>
  <c r="AC521" s="1"/>
  <c r="AC522" s="1"/>
  <c r="AC523" s="1"/>
  <c r="AC524" s="1"/>
  <c r="AC525" s="1"/>
  <c r="AC526" s="1"/>
  <c r="AC527" s="1"/>
  <c r="AC528" s="1"/>
  <c r="AC529" s="1"/>
  <c r="AC530" s="1"/>
  <c r="AC531" s="1"/>
  <c r="AC532" s="1"/>
  <c r="AC533" s="1"/>
  <c r="AC534" s="1"/>
  <c r="AC535" s="1"/>
  <c r="AC536" s="1"/>
  <c r="AC537" s="1"/>
  <c r="AC538" s="1"/>
  <c r="AC539" s="1"/>
  <c r="AC540" s="1"/>
  <c r="AC541" s="1"/>
  <c r="AC542" s="1"/>
  <c r="AC543" s="1"/>
  <c r="AC544" s="1"/>
  <c r="AC545" s="1"/>
  <c r="AC546" s="1"/>
  <c r="AC547" s="1"/>
  <c r="AC548" s="1"/>
  <c r="AC549" s="1"/>
  <c r="AC550" s="1"/>
  <c r="AC551" s="1"/>
  <c r="AC552" s="1"/>
  <c r="AC553" s="1"/>
  <c r="AC554" s="1"/>
  <c r="AC555" s="1"/>
  <c r="AC556" s="1"/>
  <c r="AC557" s="1"/>
  <c r="AC558" s="1"/>
  <c r="AC559" s="1"/>
  <c r="AC560" s="1"/>
  <c r="AC561" s="1"/>
  <c r="AC562" s="1"/>
  <c r="AC563" s="1"/>
  <c r="AC564" s="1"/>
  <c r="AC565" s="1"/>
  <c r="AC566" s="1"/>
  <c r="AC567" s="1"/>
  <c r="AC568" s="1"/>
  <c r="AC569" s="1"/>
  <c r="AC570" s="1"/>
  <c r="AC571" s="1"/>
  <c r="AC572" s="1"/>
  <c r="AC573" s="1"/>
  <c r="AC574" s="1"/>
  <c r="AC575" s="1"/>
  <c r="AC576" s="1"/>
  <c r="AC577" s="1"/>
  <c r="AC578" s="1"/>
  <c r="AC579" s="1"/>
  <c r="AC580" s="1"/>
  <c r="AC581" s="1"/>
  <c r="AC582" s="1"/>
  <c r="AC583" s="1"/>
  <c r="AC584" s="1"/>
  <c r="AC585" s="1"/>
  <c r="AC586" s="1"/>
  <c r="AC587" s="1"/>
  <c r="AC588" s="1"/>
  <c r="AC589" s="1"/>
  <c r="AC590" s="1"/>
  <c r="AC591" s="1"/>
  <c r="AC592" s="1"/>
  <c r="AC593" s="1"/>
  <c r="AC594" s="1"/>
  <c r="AC595" s="1"/>
  <c r="AC596" s="1"/>
  <c r="AC597" s="1"/>
  <c r="AC598" s="1"/>
  <c r="AC599" s="1"/>
  <c r="AC600" s="1"/>
  <c r="AC601" s="1"/>
  <c r="AC602" s="1"/>
  <c r="AC603" s="1"/>
  <c r="AC604" s="1"/>
  <c r="AC605" s="1"/>
  <c r="AC606" s="1"/>
  <c r="AC607" s="1"/>
  <c r="AC608" s="1"/>
  <c r="AC609" s="1"/>
  <c r="AC610" s="1"/>
  <c r="AC611" s="1"/>
  <c r="AC612" s="1"/>
  <c r="AC613" s="1"/>
  <c r="AC614" s="1"/>
  <c r="AC615" s="1"/>
  <c r="AC616" s="1"/>
  <c r="AC617" s="1"/>
  <c r="AC618" s="1"/>
  <c r="AC619" s="1"/>
  <c r="AC620" s="1"/>
  <c r="AC621" s="1"/>
  <c r="AC622" s="1"/>
  <c r="AC623" s="1"/>
  <c r="AC624" s="1"/>
  <c r="AC625" s="1"/>
  <c r="AC626" s="1"/>
  <c r="AC627" s="1"/>
  <c r="AC628" s="1"/>
  <c r="AC629" s="1"/>
  <c r="AC630" s="1"/>
  <c r="AC631" s="1"/>
  <c r="AC632" s="1"/>
  <c r="AC633" s="1"/>
  <c r="AC634" s="1"/>
  <c r="AC635" s="1"/>
  <c r="AC636" s="1"/>
  <c r="AC637" s="1"/>
  <c r="AC638" s="1"/>
  <c r="AC639" s="1"/>
  <c r="AC640" s="1"/>
  <c r="AC641" s="1"/>
  <c r="AC642" s="1"/>
  <c r="AC643" s="1"/>
  <c r="AC644" s="1"/>
  <c r="AC645" s="1"/>
  <c r="AC646" s="1"/>
  <c r="AC647" s="1"/>
  <c r="AC648" s="1"/>
  <c r="AC649" s="1"/>
  <c r="AC650" s="1"/>
  <c r="AC651" s="1"/>
  <c r="AC652" s="1"/>
  <c r="AC653" s="1"/>
  <c r="AC654" s="1"/>
  <c r="AC655" s="1"/>
  <c r="AC656" s="1"/>
  <c r="AC657" s="1"/>
  <c r="AC658" s="1"/>
  <c r="AC659" s="1"/>
  <c r="AC660" s="1"/>
  <c r="AC661" s="1"/>
  <c r="AC662" s="1"/>
  <c r="AC663" s="1"/>
  <c r="AC664" s="1"/>
  <c r="AC665" s="1"/>
  <c r="AC666" s="1"/>
  <c r="AC667" s="1"/>
  <c r="AC668" s="1"/>
  <c r="AC669" s="1"/>
  <c r="AC670" s="1"/>
  <c r="AC671" s="1"/>
  <c r="AC672" s="1"/>
  <c r="AC673" s="1"/>
  <c r="AC674" s="1"/>
  <c r="AC675" s="1"/>
  <c r="AC676" s="1"/>
  <c r="AC677" s="1"/>
  <c r="AC678" s="1"/>
  <c r="AC679" s="1"/>
  <c r="AC680" s="1"/>
  <c r="AC681" s="1"/>
  <c r="AC682" s="1"/>
  <c r="AC683" s="1"/>
  <c r="AC684" s="1"/>
  <c r="AC685" s="1"/>
  <c r="AC686" s="1"/>
  <c r="AC687" s="1"/>
  <c r="AC688" s="1"/>
  <c r="AC689" s="1"/>
  <c r="AC690" s="1"/>
  <c r="AC691" s="1"/>
  <c r="AC692" s="1"/>
  <c r="AC693" s="1"/>
  <c r="AC694" s="1"/>
  <c r="AC695" s="1"/>
  <c r="AC696" s="1"/>
  <c r="AC697" s="1"/>
  <c r="AC698" s="1"/>
  <c r="AC699" s="1"/>
  <c r="AC700" s="1"/>
  <c r="AC701" s="1"/>
  <c r="AC702" s="1"/>
  <c r="AC703" s="1"/>
  <c r="AC704" s="1"/>
  <c r="AC705" s="1"/>
  <c r="AC706" s="1"/>
  <c r="AC707" s="1"/>
  <c r="AC708" s="1"/>
  <c r="AC709" s="1"/>
  <c r="AC710" s="1"/>
  <c r="AC711" s="1"/>
  <c r="AC712" s="1"/>
  <c r="AC713" s="1"/>
  <c r="AC714" s="1"/>
  <c r="AC715" s="1"/>
  <c r="AC716" s="1"/>
  <c r="X4"/>
  <c r="X5" s="1"/>
  <c r="Z4"/>
  <c r="AU4"/>
  <c r="V4"/>
  <c r="AP4"/>
  <c r="CB6"/>
  <c r="R6"/>
  <c r="T5"/>
  <c r="BA4" l="1"/>
  <c r="AN5"/>
  <c r="AO6" s="1"/>
  <c r="AQ6" s="1"/>
  <c r="CB8"/>
  <c r="CB13" s="1"/>
  <c r="N17" s="1"/>
  <c r="AX4"/>
  <c r="AY4" s="1"/>
  <c r="AI5"/>
  <c r="AG6"/>
  <c r="AL5"/>
  <c r="AK6"/>
  <c r="AM6" s="1"/>
  <c r="X6"/>
  <c r="Z5"/>
  <c r="AZ4"/>
  <c r="BH5" s="1"/>
  <c r="T6"/>
  <c r="R7"/>
  <c r="W10"/>
  <c r="U11"/>
  <c r="AN6"/>
  <c r="BB4" l="1"/>
  <c r="CD5" s="1"/>
  <c r="CE5" s="1"/>
  <c r="B23" s="1"/>
  <c r="CB10"/>
  <c r="K17" s="1"/>
  <c r="CB16"/>
  <c r="P17" s="1"/>
  <c r="CB11"/>
  <c r="K18" s="1"/>
  <c r="CB12"/>
  <c r="N16" s="1"/>
  <c r="CB15"/>
  <c r="P16" s="1"/>
  <c r="CB14"/>
  <c r="N18" s="1"/>
  <c r="CB9"/>
  <c r="K16" s="1"/>
  <c r="CB17"/>
  <c r="P18" s="1"/>
  <c r="AG7"/>
  <c r="AG8" s="1"/>
  <c r="AI6"/>
  <c r="BC4"/>
  <c r="BP5"/>
  <c r="BM5"/>
  <c r="BJ5"/>
  <c r="BH6"/>
  <c r="Z6"/>
  <c r="X7"/>
  <c r="AJ6"/>
  <c r="U12"/>
  <c r="W11"/>
  <c r="AO7"/>
  <c r="AQ7" s="1"/>
  <c r="R8"/>
  <c r="T7"/>
  <c r="Z7" l="1"/>
  <c r="X8"/>
  <c r="AG9"/>
  <c r="AK7"/>
  <c r="AM7" s="1"/>
  <c r="AL6"/>
  <c r="BM6"/>
  <c r="BJ6"/>
  <c r="BH7"/>
  <c r="BP6"/>
  <c r="AV5"/>
  <c r="AW5"/>
  <c r="AT5"/>
  <c r="BE4"/>
  <c r="AS5"/>
  <c r="AU5"/>
  <c r="AR5"/>
  <c r="AN7"/>
  <c r="AI7"/>
  <c r="AI8" s="1"/>
  <c r="T8"/>
  <c r="R9"/>
  <c r="AO8"/>
  <c r="W12"/>
  <c r="U13"/>
  <c r="BP7" l="1"/>
  <c r="BH8"/>
  <c r="BM7"/>
  <c r="BJ7"/>
  <c r="X9"/>
  <c r="Z8"/>
  <c r="AG10"/>
  <c r="AI9"/>
  <c r="AY5"/>
  <c r="BF5" s="1"/>
  <c r="BA5"/>
  <c r="AX5" s="1"/>
  <c r="AJ7"/>
  <c r="U14"/>
  <c r="W13"/>
  <c r="AQ8"/>
  <c r="AN8"/>
  <c r="T9"/>
  <c r="R10"/>
  <c r="BI5" l="1"/>
  <c r="BK5" s="1"/>
  <c r="BL5"/>
  <c r="BN5" s="1"/>
  <c r="BO5"/>
  <c r="BQ5" s="1"/>
  <c r="Z9"/>
  <c r="X10"/>
  <c r="BM8"/>
  <c r="BJ8"/>
  <c r="BH9"/>
  <c r="BP8"/>
  <c r="AL7"/>
  <c r="AK8"/>
  <c r="AM8" s="1"/>
  <c r="AG11"/>
  <c r="AI10"/>
  <c r="U15"/>
  <c r="W14"/>
  <c r="T10"/>
  <c r="R11"/>
  <c r="AO9"/>
  <c r="AQ9" s="1"/>
  <c r="BG5" l="1"/>
  <c r="AB5" s="1"/>
  <c r="AI11"/>
  <c r="AG12"/>
  <c r="X11"/>
  <c r="Z10"/>
  <c r="S5"/>
  <c r="BP9"/>
  <c r="BH10"/>
  <c r="BJ9"/>
  <c r="BM9"/>
  <c r="AJ8"/>
  <c r="R12"/>
  <c r="T11"/>
  <c r="W15"/>
  <c r="U16"/>
  <c r="AN9"/>
  <c r="AH5" l="1"/>
  <c r="Y5"/>
  <c r="AP5"/>
  <c r="V5"/>
  <c r="AZ5"/>
  <c r="AL8"/>
  <c r="AK9"/>
  <c r="AM9" s="1"/>
  <c r="AG13"/>
  <c r="AI12"/>
  <c r="Z11"/>
  <c r="X12"/>
  <c r="BJ10"/>
  <c r="BP10"/>
  <c r="BM10"/>
  <c r="BH11"/>
  <c r="AO10"/>
  <c r="AQ10" s="1"/>
  <c r="U17"/>
  <c r="W16"/>
  <c r="T12"/>
  <c r="R13"/>
  <c r="AJ9" l="1"/>
  <c r="AK10" s="1"/>
  <c r="AM10" s="1"/>
  <c r="BH12"/>
  <c r="BJ11"/>
  <c r="BP11"/>
  <c r="BM11"/>
  <c r="X13"/>
  <c r="Z12"/>
  <c r="AI13"/>
  <c r="AG14"/>
  <c r="BC5"/>
  <c r="BB5"/>
  <c r="CD6" s="1"/>
  <c r="CE6" s="1"/>
  <c r="AN10"/>
  <c r="AO11" s="1"/>
  <c r="W17"/>
  <c r="U18"/>
  <c r="R14"/>
  <c r="T13"/>
  <c r="AL9" l="1"/>
  <c r="AJ10"/>
  <c r="Z13"/>
  <c r="X14"/>
  <c r="BH13"/>
  <c r="BP12"/>
  <c r="BM12"/>
  <c r="BJ12"/>
  <c r="AG15"/>
  <c r="AI14"/>
  <c r="AV6"/>
  <c r="AU6"/>
  <c r="AT6"/>
  <c r="AS6"/>
  <c r="AR6"/>
  <c r="AW6"/>
  <c r="CF6"/>
  <c r="CO6" s="1"/>
  <c r="CG6"/>
  <c r="T14"/>
  <c r="R15"/>
  <c r="W18"/>
  <c r="U19"/>
  <c r="AQ11"/>
  <c r="AN11"/>
  <c r="BA6" l="1"/>
  <c r="AX6" s="1"/>
  <c r="AY6" s="1"/>
  <c r="BF6" s="1"/>
  <c r="BL6" s="1"/>
  <c r="BN6" s="1"/>
  <c r="AL10"/>
  <c r="AK11"/>
  <c r="AM11" s="1"/>
  <c r="AI15"/>
  <c r="AG16"/>
  <c r="BJ13"/>
  <c r="BP13"/>
  <c r="BM13"/>
  <c r="BH14"/>
  <c r="CT6"/>
  <c r="CH6"/>
  <c r="CI6" s="1"/>
  <c r="CJ6" s="1"/>
  <c r="CK6" s="1"/>
  <c r="CL6" s="1"/>
  <c r="CR6" s="1"/>
  <c r="X15"/>
  <c r="Z14"/>
  <c r="AJ11"/>
  <c r="AO12"/>
  <c r="AQ12" s="1"/>
  <c r="R16"/>
  <c r="T15"/>
  <c r="W19"/>
  <c r="U20"/>
  <c r="BI6" l="1"/>
  <c r="BK6" s="1"/>
  <c r="BG6" s="1"/>
  <c r="BO6"/>
  <c r="BQ6" s="1"/>
  <c r="CM6"/>
  <c r="CN6" s="1"/>
  <c r="CW6" s="1"/>
  <c r="X16"/>
  <c r="Z15"/>
  <c r="BM14"/>
  <c r="BP14"/>
  <c r="BH15"/>
  <c r="BJ14"/>
  <c r="AI16"/>
  <c r="AG17"/>
  <c r="AL11"/>
  <c r="AK12"/>
  <c r="AM12" s="1"/>
  <c r="AN12"/>
  <c r="AO13" s="1"/>
  <c r="AQ13" s="1"/>
  <c r="CX6"/>
  <c r="T16"/>
  <c r="R17"/>
  <c r="W20"/>
  <c r="U21"/>
  <c r="Y6" l="1"/>
  <c r="V6"/>
  <c r="S6"/>
  <c r="AB6"/>
  <c r="AH6"/>
  <c r="AP6"/>
  <c r="I24"/>
  <c r="CU6"/>
  <c r="CS6"/>
  <c r="CP6"/>
  <c r="CQ6" s="1"/>
  <c r="H24"/>
  <c r="AI17"/>
  <c r="AG18"/>
  <c r="G24"/>
  <c r="D24"/>
  <c r="C24"/>
  <c r="B24"/>
  <c r="BM15"/>
  <c r="BJ15"/>
  <c r="BP15"/>
  <c r="BH16"/>
  <c r="Z16"/>
  <c r="X17"/>
  <c r="AJ12"/>
  <c r="U22"/>
  <c r="W21"/>
  <c r="R18"/>
  <c r="T17"/>
  <c r="AN13"/>
  <c r="AZ6" l="1"/>
  <c r="BB6" s="1"/>
  <c r="CD7" s="1"/>
  <c r="CE7" s="1"/>
  <c r="CV6"/>
  <c r="AL12"/>
  <c r="AK13"/>
  <c r="AM13" s="1"/>
  <c r="BS26"/>
  <c r="BT26" s="1"/>
  <c r="O24"/>
  <c r="P24"/>
  <c r="K24"/>
  <c r="M24"/>
  <c r="BH17"/>
  <c r="BJ16"/>
  <c r="BP16"/>
  <c r="BM16"/>
  <c r="AG19"/>
  <c r="AI18"/>
  <c r="Z17"/>
  <c r="X18"/>
  <c r="R19"/>
  <c r="T18"/>
  <c r="W22"/>
  <c r="U23"/>
  <c r="AO14"/>
  <c r="AQ14" s="1"/>
  <c r="BC6" l="1"/>
  <c r="AT7" s="1"/>
  <c r="J24"/>
  <c r="E24"/>
  <c r="AJ13"/>
  <c r="AK14" s="1"/>
  <c r="AM14" s="1"/>
  <c r="BU26"/>
  <c r="A24"/>
  <c r="AG20"/>
  <c r="AI19"/>
  <c r="BH18"/>
  <c r="BM17"/>
  <c r="BP17"/>
  <c r="BJ17"/>
  <c r="X19"/>
  <c r="Z18"/>
  <c r="AL13"/>
  <c r="U24"/>
  <c r="W23"/>
  <c r="AS7"/>
  <c r="CG7"/>
  <c r="CF7"/>
  <c r="T19"/>
  <c r="R20"/>
  <c r="AN14"/>
  <c r="AU7" l="1"/>
  <c r="AR7"/>
  <c r="AW7"/>
  <c r="AV7"/>
  <c r="AJ14"/>
  <c r="AK15" s="1"/>
  <c r="AM15" s="1"/>
  <c r="X20"/>
  <c r="Z19"/>
  <c r="AG21"/>
  <c r="AI20"/>
  <c r="BH19"/>
  <c r="BJ18"/>
  <c r="BM18"/>
  <c r="BP18"/>
  <c r="T20"/>
  <c r="R21"/>
  <c r="W24"/>
  <c r="U25"/>
  <c r="AO15"/>
  <c r="AQ15" s="1"/>
  <c r="CH7"/>
  <c r="CI7" s="1"/>
  <c r="CJ7" s="1"/>
  <c r="CK7" s="1"/>
  <c r="CL7" s="1"/>
  <c r="CM7" s="1"/>
  <c r="CT7"/>
  <c r="CO7"/>
  <c r="BA7"/>
  <c r="AL14" l="1"/>
  <c r="AJ15"/>
  <c r="AK16" s="1"/>
  <c r="AM16" s="1"/>
  <c r="Z20"/>
  <c r="X21"/>
  <c r="AG22"/>
  <c r="AI21"/>
  <c r="BJ19"/>
  <c r="BP19"/>
  <c r="BH20"/>
  <c r="BM19"/>
  <c r="AN15"/>
  <c r="AO16" s="1"/>
  <c r="AX7"/>
  <c r="AY7" s="1"/>
  <c r="BF7" s="1"/>
  <c r="U26"/>
  <c r="W25"/>
  <c r="CU7"/>
  <c r="T21"/>
  <c r="R22"/>
  <c r="CP7"/>
  <c r="CQ7" s="1"/>
  <c r="CR7"/>
  <c r="CX7" s="1"/>
  <c r="AL15" l="1"/>
  <c r="AQ16"/>
  <c r="AN16"/>
  <c r="AO17" s="1"/>
  <c r="BH21"/>
  <c r="BM20"/>
  <c r="BP20"/>
  <c r="BJ20"/>
  <c r="AG23"/>
  <c r="AI22"/>
  <c r="Z21"/>
  <c r="X22"/>
  <c r="AJ16"/>
  <c r="CS7"/>
  <c r="CV7" s="1"/>
  <c r="T22"/>
  <c r="R23"/>
  <c r="BL7"/>
  <c r="BN7" s="1"/>
  <c r="BO7"/>
  <c r="BQ7" s="1"/>
  <c r="BI7"/>
  <c r="BK7" s="1"/>
  <c r="C25"/>
  <c r="D25"/>
  <c r="G25"/>
  <c r="B25"/>
  <c r="U27"/>
  <c r="W26"/>
  <c r="CN7"/>
  <c r="CW7" s="1"/>
  <c r="I25" s="1"/>
  <c r="AK17" l="1"/>
  <c r="AM17" s="1"/>
  <c r="AL16"/>
  <c r="AI23"/>
  <c r="AG24"/>
  <c r="BM21"/>
  <c r="BJ21"/>
  <c r="BP21"/>
  <c r="BH22"/>
  <c r="Z22"/>
  <c r="X23"/>
  <c r="H25"/>
  <c r="AQ17"/>
  <c r="AN17"/>
  <c r="O25"/>
  <c r="P25"/>
  <c r="K25"/>
  <c r="BS27"/>
  <c r="BT27" s="1"/>
  <c r="M25"/>
  <c r="T23"/>
  <c r="R24"/>
  <c r="E25"/>
  <c r="J25"/>
  <c r="W27"/>
  <c r="U28"/>
  <c r="BG7"/>
  <c r="BH23" l="1"/>
  <c r="BM22"/>
  <c r="BJ22"/>
  <c r="BP22"/>
  <c r="AG25"/>
  <c r="AI24"/>
  <c r="X24"/>
  <c r="Z23"/>
  <c r="AJ17"/>
  <c r="T24"/>
  <c r="R25"/>
  <c r="W28"/>
  <c r="U29"/>
  <c r="A25"/>
  <c r="BU27"/>
  <c r="AO18"/>
  <c r="AQ18" s="1"/>
  <c r="Y7"/>
  <c r="S7"/>
  <c r="AH7"/>
  <c r="AB7"/>
  <c r="V7"/>
  <c r="AP7"/>
  <c r="AK18" l="1"/>
  <c r="AM18" s="1"/>
  <c r="AL17"/>
  <c r="BJ23"/>
  <c r="BH24"/>
  <c r="BM23"/>
  <c r="BP23"/>
  <c r="Z24"/>
  <c r="X25"/>
  <c r="AN18"/>
  <c r="AO19" s="1"/>
  <c r="AG26"/>
  <c r="AI25"/>
  <c r="U30"/>
  <c r="W29"/>
  <c r="T25"/>
  <c r="R26"/>
  <c r="AZ7"/>
  <c r="AQ19" l="1"/>
  <c r="AN19"/>
  <c r="X26"/>
  <c r="Z25"/>
  <c r="BJ24"/>
  <c r="BH25"/>
  <c r="BM24"/>
  <c r="BP24"/>
  <c r="AJ18"/>
  <c r="AI26"/>
  <c r="AG27"/>
  <c r="W30"/>
  <c r="U31"/>
  <c r="AO20"/>
  <c r="BC7"/>
  <c r="BB7"/>
  <c r="CD8" s="1"/>
  <c r="CE8" s="1"/>
  <c r="T26"/>
  <c r="R27"/>
  <c r="AK19" l="1"/>
  <c r="AM19" s="1"/>
  <c r="AL18"/>
  <c r="AI27"/>
  <c r="AG28"/>
  <c r="X27"/>
  <c r="Z26"/>
  <c r="BM25"/>
  <c r="BH26"/>
  <c r="BP25"/>
  <c r="BJ25"/>
  <c r="AW8"/>
  <c r="AU8"/>
  <c r="AT8"/>
  <c r="AV8"/>
  <c r="AS8"/>
  <c r="AR8"/>
  <c r="W31"/>
  <c r="U32"/>
  <c r="AQ20"/>
  <c r="AN20"/>
  <c r="CF8"/>
  <c r="CG8"/>
  <c r="T27"/>
  <c r="R28"/>
  <c r="BJ26" l="1"/>
  <c r="BM26"/>
  <c r="BH27"/>
  <c r="BP26"/>
  <c r="Z27"/>
  <c r="X28"/>
  <c r="AI28"/>
  <c r="AG29"/>
  <c r="AJ19"/>
  <c r="CH8"/>
  <c r="CI8" s="1"/>
  <c r="CJ8" s="1"/>
  <c r="CK8" s="1"/>
  <c r="CL8" s="1"/>
  <c r="CT8"/>
  <c r="BA8"/>
  <c r="T28"/>
  <c r="R29"/>
  <c r="CO8"/>
  <c r="AO21"/>
  <c r="AQ21" s="1"/>
  <c r="U33"/>
  <c r="W32"/>
  <c r="X29" l="1"/>
  <c r="Z28"/>
  <c r="AK20"/>
  <c r="AM20" s="1"/>
  <c r="AL19"/>
  <c r="AJ20"/>
  <c r="BM27"/>
  <c r="BH28"/>
  <c r="BP27"/>
  <c r="BJ27"/>
  <c r="AI29"/>
  <c r="AG30"/>
  <c r="R30"/>
  <c r="T29"/>
  <c r="CR8"/>
  <c r="CX8" s="1"/>
  <c r="AN21"/>
  <c r="AX8"/>
  <c r="AY8" s="1"/>
  <c r="BF8" s="1"/>
  <c r="U34"/>
  <c r="W33"/>
  <c r="CM8"/>
  <c r="AL20" l="1"/>
  <c r="AK21"/>
  <c r="AM21" s="1"/>
  <c r="Z29"/>
  <c r="X30"/>
  <c r="AI30"/>
  <c r="AG31"/>
  <c r="BH29"/>
  <c r="BM28"/>
  <c r="BJ28"/>
  <c r="BP28"/>
  <c r="CP8"/>
  <c r="CQ8" s="1"/>
  <c r="CN8"/>
  <c r="CW8" s="1"/>
  <c r="I26" s="1"/>
  <c r="BO8"/>
  <c r="BQ8" s="1"/>
  <c r="BL8"/>
  <c r="BN8" s="1"/>
  <c r="BI8"/>
  <c r="BK8" s="1"/>
  <c r="CS8"/>
  <c r="D26"/>
  <c r="G26"/>
  <c r="B26"/>
  <c r="C26"/>
  <c r="R31"/>
  <c r="T30"/>
  <c r="AO22"/>
  <c r="AQ22" s="1"/>
  <c r="CU8"/>
  <c r="W34"/>
  <c r="U35"/>
  <c r="AN22" l="1"/>
  <c r="AO23" s="1"/>
  <c r="Z30"/>
  <c r="X31"/>
  <c r="AG32"/>
  <c r="AI31"/>
  <c r="AJ21"/>
  <c r="BJ29"/>
  <c r="BH30"/>
  <c r="BP29"/>
  <c r="BM29"/>
  <c r="BG8"/>
  <c r="S8" s="1"/>
  <c r="H26"/>
  <c r="V8"/>
  <c r="CV8"/>
  <c r="T31"/>
  <c r="R32"/>
  <c r="W35"/>
  <c r="U36"/>
  <c r="BS28"/>
  <c r="BT28" s="1"/>
  <c r="O26"/>
  <c r="K26"/>
  <c r="M26"/>
  <c r="P26"/>
  <c r="AQ23" l="1"/>
  <c r="AN23"/>
  <c r="AL21"/>
  <c r="AK22"/>
  <c r="AM22" s="1"/>
  <c r="AP8"/>
  <c r="Y8"/>
  <c r="BM30"/>
  <c r="BP30"/>
  <c r="BH31"/>
  <c r="BJ30"/>
  <c r="AI32"/>
  <c r="AG33"/>
  <c r="AB8"/>
  <c r="X32"/>
  <c r="Z31"/>
  <c r="AH8"/>
  <c r="E26"/>
  <c r="J26"/>
  <c r="BU28"/>
  <c r="A26"/>
  <c r="U37"/>
  <c r="W36"/>
  <c r="AO24"/>
  <c r="R33"/>
  <c r="T32"/>
  <c r="AN24"/>
  <c r="AZ8" l="1"/>
  <c r="BC8" s="1"/>
  <c r="AJ22"/>
  <c r="AK23" s="1"/>
  <c r="AM23" s="1"/>
  <c r="AQ24"/>
  <c r="BP31"/>
  <c r="BH32"/>
  <c r="BJ31"/>
  <c r="BM31"/>
  <c r="X33"/>
  <c r="Z32"/>
  <c r="AI33"/>
  <c r="AG34"/>
  <c r="AO25"/>
  <c r="AQ25" s="1"/>
  <c r="R34"/>
  <c r="T33"/>
  <c r="U38"/>
  <c r="W37"/>
  <c r="AL22" l="1"/>
  <c r="BB8"/>
  <c r="CD9" s="1"/>
  <c r="CE9" s="1"/>
  <c r="CF9" s="1"/>
  <c r="BH33"/>
  <c r="BP32"/>
  <c r="BM32"/>
  <c r="BJ32"/>
  <c r="AG35"/>
  <c r="AI34"/>
  <c r="Z33"/>
  <c r="X34"/>
  <c r="AN25"/>
  <c r="AO26" s="1"/>
  <c r="AJ23"/>
  <c r="W38"/>
  <c r="U39"/>
  <c r="R35"/>
  <c r="T34"/>
  <c r="AU9"/>
  <c r="AT9"/>
  <c r="AR9"/>
  <c r="AW9"/>
  <c r="AS9"/>
  <c r="AV9"/>
  <c r="CG9" l="1"/>
  <c r="CT9" s="1"/>
  <c r="AK24"/>
  <c r="AM24" s="1"/>
  <c r="AL23"/>
  <c r="AG36"/>
  <c r="AI35"/>
  <c r="BA9"/>
  <c r="AX9" s="1"/>
  <c r="AY9" s="1"/>
  <c r="BF9" s="1"/>
  <c r="BM33"/>
  <c r="BJ33"/>
  <c r="BP33"/>
  <c r="BH34"/>
  <c r="Z34"/>
  <c r="X35"/>
  <c r="U40"/>
  <c r="W39"/>
  <c r="CO9"/>
  <c r="CH9"/>
  <c r="AQ26"/>
  <c r="AN26"/>
  <c r="T35"/>
  <c r="R36"/>
  <c r="CI9" l="1"/>
  <c r="CJ9" s="1"/>
  <c r="CK9" s="1"/>
  <c r="CL9" s="1"/>
  <c r="CM9" s="1"/>
  <c r="CP9" s="1"/>
  <c r="CQ9" s="1"/>
  <c r="X36"/>
  <c r="Z35"/>
  <c r="AI36"/>
  <c r="AG37"/>
  <c r="BP34"/>
  <c r="BJ34"/>
  <c r="BH35"/>
  <c r="BM34"/>
  <c r="AJ24"/>
  <c r="T36"/>
  <c r="R37"/>
  <c r="U41"/>
  <c r="W40"/>
  <c r="AO27"/>
  <c r="AQ27" s="1"/>
  <c r="BO9"/>
  <c r="BQ9" s="1"/>
  <c r="BI9"/>
  <c r="BK9" s="1"/>
  <c r="BL9"/>
  <c r="BN9" s="1"/>
  <c r="CU9" l="1"/>
  <c r="CR9"/>
  <c r="CX9" s="1"/>
  <c r="C27" s="1"/>
  <c r="BH36"/>
  <c r="BP35"/>
  <c r="BM35"/>
  <c r="BJ35"/>
  <c r="AL24"/>
  <c r="AK25"/>
  <c r="AM25" s="1"/>
  <c r="X37"/>
  <c r="Z36"/>
  <c r="AG38"/>
  <c r="AI37"/>
  <c r="D27"/>
  <c r="T37"/>
  <c r="R38"/>
  <c r="CN9"/>
  <c r="CW9" s="1"/>
  <c r="I27" s="1"/>
  <c r="W41"/>
  <c r="U42"/>
  <c r="BG9"/>
  <c r="AN27"/>
  <c r="B27" l="1"/>
  <c r="G27"/>
  <c r="CS9"/>
  <c r="CV9" s="1"/>
  <c r="J27" s="1"/>
  <c r="Z37"/>
  <c r="X38"/>
  <c r="BM36"/>
  <c r="BJ36"/>
  <c r="BH37"/>
  <c r="BP36"/>
  <c r="AI38"/>
  <c r="AG39"/>
  <c r="AJ25"/>
  <c r="H27"/>
  <c r="U43"/>
  <c r="W42"/>
  <c r="AO28"/>
  <c r="AQ28" s="1"/>
  <c r="K27"/>
  <c r="BS29"/>
  <c r="BT29" s="1"/>
  <c r="P27"/>
  <c r="O27"/>
  <c r="M27"/>
  <c r="AH9"/>
  <c r="V9"/>
  <c r="AB9"/>
  <c r="Y9"/>
  <c r="S9"/>
  <c r="AP9"/>
  <c r="R39"/>
  <c r="T38"/>
  <c r="E27" l="1"/>
  <c r="AN28"/>
  <c r="AO29" s="1"/>
  <c r="AQ29" s="1"/>
  <c r="BJ37"/>
  <c r="BP37"/>
  <c r="BH38"/>
  <c r="BM37"/>
  <c r="X39"/>
  <c r="Z38"/>
  <c r="AK26"/>
  <c r="AM26" s="1"/>
  <c r="AL25"/>
  <c r="AJ26"/>
  <c r="AG40"/>
  <c r="AI39"/>
  <c r="T39"/>
  <c r="R40"/>
  <c r="U44"/>
  <c r="W43"/>
  <c r="BU29"/>
  <c r="A27"/>
  <c r="AZ9"/>
  <c r="Z39" l="1"/>
  <c r="X40"/>
  <c r="AI40"/>
  <c r="AG41"/>
  <c r="BH39"/>
  <c r="BM38"/>
  <c r="BJ38"/>
  <c r="BP38"/>
  <c r="AL26"/>
  <c r="AK27"/>
  <c r="AM27" s="1"/>
  <c r="W44"/>
  <c r="U45"/>
  <c r="AN29"/>
  <c r="BC9"/>
  <c r="BB9"/>
  <c r="CD10" s="1"/>
  <c r="CE10" s="1"/>
  <c r="R41"/>
  <c r="T40"/>
  <c r="AJ27" l="1"/>
  <c r="AL27" s="1"/>
  <c r="BJ39"/>
  <c r="BP39"/>
  <c r="BH40"/>
  <c r="BM39"/>
  <c r="AG42"/>
  <c r="AI41"/>
  <c r="Z40"/>
  <c r="X41"/>
  <c r="CF10"/>
  <c r="CG10"/>
  <c r="U46"/>
  <c r="W45"/>
  <c r="R42"/>
  <c r="T41"/>
  <c r="AO30"/>
  <c r="AQ30" s="1"/>
  <c r="AT10"/>
  <c r="BA10" s="1"/>
  <c r="AR10"/>
  <c r="AS10"/>
  <c r="AW10"/>
  <c r="AU10"/>
  <c r="AV10"/>
  <c r="AK28" l="1"/>
  <c r="AM28" s="1"/>
  <c r="BH41"/>
  <c r="BP40"/>
  <c r="BJ40"/>
  <c r="BM40"/>
  <c r="Z41"/>
  <c r="X42"/>
  <c r="AN30"/>
  <c r="AG43"/>
  <c r="AI42"/>
  <c r="AJ28"/>
  <c r="CO10"/>
  <c r="CT10"/>
  <c r="CH10"/>
  <c r="CI10" s="1"/>
  <c r="CJ10" s="1"/>
  <c r="CK10" s="1"/>
  <c r="CL10" s="1"/>
  <c r="AO31"/>
  <c r="R43"/>
  <c r="T42"/>
  <c r="W46"/>
  <c r="U47"/>
  <c r="AX10"/>
  <c r="AY10" s="1"/>
  <c r="AK29" l="1"/>
  <c r="AM29" s="1"/>
  <c r="AL28"/>
  <c r="Z42"/>
  <c r="X43"/>
  <c r="BM41"/>
  <c r="BH42"/>
  <c r="BP41"/>
  <c r="BJ41"/>
  <c r="AG44"/>
  <c r="AI43"/>
  <c r="BF10"/>
  <c r="W47"/>
  <c r="U48"/>
  <c r="T43"/>
  <c r="R44"/>
  <c r="CR10"/>
  <c r="CX10" s="1"/>
  <c r="AQ31"/>
  <c r="AN31"/>
  <c r="CM10"/>
  <c r="X44" l="1"/>
  <c r="Z43"/>
  <c r="AG45"/>
  <c r="AI44"/>
  <c r="BJ42"/>
  <c r="BH43"/>
  <c r="BP42"/>
  <c r="BM42"/>
  <c r="AJ29"/>
  <c r="CS10"/>
  <c r="AO32"/>
  <c r="AQ32" s="1"/>
  <c r="C28"/>
  <c r="G28"/>
  <c r="D28"/>
  <c r="B28"/>
  <c r="U49"/>
  <c r="W48"/>
  <c r="BI10"/>
  <c r="BK10" s="1"/>
  <c r="BO10"/>
  <c r="BQ10" s="1"/>
  <c r="BL10"/>
  <c r="BN10" s="1"/>
  <c r="CP10"/>
  <c r="CQ10" s="1"/>
  <c r="CN10"/>
  <c r="CW10" s="1"/>
  <c r="I28" s="1"/>
  <c r="R45"/>
  <c r="T44"/>
  <c r="CU10"/>
  <c r="X45" l="1"/>
  <c r="Z44"/>
  <c r="BJ43"/>
  <c r="BH44"/>
  <c r="BM43"/>
  <c r="BP43"/>
  <c r="AK30"/>
  <c r="AM30" s="1"/>
  <c r="AL29"/>
  <c r="AJ30"/>
  <c r="AG46"/>
  <c r="AI45"/>
  <c r="AN32"/>
  <c r="AO33" s="1"/>
  <c r="AQ33" s="1"/>
  <c r="H28"/>
  <c r="U50"/>
  <c r="W49"/>
  <c r="R46"/>
  <c r="T45"/>
  <c r="CV10"/>
  <c r="BG10"/>
  <c r="K28"/>
  <c r="BS30"/>
  <c r="BT30" s="1"/>
  <c r="P28"/>
  <c r="O28"/>
  <c r="M28"/>
  <c r="AK31" l="1"/>
  <c r="AL30"/>
  <c r="Z45"/>
  <c r="X46"/>
  <c r="AI46"/>
  <c r="AG47"/>
  <c r="AN33"/>
  <c r="BP44"/>
  <c r="BH45"/>
  <c r="BJ44"/>
  <c r="BM44"/>
  <c r="A28"/>
  <c r="BU30"/>
  <c r="E28"/>
  <c r="J28"/>
  <c r="AO34"/>
  <c r="AQ34" s="1"/>
  <c r="U51"/>
  <c r="W50"/>
  <c r="T46"/>
  <c r="R47"/>
  <c r="AB10"/>
  <c r="Y10"/>
  <c r="AH10"/>
  <c r="S10"/>
  <c r="V10"/>
  <c r="AP10"/>
  <c r="BP45" l="1"/>
  <c r="BM45"/>
  <c r="BJ45"/>
  <c r="BH46"/>
  <c r="AM31"/>
  <c r="AJ31"/>
  <c r="AG48"/>
  <c r="AI47"/>
  <c r="Z46"/>
  <c r="X47"/>
  <c r="AN34"/>
  <c r="AO35" s="1"/>
  <c r="W51"/>
  <c r="U52"/>
  <c r="R48"/>
  <c r="T47"/>
  <c r="AZ10"/>
  <c r="AQ35" l="1"/>
  <c r="AN35"/>
  <c r="AO36" s="1"/>
  <c r="AQ36" s="1"/>
  <c r="Z47"/>
  <c r="X48"/>
  <c r="AL31"/>
  <c r="AK32"/>
  <c r="AM32" s="1"/>
  <c r="AI48"/>
  <c r="AG49"/>
  <c r="BM46"/>
  <c r="BJ46"/>
  <c r="BH47"/>
  <c r="BP46"/>
  <c r="U53"/>
  <c r="W52"/>
  <c r="BC10"/>
  <c r="BB10"/>
  <c r="CD11" s="1"/>
  <c r="CE11" s="1"/>
  <c r="T48"/>
  <c r="R49"/>
  <c r="BJ47" l="1"/>
  <c r="BP47"/>
  <c r="BH48"/>
  <c r="BM47"/>
  <c r="AI49"/>
  <c r="AG50"/>
  <c r="Z48"/>
  <c r="X49"/>
  <c r="AJ32"/>
  <c r="AS11"/>
  <c r="AV11"/>
  <c r="AR11"/>
  <c r="AT11"/>
  <c r="BA11" s="1"/>
  <c r="AU11"/>
  <c r="AW11"/>
  <c r="CG11"/>
  <c r="CF11"/>
  <c r="AN36"/>
  <c r="R50"/>
  <c r="T49"/>
  <c r="U54"/>
  <c r="W53"/>
  <c r="AL32" l="1"/>
  <c r="AK33"/>
  <c r="AM33" s="1"/>
  <c r="AI50"/>
  <c r="AG51"/>
  <c r="BP48"/>
  <c r="BM48"/>
  <c r="BH49"/>
  <c r="BJ48"/>
  <c r="Z49"/>
  <c r="X50"/>
  <c r="U55"/>
  <c r="W54"/>
  <c r="AO37"/>
  <c r="AQ37" s="1"/>
  <c r="T50"/>
  <c r="R51"/>
  <c r="AX11"/>
  <c r="AY11" s="1"/>
  <c r="CH11"/>
  <c r="CI11" s="1"/>
  <c r="CJ11" s="1"/>
  <c r="CK11" s="1"/>
  <c r="CL11" s="1"/>
  <c r="CM11" s="1"/>
  <c r="CT11"/>
  <c r="CO11"/>
  <c r="AI51" l="1"/>
  <c r="AG52"/>
  <c r="BH50"/>
  <c r="BM49"/>
  <c r="BP49"/>
  <c r="BJ49"/>
  <c r="X51"/>
  <c r="Z50"/>
  <c r="AJ33"/>
  <c r="CP11"/>
  <c r="CQ11" s="1"/>
  <c r="BF11"/>
  <c r="CR11"/>
  <c r="CX11" s="1"/>
  <c r="W55"/>
  <c r="U56"/>
  <c r="CU11"/>
  <c r="T51"/>
  <c r="R52"/>
  <c r="AN37"/>
  <c r="AK34" l="1"/>
  <c r="AM34" s="1"/>
  <c r="AL33"/>
  <c r="AI52"/>
  <c r="AG53"/>
  <c r="X52"/>
  <c r="Z51"/>
  <c r="BH51"/>
  <c r="BJ50"/>
  <c r="BM50"/>
  <c r="BP50"/>
  <c r="CS11"/>
  <c r="CV11" s="1"/>
  <c r="CN11"/>
  <c r="CW11" s="1"/>
  <c r="AO38"/>
  <c r="AQ38" s="1"/>
  <c r="U57"/>
  <c r="W56"/>
  <c r="BI11"/>
  <c r="BK11" s="1"/>
  <c r="BO11"/>
  <c r="BQ11" s="1"/>
  <c r="BL11"/>
  <c r="BN11" s="1"/>
  <c r="R53"/>
  <c r="T52"/>
  <c r="B29"/>
  <c r="D29"/>
  <c r="G29"/>
  <c r="C29"/>
  <c r="I29"/>
  <c r="AN38" l="1"/>
  <c r="AO39" s="1"/>
  <c r="AQ39" s="1"/>
  <c r="AG54"/>
  <c r="AI53"/>
  <c r="BM51"/>
  <c r="BP51"/>
  <c r="BH52"/>
  <c r="BJ51"/>
  <c r="X53"/>
  <c r="Z52"/>
  <c r="BG11"/>
  <c r="Y11" s="1"/>
  <c r="AJ34"/>
  <c r="H29"/>
  <c r="T53"/>
  <c r="R54"/>
  <c r="E29"/>
  <c r="J29"/>
  <c r="U58"/>
  <c r="W57"/>
  <c r="O29"/>
  <c r="K29"/>
  <c r="M29"/>
  <c r="BS31"/>
  <c r="BT31" s="1"/>
  <c r="P29"/>
  <c r="AN39" l="1"/>
  <c r="BH53"/>
  <c r="BM52"/>
  <c r="BJ52"/>
  <c r="BP52"/>
  <c r="AK35"/>
  <c r="AM35" s="1"/>
  <c r="AL34"/>
  <c r="AH11"/>
  <c r="S11"/>
  <c r="AB11"/>
  <c r="AI54"/>
  <c r="AG55"/>
  <c r="Z53"/>
  <c r="X54"/>
  <c r="AP11"/>
  <c r="V11"/>
  <c r="W58"/>
  <c r="U59"/>
  <c r="R55"/>
  <c r="T54"/>
  <c r="BU31"/>
  <c r="A29"/>
  <c r="AO40"/>
  <c r="AQ40" s="1"/>
  <c r="AZ11" l="1"/>
  <c r="AG56"/>
  <c r="AI55"/>
  <c r="X55"/>
  <c r="Z54"/>
  <c r="BP53"/>
  <c r="BH54"/>
  <c r="BJ53"/>
  <c r="BM53"/>
  <c r="AJ35"/>
  <c r="R56"/>
  <c r="T55"/>
  <c r="BC11"/>
  <c r="BB11"/>
  <c r="CD12" s="1"/>
  <c r="CE12" s="1"/>
  <c r="AN40"/>
  <c r="W59"/>
  <c r="U60"/>
  <c r="AL35" l="1"/>
  <c r="AK36"/>
  <c r="AM36" s="1"/>
  <c r="BJ54"/>
  <c r="BP54"/>
  <c r="BH55"/>
  <c r="BM54"/>
  <c r="AI56"/>
  <c r="AG57"/>
  <c r="Z55"/>
  <c r="X56"/>
  <c r="AO41"/>
  <c r="AQ41" s="1"/>
  <c r="CF12"/>
  <c r="CG12"/>
  <c r="T56"/>
  <c r="R57"/>
  <c r="W60"/>
  <c r="U61"/>
  <c r="AR12"/>
  <c r="AU12"/>
  <c r="AS12"/>
  <c r="AT12"/>
  <c r="AV12"/>
  <c r="AW12"/>
  <c r="AG58" l="1"/>
  <c r="AI57"/>
  <c r="BM55"/>
  <c r="BP55"/>
  <c r="BH56"/>
  <c r="BJ55"/>
  <c r="Z56"/>
  <c r="X57"/>
  <c r="AN41"/>
  <c r="AO42" s="1"/>
  <c r="AJ36"/>
  <c r="CH12"/>
  <c r="CI12" s="1"/>
  <c r="CJ12" s="1"/>
  <c r="CK12" s="1"/>
  <c r="CL12" s="1"/>
  <c r="CM12" s="1"/>
  <c r="CT12"/>
  <c r="U62"/>
  <c r="W61"/>
  <c r="R58"/>
  <c r="T57"/>
  <c r="BA12"/>
  <c r="CO12"/>
  <c r="AQ42" l="1"/>
  <c r="AN42"/>
  <c r="AO43" s="1"/>
  <c r="AK37"/>
  <c r="AM37" s="1"/>
  <c r="AL36"/>
  <c r="AJ37"/>
  <c r="AI58"/>
  <c r="AG59"/>
  <c r="BJ56"/>
  <c r="BM56"/>
  <c r="BH57"/>
  <c r="BP56"/>
  <c r="X58"/>
  <c r="Z57"/>
  <c r="CP12"/>
  <c r="CQ12" s="1"/>
  <c r="AX12"/>
  <c r="AY12" s="1"/>
  <c r="BF12" s="1"/>
  <c r="T58"/>
  <c r="R59"/>
  <c r="U63"/>
  <c r="W62"/>
  <c r="CR12"/>
  <c r="CX12" s="1"/>
  <c r="CU12"/>
  <c r="AK38" l="1"/>
  <c r="AL37"/>
  <c r="AQ43"/>
  <c r="X59"/>
  <c r="Z58"/>
  <c r="BH58"/>
  <c r="BM57"/>
  <c r="BP57"/>
  <c r="BJ57"/>
  <c r="AI59"/>
  <c r="AG60"/>
  <c r="AN43"/>
  <c r="W63"/>
  <c r="U64"/>
  <c r="B30"/>
  <c r="C30"/>
  <c r="D30"/>
  <c r="G30"/>
  <c r="CN12"/>
  <c r="CW12" s="1"/>
  <c r="I30" s="1"/>
  <c r="R60"/>
  <c r="T59"/>
  <c r="BO12"/>
  <c r="BQ12" s="1"/>
  <c r="BI12"/>
  <c r="BK12" s="1"/>
  <c r="BL12"/>
  <c r="BN12" s="1"/>
  <c r="CS12"/>
  <c r="CV12" s="1"/>
  <c r="AM38" l="1"/>
  <c r="AJ38"/>
  <c r="X60"/>
  <c r="Z59"/>
  <c r="BH59"/>
  <c r="BP58"/>
  <c r="BJ58"/>
  <c r="BM58"/>
  <c r="AG61"/>
  <c r="AI60"/>
  <c r="H30"/>
  <c r="W64"/>
  <c r="U65"/>
  <c r="E30"/>
  <c r="J30"/>
  <c r="T60"/>
  <c r="R61"/>
  <c r="P30"/>
  <c r="O30"/>
  <c r="BS32"/>
  <c r="BT32" s="1"/>
  <c r="M30"/>
  <c r="K30"/>
  <c r="AO44"/>
  <c r="AQ44" s="1"/>
  <c r="BG12"/>
  <c r="AG62" l="1"/>
  <c r="AI61"/>
  <c r="AK39"/>
  <c r="AM39" s="1"/>
  <c r="AL38"/>
  <c r="AJ39"/>
  <c r="BM59"/>
  <c r="BJ59"/>
  <c r="BH60"/>
  <c r="BP59"/>
  <c r="X61"/>
  <c r="Z60"/>
  <c r="BU32"/>
  <c r="A30"/>
  <c r="T61"/>
  <c r="R62"/>
  <c r="U66"/>
  <c r="W65"/>
  <c r="AN44"/>
  <c r="S12"/>
  <c r="V12"/>
  <c r="AH12"/>
  <c r="AB12"/>
  <c r="Y12"/>
  <c r="AP12"/>
  <c r="BJ60" l="1"/>
  <c r="BH61"/>
  <c r="BP60"/>
  <c r="BM60"/>
  <c r="AG63"/>
  <c r="AI62"/>
  <c r="AL39"/>
  <c r="AK40"/>
  <c r="AM40" s="1"/>
  <c r="X62"/>
  <c r="Z61"/>
  <c r="W66"/>
  <c r="U67"/>
  <c r="AZ12"/>
  <c r="AO45"/>
  <c r="AQ45" s="1"/>
  <c r="R63"/>
  <c r="T62"/>
  <c r="AI63" l="1"/>
  <c r="AG64"/>
  <c r="Z62"/>
  <c r="X63"/>
  <c r="BM61"/>
  <c r="BH62"/>
  <c r="BJ61"/>
  <c r="BP61"/>
  <c r="AJ40"/>
  <c r="AN45"/>
  <c r="AO46" s="1"/>
  <c r="AQ46" s="1"/>
  <c r="U68"/>
  <c r="W67"/>
  <c r="R64"/>
  <c r="T63"/>
  <c r="BC12"/>
  <c r="BB12"/>
  <c r="CD13" s="1"/>
  <c r="CE13" s="1"/>
  <c r="BM62" l="1"/>
  <c r="BH63"/>
  <c r="BP62"/>
  <c r="BJ62"/>
  <c r="AG65"/>
  <c r="AI64"/>
  <c r="AL40"/>
  <c r="AK41"/>
  <c r="AM41" s="1"/>
  <c r="AJ41"/>
  <c r="X64"/>
  <c r="Z63"/>
  <c r="AN46"/>
  <c r="AO47"/>
  <c r="AQ47" s="1"/>
  <c r="AU13"/>
  <c r="AW13"/>
  <c r="AV13"/>
  <c r="AT13"/>
  <c r="AS13"/>
  <c r="AR13"/>
  <c r="W68"/>
  <c r="U69"/>
  <c r="CF13"/>
  <c r="CG13"/>
  <c r="R65"/>
  <c r="T64"/>
  <c r="AN47"/>
  <c r="AI65" l="1"/>
  <c r="AG66"/>
  <c r="AL41"/>
  <c r="AK42"/>
  <c r="AM42" s="1"/>
  <c r="BJ63"/>
  <c r="BH64"/>
  <c r="BM63"/>
  <c r="BP63"/>
  <c r="Z64"/>
  <c r="X65"/>
  <c r="T65"/>
  <c r="R66"/>
  <c r="U70"/>
  <c r="W69"/>
  <c r="AO48"/>
  <c r="AQ48" s="1"/>
  <c r="CO13"/>
  <c r="CH13"/>
  <c r="CI13" s="1"/>
  <c r="CJ13" s="1"/>
  <c r="CK13" s="1"/>
  <c r="CL13" s="1"/>
  <c r="CT13"/>
  <c r="BA13"/>
  <c r="AN48"/>
  <c r="AJ42" l="1"/>
  <c r="AG67"/>
  <c r="AI66"/>
  <c r="X66"/>
  <c r="Z65"/>
  <c r="BP64"/>
  <c r="BJ64"/>
  <c r="BH65"/>
  <c r="BM64"/>
  <c r="CR13"/>
  <c r="CX13" s="1"/>
  <c r="U71"/>
  <c r="W70"/>
  <c r="CM13"/>
  <c r="CU13" s="1"/>
  <c r="AX13"/>
  <c r="AY13" s="1"/>
  <c r="BF13" s="1"/>
  <c r="R67"/>
  <c r="T66"/>
  <c r="AO49"/>
  <c r="AQ49" s="1"/>
  <c r="AK43" l="1"/>
  <c r="AM43" s="1"/>
  <c r="AL42"/>
  <c r="AI67"/>
  <c r="AG68"/>
  <c r="BM65"/>
  <c r="BJ65"/>
  <c r="BH66"/>
  <c r="BP65"/>
  <c r="X67"/>
  <c r="Z66"/>
  <c r="AN49"/>
  <c r="T67"/>
  <c r="R68"/>
  <c r="CP13"/>
  <c r="CQ13" s="1"/>
  <c r="CN13"/>
  <c r="CW13" s="1"/>
  <c r="I31" s="1"/>
  <c r="G31"/>
  <c r="B31"/>
  <c r="D31"/>
  <c r="C31"/>
  <c r="CS13"/>
  <c r="BO13"/>
  <c r="BQ13" s="1"/>
  <c r="BI13"/>
  <c r="BK13" s="1"/>
  <c r="BL13"/>
  <c r="BN13" s="1"/>
  <c r="U72"/>
  <c r="W71"/>
  <c r="AG69" l="1"/>
  <c r="AI68"/>
  <c r="X68"/>
  <c r="Z67"/>
  <c r="BM66"/>
  <c r="BH67"/>
  <c r="BP66"/>
  <c r="BJ66"/>
  <c r="AJ43"/>
  <c r="H31"/>
  <c r="R69"/>
  <c r="T68"/>
  <c r="BG13"/>
  <c r="CV13"/>
  <c r="AO50"/>
  <c r="AQ50" s="1"/>
  <c r="U73"/>
  <c r="W72"/>
  <c r="M31"/>
  <c r="K31"/>
  <c r="P31"/>
  <c r="O31"/>
  <c r="BS33"/>
  <c r="BT33" s="1"/>
  <c r="AK44" l="1"/>
  <c r="AM44" s="1"/>
  <c r="AL43"/>
  <c r="AI69"/>
  <c r="AG70"/>
  <c r="BJ67"/>
  <c r="BM67"/>
  <c r="BH68"/>
  <c r="BP67"/>
  <c r="Z68"/>
  <c r="X69"/>
  <c r="AN50"/>
  <c r="AO51" s="1"/>
  <c r="R70"/>
  <c r="T69"/>
  <c r="W73"/>
  <c r="U74"/>
  <c r="E31"/>
  <c r="J31"/>
  <c r="V13"/>
  <c r="AB13"/>
  <c r="AH13"/>
  <c r="S13"/>
  <c r="Y13"/>
  <c r="AP13"/>
  <c r="A31"/>
  <c r="BU33"/>
  <c r="AI70" l="1"/>
  <c r="AG71"/>
  <c r="AZ13"/>
  <c r="BC13" s="1"/>
  <c r="BM68"/>
  <c r="BP68"/>
  <c r="BJ68"/>
  <c r="BH69"/>
  <c r="Z69"/>
  <c r="X70"/>
  <c r="AJ44"/>
  <c r="BB13"/>
  <c r="CD14" s="1"/>
  <c r="CE14" s="1"/>
  <c r="U75"/>
  <c r="W74"/>
  <c r="R71"/>
  <c r="T70"/>
  <c r="AQ51"/>
  <c r="AN51"/>
  <c r="Z70" l="1"/>
  <c r="X71"/>
  <c r="AL44"/>
  <c r="AK45"/>
  <c r="AM45" s="1"/>
  <c r="AJ45"/>
  <c r="AG72"/>
  <c r="AI71"/>
  <c r="BP69"/>
  <c r="BM69"/>
  <c r="BJ69"/>
  <c r="BH70"/>
  <c r="CG14"/>
  <c r="CF14"/>
  <c r="AS14"/>
  <c r="AR14"/>
  <c r="AT14"/>
  <c r="AW14"/>
  <c r="AU14"/>
  <c r="AV14"/>
  <c r="U76"/>
  <c r="W75"/>
  <c r="R72"/>
  <c r="T71"/>
  <c r="AO52"/>
  <c r="AQ52" s="1"/>
  <c r="BA14" l="1"/>
  <c r="AL45"/>
  <c r="AK46"/>
  <c r="Z71"/>
  <c r="X72"/>
  <c r="AN52"/>
  <c r="AO53" s="1"/>
  <c r="AQ53" s="1"/>
  <c r="AI72"/>
  <c r="AG73"/>
  <c r="BP70"/>
  <c r="BJ70"/>
  <c r="BM70"/>
  <c r="BH71"/>
  <c r="CT14"/>
  <c r="CH14"/>
  <c r="CI14" s="1"/>
  <c r="CJ14" s="1"/>
  <c r="CK14" s="1"/>
  <c r="CL14" s="1"/>
  <c r="CM14" s="1"/>
  <c r="AX14"/>
  <c r="AY14" s="1"/>
  <c r="BF14" s="1"/>
  <c r="CO14"/>
  <c r="T72"/>
  <c r="R73"/>
  <c r="W76"/>
  <c r="U77"/>
  <c r="AN53" l="1"/>
  <c r="Z72"/>
  <c r="X73"/>
  <c r="AM46"/>
  <c r="AJ46"/>
  <c r="BM71"/>
  <c r="BP71"/>
  <c r="BH72"/>
  <c r="BJ71"/>
  <c r="AI73"/>
  <c r="AG74"/>
  <c r="CP14"/>
  <c r="CQ14" s="1"/>
  <c r="BL14"/>
  <c r="BN14" s="1"/>
  <c r="BI14"/>
  <c r="BK14" s="1"/>
  <c r="BO14"/>
  <c r="BQ14" s="1"/>
  <c r="U78"/>
  <c r="W77"/>
  <c r="CU14"/>
  <c r="AO54"/>
  <c r="AQ54" s="1"/>
  <c r="R74"/>
  <c r="T73"/>
  <c r="CR14"/>
  <c r="CX14" s="1"/>
  <c r="AI74" l="1"/>
  <c r="AG75"/>
  <c r="X74"/>
  <c r="Z73"/>
  <c r="BJ72"/>
  <c r="BH73"/>
  <c r="BP72"/>
  <c r="BM72"/>
  <c r="BG14"/>
  <c r="Y14" s="1"/>
  <c r="AK47"/>
  <c r="AM47" s="1"/>
  <c r="AL46"/>
  <c r="D32"/>
  <c r="G32"/>
  <c r="B32"/>
  <c r="C32"/>
  <c r="T74"/>
  <c r="R75"/>
  <c r="CS14"/>
  <c r="CV14" s="1"/>
  <c r="CN14"/>
  <c r="CW14" s="1"/>
  <c r="I32" s="1"/>
  <c r="U79"/>
  <c r="W78"/>
  <c r="AN54"/>
  <c r="AB14" l="1"/>
  <c r="V14"/>
  <c r="AJ47"/>
  <c r="BP73"/>
  <c r="BJ73"/>
  <c r="BM73"/>
  <c r="BH74"/>
  <c r="AI75"/>
  <c r="AG76"/>
  <c r="AP14"/>
  <c r="S14"/>
  <c r="Z74"/>
  <c r="X75"/>
  <c r="AH14"/>
  <c r="AK48"/>
  <c r="AM48" s="1"/>
  <c r="AL47"/>
  <c r="H32"/>
  <c r="W79"/>
  <c r="U80"/>
  <c r="T75"/>
  <c r="R76"/>
  <c r="BS34"/>
  <c r="BT34" s="1"/>
  <c r="P32"/>
  <c r="O32"/>
  <c r="M32"/>
  <c r="K32"/>
  <c r="AO55"/>
  <c r="AQ55" s="1"/>
  <c r="E32"/>
  <c r="J32"/>
  <c r="AZ14"/>
  <c r="AJ48" l="1"/>
  <c r="AN55"/>
  <c r="AO56" s="1"/>
  <c r="AI76"/>
  <c r="AG77"/>
  <c r="AL48"/>
  <c r="AK49"/>
  <c r="Z75"/>
  <c r="X76"/>
  <c r="BH75"/>
  <c r="BJ74"/>
  <c r="BM74"/>
  <c r="BP74"/>
  <c r="A32"/>
  <c r="BU34"/>
  <c r="BC14"/>
  <c r="BB14"/>
  <c r="CD15" s="1"/>
  <c r="CE15" s="1"/>
  <c r="T76"/>
  <c r="R77"/>
  <c r="W80"/>
  <c r="U81"/>
  <c r="AQ56" l="1"/>
  <c r="AN56"/>
  <c r="AO57" s="1"/>
  <c r="AQ57" s="1"/>
  <c r="X77"/>
  <c r="Z76"/>
  <c r="AG78"/>
  <c r="AI77"/>
  <c r="BP75"/>
  <c r="BM75"/>
  <c r="BJ75"/>
  <c r="BH76"/>
  <c r="AM49"/>
  <c r="AJ49"/>
  <c r="CF15"/>
  <c r="CG15"/>
  <c r="T77"/>
  <c r="R78"/>
  <c r="W81"/>
  <c r="U82"/>
  <c r="AV15"/>
  <c r="AU15"/>
  <c r="AW15"/>
  <c r="AR15"/>
  <c r="AS15"/>
  <c r="AT15"/>
  <c r="BA15" l="1"/>
  <c r="Z77"/>
  <c r="X78"/>
  <c r="AG79"/>
  <c r="AI78"/>
  <c r="AL49"/>
  <c r="AK50"/>
  <c r="AM50" s="1"/>
  <c r="BM76"/>
  <c r="BP76"/>
  <c r="BJ76"/>
  <c r="BH77"/>
  <c r="U83"/>
  <c r="W82"/>
  <c r="T78"/>
  <c r="R79"/>
  <c r="CO15"/>
  <c r="AX15"/>
  <c r="CT15"/>
  <c r="CH15"/>
  <c r="CI15" s="1"/>
  <c r="CJ15" s="1"/>
  <c r="CK15" s="1"/>
  <c r="CL15" s="1"/>
  <c r="AN57"/>
  <c r="AY15"/>
  <c r="BF15" s="1"/>
  <c r="Z78" l="1"/>
  <c r="X79"/>
  <c r="AG80"/>
  <c r="AI79"/>
  <c r="BM77"/>
  <c r="BP77"/>
  <c r="BJ77"/>
  <c r="BH78"/>
  <c r="AJ50"/>
  <c r="U84"/>
  <c r="W83"/>
  <c r="AO58"/>
  <c r="AQ58" s="1"/>
  <c r="AN58"/>
  <c r="CR15"/>
  <c r="CX15" s="1"/>
  <c r="CM15"/>
  <c r="BL15"/>
  <c r="BN15" s="1"/>
  <c r="BI15"/>
  <c r="BK15" s="1"/>
  <c r="BO15"/>
  <c r="BQ15" s="1"/>
  <c r="T79"/>
  <c r="R80"/>
  <c r="AK51" l="1"/>
  <c r="AM51" s="1"/>
  <c r="AL50"/>
  <c r="X80"/>
  <c r="Z79"/>
  <c r="AI80"/>
  <c r="AG81"/>
  <c r="BM78"/>
  <c r="BH79"/>
  <c r="BJ78"/>
  <c r="BP78"/>
  <c r="CP15"/>
  <c r="CQ15" s="1"/>
  <c r="CN15"/>
  <c r="CW15" s="1"/>
  <c r="I33" s="1"/>
  <c r="R81"/>
  <c r="T80"/>
  <c r="AO59"/>
  <c r="AQ59" s="1"/>
  <c r="D33"/>
  <c r="C33"/>
  <c r="H33"/>
  <c r="B33"/>
  <c r="G33"/>
  <c r="U85"/>
  <c r="W84"/>
  <c r="AN59"/>
  <c r="BG15"/>
  <c r="CS15"/>
  <c r="CU15"/>
  <c r="BM79" l="1"/>
  <c r="BH80"/>
  <c r="BJ79"/>
  <c r="BP79"/>
  <c r="X81"/>
  <c r="Z80"/>
  <c r="AG82"/>
  <c r="AI81"/>
  <c r="AJ51"/>
  <c r="V15"/>
  <c r="S15"/>
  <c r="Y15"/>
  <c r="AB15"/>
  <c r="AH15"/>
  <c r="AP15"/>
  <c r="U86"/>
  <c r="W85"/>
  <c r="CV15"/>
  <c r="AO60"/>
  <c r="AQ60" s="1"/>
  <c r="M33"/>
  <c r="K33"/>
  <c r="O33"/>
  <c r="P33"/>
  <c r="BS35"/>
  <c r="BT35" s="1"/>
  <c r="R82"/>
  <c r="T81"/>
  <c r="AN60" l="1"/>
  <c r="AO61" s="1"/>
  <c r="AQ61" s="1"/>
  <c r="AL51"/>
  <c r="AK52"/>
  <c r="AM52" s="1"/>
  <c r="BM80"/>
  <c r="BH81"/>
  <c r="BP80"/>
  <c r="BJ80"/>
  <c r="AI82"/>
  <c r="AG83"/>
  <c r="X82"/>
  <c r="Z81"/>
  <c r="U87"/>
  <c r="W86"/>
  <c r="A33"/>
  <c r="BU35"/>
  <c r="T82"/>
  <c r="R83"/>
  <c r="E33"/>
  <c r="J33"/>
  <c r="AZ15"/>
  <c r="AG84" l="1"/>
  <c r="AI83"/>
  <c r="BM81"/>
  <c r="BJ81"/>
  <c r="BH82"/>
  <c r="BP81"/>
  <c r="X83"/>
  <c r="Z82"/>
  <c r="AJ52"/>
  <c r="R84"/>
  <c r="T83"/>
  <c r="AN61"/>
  <c r="BC15"/>
  <c r="BB15"/>
  <c r="CD16" s="1"/>
  <c r="CE16" s="1"/>
  <c r="W87"/>
  <c r="U88"/>
  <c r="AK53" l="1"/>
  <c r="AM53" s="1"/>
  <c r="AL52"/>
  <c r="BP82"/>
  <c r="BM82"/>
  <c r="BJ82"/>
  <c r="BH83"/>
  <c r="AI84"/>
  <c r="AG85"/>
  <c r="X84"/>
  <c r="Z83"/>
  <c r="U89"/>
  <c r="W88"/>
  <c r="R85"/>
  <c r="T84"/>
  <c r="AT16"/>
  <c r="AW16"/>
  <c r="AU16"/>
  <c r="AS16"/>
  <c r="AV16"/>
  <c r="AR16"/>
  <c r="CF16"/>
  <c r="CG16"/>
  <c r="AO62"/>
  <c r="AQ62" s="1"/>
  <c r="AN62" l="1"/>
  <c r="AG86"/>
  <c r="AI85"/>
  <c r="X85"/>
  <c r="Z84"/>
  <c r="BH84"/>
  <c r="BP83"/>
  <c r="BJ83"/>
  <c r="BM83"/>
  <c r="BA16"/>
  <c r="AX16" s="1"/>
  <c r="AY16" s="1"/>
  <c r="BF16" s="1"/>
  <c r="AJ53"/>
  <c r="CO16"/>
  <c r="T85"/>
  <c r="R86"/>
  <c r="W89"/>
  <c r="U90"/>
  <c r="AO63"/>
  <c r="AQ63" s="1"/>
  <c r="CH16"/>
  <c r="CI16" s="1"/>
  <c r="CJ16" s="1"/>
  <c r="CK16" s="1"/>
  <c r="CL16" s="1"/>
  <c r="CT16"/>
  <c r="AN63" l="1"/>
  <c r="AO64" s="1"/>
  <c r="BM84"/>
  <c r="BH85"/>
  <c r="BJ84"/>
  <c r="BP84"/>
  <c r="AI86"/>
  <c r="AG87"/>
  <c r="AL53"/>
  <c r="AK54"/>
  <c r="AM54" s="1"/>
  <c r="X86"/>
  <c r="Z85"/>
  <c r="BO16"/>
  <c r="BQ16" s="1"/>
  <c r="BI16"/>
  <c r="BK16" s="1"/>
  <c r="BL16"/>
  <c r="BN16" s="1"/>
  <c r="CR16"/>
  <c r="CX16" s="1"/>
  <c r="U91"/>
  <c r="W90"/>
  <c r="CM16"/>
  <c r="CU16" s="1"/>
  <c r="R87"/>
  <c r="T86"/>
  <c r="AQ64" l="1"/>
  <c r="AN64"/>
  <c r="AJ54"/>
  <c r="BG16"/>
  <c r="AL54"/>
  <c r="AK55"/>
  <c r="AG88"/>
  <c r="AI87"/>
  <c r="BP85"/>
  <c r="BJ85"/>
  <c r="BM85"/>
  <c r="BH86"/>
  <c r="X87"/>
  <c r="Z86"/>
  <c r="W91"/>
  <c r="U92"/>
  <c r="V16"/>
  <c r="AH16"/>
  <c r="Y16"/>
  <c r="AB16"/>
  <c r="S16"/>
  <c r="AP16"/>
  <c r="AO65"/>
  <c r="AQ65" s="1"/>
  <c r="T87"/>
  <c r="R88"/>
  <c r="D34"/>
  <c r="B34"/>
  <c r="C34"/>
  <c r="G34"/>
  <c r="CP16"/>
  <c r="CQ16" s="1"/>
  <c r="CN16"/>
  <c r="CW16" s="1"/>
  <c r="I34" s="1"/>
  <c r="CS16"/>
  <c r="Z87" l="1"/>
  <c r="X88"/>
  <c r="AM55"/>
  <c r="AJ55"/>
  <c r="BM86"/>
  <c r="BH87"/>
  <c r="BP86"/>
  <c r="BJ86"/>
  <c r="AG89"/>
  <c r="AI88"/>
  <c r="H34"/>
  <c r="R89"/>
  <c r="T88"/>
  <c r="O34"/>
  <c r="M34"/>
  <c r="K34"/>
  <c r="P34"/>
  <c r="BS36"/>
  <c r="BT36" s="1"/>
  <c r="AN65"/>
  <c r="U93"/>
  <c r="W92"/>
  <c r="CV16"/>
  <c r="AZ16"/>
  <c r="BM87" l="1"/>
  <c r="BH88"/>
  <c r="BP87"/>
  <c r="BJ87"/>
  <c r="Z88"/>
  <c r="X89"/>
  <c r="AG90"/>
  <c r="AI89"/>
  <c r="AL55"/>
  <c r="AK56"/>
  <c r="AM56" s="1"/>
  <c r="BC16"/>
  <c r="BB16"/>
  <c r="CD17" s="1"/>
  <c r="CE17" s="1"/>
  <c r="R90"/>
  <c r="T89"/>
  <c r="E34"/>
  <c r="J34"/>
  <c r="BU36"/>
  <c r="A34"/>
  <c r="U94"/>
  <c r="W93"/>
  <c r="AO66"/>
  <c r="AQ66" s="1"/>
  <c r="X90" l="1"/>
  <c r="Z89"/>
  <c r="BH89"/>
  <c r="BP88"/>
  <c r="BM88"/>
  <c r="BJ88"/>
  <c r="AI90"/>
  <c r="AG91"/>
  <c r="AN66"/>
  <c r="AJ56"/>
  <c r="AS17"/>
  <c r="AR17"/>
  <c r="AW17"/>
  <c r="AT17"/>
  <c r="AU17"/>
  <c r="AV17"/>
  <c r="CG17"/>
  <c r="CF17"/>
  <c r="U95"/>
  <c r="W94"/>
  <c r="T90"/>
  <c r="R91"/>
  <c r="AL56" l="1"/>
  <c r="AK57"/>
  <c r="AM57" s="1"/>
  <c r="AO67"/>
  <c r="AQ67" s="1"/>
  <c r="Z90"/>
  <c r="X91"/>
  <c r="BH90"/>
  <c r="BM89"/>
  <c r="BP89"/>
  <c r="BJ89"/>
  <c r="AG92"/>
  <c r="AI91"/>
  <c r="U96"/>
  <c r="W95"/>
  <c r="CT17"/>
  <c r="CH17"/>
  <c r="CI17" s="1"/>
  <c r="CJ17" s="1"/>
  <c r="CK17" s="1"/>
  <c r="CL17" s="1"/>
  <c r="CO17"/>
  <c r="T91"/>
  <c r="R92"/>
  <c r="BA17"/>
  <c r="AN67" l="1"/>
  <c r="AO68" s="1"/>
  <c r="AQ68" s="1"/>
  <c r="AJ57"/>
  <c r="AK58" s="1"/>
  <c r="AM58" s="1"/>
  <c r="BH91"/>
  <c r="BM90"/>
  <c r="BP90"/>
  <c r="BJ90"/>
  <c r="AG93"/>
  <c r="AI92"/>
  <c r="Z91"/>
  <c r="X92"/>
  <c r="CR17"/>
  <c r="CX17" s="1"/>
  <c r="W96"/>
  <c r="U97"/>
  <c r="CM17"/>
  <c r="AX17"/>
  <c r="AY17" s="1"/>
  <c r="BF17" s="1"/>
  <c r="T92"/>
  <c r="R93"/>
  <c r="AN68" l="1"/>
  <c r="AL57"/>
  <c r="X93"/>
  <c r="Z92"/>
  <c r="AI93"/>
  <c r="AG94"/>
  <c r="BM91"/>
  <c r="BJ91"/>
  <c r="BP91"/>
  <c r="BH92"/>
  <c r="AJ58"/>
  <c r="BO17"/>
  <c r="BQ17" s="1"/>
  <c r="BI17"/>
  <c r="BK17" s="1"/>
  <c r="BL17"/>
  <c r="BN17" s="1"/>
  <c r="CP17"/>
  <c r="CQ17" s="1"/>
  <c r="CN17"/>
  <c r="CW17" s="1"/>
  <c r="I35" s="1"/>
  <c r="C35"/>
  <c r="G35"/>
  <c r="D35"/>
  <c r="B35"/>
  <c r="T93"/>
  <c r="R94"/>
  <c r="CS17"/>
  <c r="W97"/>
  <c r="U98"/>
  <c r="AO69"/>
  <c r="AQ69" s="1"/>
  <c r="CU17"/>
  <c r="X94" l="1"/>
  <c r="Z93"/>
  <c r="AL58"/>
  <c r="AK59"/>
  <c r="AM59" s="1"/>
  <c r="AJ59"/>
  <c r="BM92"/>
  <c r="BP92"/>
  <c r="BJ92"/>
  <c r="BH93"/>
  <c r="AG95"/>
  <c r="AI94"/>
  <c r="BG17"/>
  <c r="S17" s="1"/>
  <c r="H35"/>
  <c r="AH17"/>
  <c r="Y17"/>
  <c r="U99"/>
  <c r="W98"/>
  <c r="T94"/>
  <c r="R95"/>
  <c r="P35"/>
  <c r="BS37"/>
  <c r="BT37" s="1"/>
  <c r="M35"/>
  <c r="K35"/>
  <c r="O35"/>
  <c r="CV17"/>
  <c r="AN69"/>
  <c r="BJ93" l="1"/>
  <c r="BH94"/>
  <c r="BM93"/>
  <c r="BP93"/>
  <c r="AL59"/>
  <c r="AK60"/>
  <c r="AP17"/>
  <c r="AB17"/>
  <c r="AI95"/>
  <c r="AG96"/>
  <c r="V17"/>
  <c r="X95"/>
  <c r="Z94"/>
  <c r="U100"/>
  <c r="W99"/>
  <c r="AO70"/>
  <c r="AQ70" s="1"/>
  <c r="E35"/>
  <c r="J35"/>
  <c r="A35"/>
  <c r="BU37"/>
  <c r="R96"/>
  <c r="T95"/>
  <c r="AZ17"/>
  <c r="Z95" l="1"/>
  <c r="X96"/>
  <c r="AM60"/>
  <c r="AJ60"/>
  <c r="AG97"/>
  <c r="AI96"/>
  <c r="BJ94"/>
  <c r="BM94"/>
  <c r="BH95"/>
  <c r="BP94"/>
  <c r="AN70"/>
  <c r="R97"/>
  <c r="T96"/>
  <c r="W100"/>
  <c r="U101"/>
  <c r="BB17"/>
  <c r="CD18" s="1"/>
  <c r="CE18" s="1"/>
  <c r="BC17"/>
  <c r="AO71"/>
  <c r="AQ71" s="1"/>
  <c r="Z96" l="1"/>
  <c r="X97"/>
  <c r="BP95"/>
  <c r="BJ95"/>
  <c r="BM95"/>
  <c r="BH96"/>
  <c r="AG98"/>
  <c r="AI97"/>
  <c r="AL60"/>
  <c r="AK61"/>
  <c r="AM61" s="1"/>
  <c r="CG18"/>
  <c r="CF18"/>
  <c r="AN71"/>
  <c r="AV18"/>
  <c r="AU18"/>
  <c r="AT18"/>
  <c r="AW18"/>
  <c r="AS18"/>
  <c r="AR18"/>
  <c r="U102"/>
  <c r="W101"/>
  <c r="R98"/>
  <c r="T97"/>
  <c r="BA18" l="1"/>
  <c r="BJ96"/>
  <c r="BM96"/>
  <c r="BP96"/>
  <c r="BH97"/>
  <c r="Z97"/>
  <c r="X98"/>
  <c r="AI98"/>
  <c r="AG99"/>
  <c r="AJ61"/>
  <c r="CH18"/>
  <c r="CI18" s="1"/>
  <c r="CJ18" s="1"/>
  <c r="CK18" s="1"/>
  <c r="CL18" s="1"/>
  <c r="CM18" s="1"/>
  <c r="CT18"/>
  <c r="T98"/>
  <c r="R99"/>
  <c r="AX18"/>
  <c r="AY18" s="1"/>
  <c r="CO18"/>
  <c r="AO72"/>
  <c r="AQ72" s="1"/>
  <c r="W102"/>
  <c r="U103"/>
  <c r="AN72" l="1"/>
  <c r="AO73" s="1"/>
  <c r="AL61"/>
  <c r="AK62"/>
  <c r="AM62" s="1"/>
  <c r="Z98"/>
  <c r="X99"/>
  <c r="AG100"/>
  <c r="AI99"/>
  <c r="BM97"/>
  <c r="BP97"/>
  <c r="BH98"/>
  <c r="BJ97"/>
  <c r="BF18"/>
  <c r="CR18"/>
  <c r="CX18" s="1"/>
  <c r="U104"/>
  <c r="W103"/>
  <c r="CP18"/>
  <c r="CQ18" s="1"/>
  <c r="T99"/>
  <c r="R100"/>
  <c r="CU18"/>
  <c r="AQ73" l="1"/>
  <c r="AN73"/>
  <c r="Z99"/>
  <c r="X100"/>
  <c r="BH99"/>
  <c r="BM98"/>
  <c r="BJ98"/>
  <c r="BP98"/>
  <c r="AG101"/>
  <c r="AI100"/>
  <c r="AJ62"/>
  <c r="CN18"/>
  <c r="CW18" s="1"/>
  <c r="T100"/>
  <c r="R101"/>
  <c r="U105"/>
  <c r="W104"/>
  <c r="BI18"/>
  <c r="BK18" s="1"/>
  <c r="BO18"/>
  <c r="BQ18" s="1"/>
  <c r="BL18"/>
  <c r="BN18" s="1"/>
  <c r="I36"/>
  <c r="C36"/>
  <c r="B36"/>
  <c r="G36"/>
  <c r="D36"/>
  <c r="CS18"/>
  <c r="CV18" s="1"/>
  <c r="AO74"/>
  <c r="AQ74" s="1"/>
  <c r="H36" l="1"/>
  <c r="AL62"/>
  <c r="AK63"/>
  <c r="AM63" s="1"/>
  <c r="Z100"/>
  <c r="X101"/>
  <c r="AI101"/>
  <c r="AG102"/>
  <c r="BJ99"/>
  <c r="BM99"/>
  <c r="BH100"/>
  <c r="BP99"/>
  <c r="AN74"/>
  <c r="K36"/>
  <c r="P36"/>
  <c r="O36"/>
  <c r="M36"/>
  <c r="BS38"/>
  <c r="BT38" s="1"/>
  <c r="U106"/>
  <c r="W105"/>
  <c r="BG18"/>
  <c r="AO75"/>
  <c r="AQ75" s="1"/>
  <c r="T101"/>
  <c r="R102"/>
  <c r="E36"/>
  <c r="J36"/>
  <c r="X102" l="1"/>
  <c r="Z101"/>
  <c r="BM100"/>
  <c r="BJ100"/>
  <c r="BP100"/>
  <c r="BH101"/>
  <c r="AG103"/>
  <c r="AI102"/>
  <c r="AJ63"/>
  <c r="S18"/>
  <c r="Y18"/>
  <c r="AH18"/>
  <c r="V18"/>
  <c r="AB18"/>
  <c r="AP18"/>
  <c r="AN75"/>
  <c r="A36"/>
  <c r="BU38"/>
  <c r="W106"/>
  <c r="U107"/>
  <c r="T102"/>
  <c r="R103"/>
  <c r="AK64" l="1"/>
  <c r="AM64" s="1"/>
  <c r="AL63"/>
  <c r="Z102"/>
  <c r="X103"/>
  <c r="AG104"/>
  <c r="AI103"/>
  <c r="BH102"/>
  <c r="BM101"/>
  <c r="BP101"/>
  <c r="BJ101"/>
  <c r="AO76"/>
  <c r="AQ76" s="1"/>
  <c r="T103"/>
  <c r="R104"/>
  <c r="U108"/>
  <c r="W107"/>
  <c r="AZ18"/>
  <c r="Z103" l="1"/>
  <c r="X104"/>
  <c r="BH103"/>
  <c r="BM102"/>
  <c r="BP102"/>
  <c r="BJ102"/>
  <c r="AG105"/>
  <c r="AI104"/>
  <c r="AN76"/>
  <c r="AO77" s="1"/>
  <c r="AQ77" s="1"/>
  <c r="AJ64"/>
  <c r="U109"/>
  <c r="W108"/>
  <c r="T104"/>
  <c r="R105"/>
  <c r="BB18"/>
  <c r="CD19" s="1"/>
  <c r="CE19" s="1"/>
  <c r="BC18"/>
  <c r="X105" l="1"/>
  <c r="Z104"/>
  <c r="AG106"/>
  <c r="AI105"/>
  <c r="BJ103"/>
  <c r="BP103"/>
  <c r="BH104"/>
  <c r="BM103"/>
  <c r="AK65"/>
  <c r="AM65" s="1"/>
  <c r="AL64"/>
  <c r="CG19"/>
  <c r="CF19"/>
  <c r="R106"/>
  <c r="T105"/>
  <c r="AV19"/>
  <c r="AS19"/>
  <c r="AT19"/>
  <c r="AW19"/>
  <c r="AU19"/>
  <c r="AR19"/>
  <c r="U110"/>
  <c r="W109"/>
  <c r="AN77"/>
  <c r="X106" l="1"/>
  <c r="Z105"/>
  <c r="BA19"/>
  <c r="BJ104"/>
  <c r="BH105"/>
  <c r="BM104"/>
  <c r="BP104"/>
  <c r="AG107"/>
  <c r="AI106"/>
  <c r="AJ65"/>
  <c r="CT19"/>
  <c r="CH19"/>
  <c r="CI19" s="1"/>
  <c r="CJ19" s="1"/>
  <c r="CK19" s="1"/>
  <c r="CL19" s="1"/>
  <c r="CM19" s="1"/>
  <c r="U111"/>
  <c r="W110"/>
  <c r="CO19"/>
  <c r="AY19"/>
  <c r="BF19" s="1"/>
  <c r="AX19"/>
  <c r="R107"/>
  <c r="T106"/>
  <c r="AO78"/>
  <c r="AQ78" s="1"/>
  <c r="BH106" l="1"/>
  <c r="BP105"/>
  <c r="BJ105"/>
  <c r="BM105"/>
  <c r="Z106"/>
  <c r="X107"/>
  <c r="AK66"/>
  <c r="AM66" s="1"/>
  <c r="AL65"/>
  <c r="AJ66"/>
  <c r="AI107"/>
  <c r="AG108"/>
  <c r="R108"/>
  <c r="T107"/>
  <c r="CU19"/>
  <c r="CP19"/>
  <c r="CQ19" s="1"/>
  <c r="CR19"/>
  <c r="CX19" s="1"/>
  <c r="BO19"/>
  <c r="BQ19" s="1"/>
  <c r="BI19"/>
  <c r="BK19" s="1"/>
  <c r="BL19"/>
  <c r="BN19" s="1"/>
  <c r="W111"/>
  <c r="U112"/>
  <c r="AN78"/>
  <c r="BJ106" l="1"/>
  <c r="BH107"/>
  <c r="BP106"/>
  <c r="BM106"/>
  <c r="AL66"/>
  <c r="AK67"/>
  <c r="X108"/>
  <c r="Z107"/>
  <c r="AG109"/>
  <c r="AI108"/>
  <c r="CN19"/>
  <c r="CW19" s="1"/>
  <c r="I37" s="1"/>
  <c r="BG19"/>
  <c r="R109"/>
  <c r="T108"/>
  <c r="AO79"/>
  <c r="AQ79" s="1"/>
  <c r="C37"/>
  <c r="G37"/>
  <c r="D37"/>
  <c r="B37"/>
  <c r="U113"/>
  <c r="W112"/>
  <c r="CS19"/>
  <c r="CV19" s="1"/>
  <c r="H37" l="1"/>
  <c r="AN79"/>
  <c r="AI109"/>
  <c r="AG110"/>
  <c r="AM67"/>
  <c r="AJ67"/>
  <c r="BH108"/>
  <c r="BJ107"/>
  <c r="BP107"/>
  <c r="BM107"/>
  <c r="X109"/>
  <c r="Z108"/>
  <c r="W113"/>
  <c r="U114"/>
  <c r="AB19"/>
  <c r="Y19"/>
  <c r="AH19"/>
  <c r="S19"/>
  <c r="V19"/>
  <c r="AP19"/>
  <c r="E37"/>
  <c r="J37"/>
  <c r="O37"/>
  <c r="M37"/>
  <c r="K37"/>
  <c r="P37"/>
  <c r="BS39"/>
  <c r="BT39" s="1"/>
  <c r="AO80"/>
  <c r="AQ80" s="1"/>
  <c r="R110"/>
  <c r="T109"/>
  <c r="BM108" l="1"/>
  <c r="BH109"/>
  <c r="BP108"/>
  <c r="BJ108"/>
  <c r="AI110"/>
  <c r="AG111"/>
  <c r="AN80"/>
  <c r="AO81" s="1"/>
  <c r="AQ81" s="1"/>
  <c r="X110"/>
  <c r="Z109"/>
  <c r="AL67"/>
  <c r="AK68"/>
  <c r="AM68" s="1"/>
  <c r="AZ19"/>
  <c r="T110"/>
  <c r="R111"/>
  <c r="BU39"/>
  <c r="A37"/>
  <c r="U115"/>
  <c r="W114"/>
  <c r="AJ68" l="1"/>
  <c r="AK69" s="1"/>
  <c r="AM69" s="1"/>
  <c r="AI111"/>
  <c r="AG112"/>
  <c r="BP109"/>
  <c r="BM109"/>
  <c r="BJ109"/>
  <c r="BH110"/>
  <c r="X111"/>
  <c r="Z110"/>
  <c r="AN81"/>
  <c r="U116"/>
  <c r="W115"/>
  <c r="BB19"/>
  <c r="CD20" s="1"/>
  <c r="CE20" s="1"/>
  <c r="BC19"/>
  <c r="R112"/>
  <c r="T111"/>
  <c r="AL68" l="1"/>
  <c r="AL69" s="1"/>
  <c r="AJ69"/>
  <c r="Z111"/>
  <c r="X112"/>
  <c r="AI112"/>
  <c r="AG113"/>
  <c r="BH111"/>
  <c r="BM110"/>
  <c r="BP110"/>
  <c r="BJ110"/>
  <c r="AK70"/>
  <c r="R113"/>
  <c r="T112"/>
  <c r="CG20"/>
  <c r="CF20"/>
  <c r="AU20"/>
  <c r="AW20"/>
  <c r="AT20"/>
  <c r="AS20"/>
  <c r="AR20"/>
  <c r="AV20"/>
  <c r="AO82"/>
  <c r="AQ82" s="1"/>
  <c r="U117"/>
  <c r="W116"/>
  <c r="AN82" l="1"/>
  <c r="AM70"/>
  <c r="AJ70"/>
  <c r="BM111"/>
  <c r="BJ111"/>
  <c r="BP111"/>
  <c r="BH112"/>
  <c r="X113"/>
  <c r="Z112"/>
  <c r="AI113"/>
  <c r="AG114"/>
  <c r="CO20"/>
  <c r="T113"/>
  <c r="R114"/>
  <c r="BA20"/>
  <c r="AO83"/>
  <c r="AQ83" s="1"/>
  <c r="AN83"/>
  <c r="W117"/>
  <c r="U118"/>
  <c r="CT20"/>
  <c r="CH20"/>
  <c r="CI20" s="1"/>
  <c r="CJ20" s="1"/>
  <c r="CK20" s="1"/>
  <c r="CL20" s="1"/>
  <c r="AI114" l="1"/>
  <c r="AG115"/>
  <c r="BH113"/>
  <c r="BM112"/>
  <c r="BJ112"/>
  <c r="BP112"/>
  <c r="AK71"/>
  <c r="AM71" s="1"/>
  <c r="AL70"/>
  <c r="AJ71"/>
  <c r="X114"/>
  <c r="Z113"/>
  <c r="CR20"/>
  <c r="CX20" s="1"/>
  <c r="CM20"/>
  <c r="AO84"/>
  <c r="AQ84" s="1"/>
  <c r="R115"/>
  <c r="T114"/>
  <c r="AX20"/>
  <c r="AY20" s="1"/>
  <c r="BF20" s="1"/>
  <c r="W118"/>
  <c r="U119"/>
  <c r="AK72" l="1"/>
  <c r="AL71"/>
  <c r="AG116"/>
  <c r="AI115"/>
  <c r="X115"/>
  <c r="Z114"/>
  <c r="BP113"/>
  <c r="BM113"/>
  <c r="BH114"/>
  <c r="BJ113"/>
  <c r="AN84"/>
  <c r="CS20"/>
  <c r="CU20"/>
  <c r="BL20"/>
  <c r="BN20" s="1"/>
  <c r="BO20"/>
  <c r="BQ20" s="1"/>
  <c r="BI20"/>
  <c r="BK20" s="1"/>
  <c r="C38"/>
  <c r="B38"/>
  <c r="D38"/>
  <c r="G38"/>
  <c r="U120"/>
  <c r="W119"/>
  <c r="AO85"/>
  <c r="AQ85" s="1"/>
  <c r="CP20"/>
  <c r="CQ20" s="1"/>
  <c r="CN20"/>
  <c r="CW20" s="1"/>
  <c r="I38" s="1"/>
  <c r="R116"/>
  <c r="T115"/>
  <c r="AM72" l="1"/>
  <c r="AJ72"/>
  <c r="X116"/>
  <c r="Z115"/>
  <c r="BJ114"/>
  <c r="BP114"/>
  <c r="BH115"/>
  <c r="BM114"/>
  <c r="AG117"/>
  <c r="AI116"/>
  <c r="H38"/>
  <c r="CV20"/>
  <c r="AN85"/>
  <c r="R117"/>
  <c r="T116"/>
  <c r="U121"/>
  <c r="W120"/>
  <c r="BS40"/>
  <c r="BT40" s="1"/>
  <c r="P38"/>
  <c r="M38"/>
  <c r="K38"/>
  <c r="O38"/>
  <c r="BG20"/>
  <c r="AL72" l="1"/>
  <c r="AK73"/>
  <c r="AM73" s="1"/>
  <c r="BH116"/>
  <c r="BM115"/>
  <c r="BP115"/>
  <c r="BJ115"/>
  <c r="X117"/>
  <c r="Z116"/>
  <c r="AG118"/>
  <c r="AI117"/>
  <c r="AH20"/>
  <c r="AB20"/>
  <c r="V20"/>
  <c r="Y20"/>
  <c r="S20"/>
  <c r="AP20"/>
  <c r="U122"/>
  <c r="W121"/>
  <c r="AO86"/>
  <c r="AQ86" s="1"/>
  <c r="E38"/>
  <c r="J38"/>
  <c r="T117"/>
  <c r="R118"/>
  <c r="A38"/>
  <c r="BU40"/>
  <c r="Z117" l="1"/>
  <c r="X118"/>
  <c r="BM116"/>
  <c r="BP116"/>
  <c r="BJ116"/>
  <c r="BH117"/>
  <c r="AG119"/>
  <c r="AI118"/>
  <c r="AN86"/>
  <c r="AJ73"/>
  <c r="T118"/>
  <c r="R119"/>
  <c r="AO87"/>
  <c r="AZ20"/>
  <c r="U123"/>
  <c r="W122"/>
  <c r="AL73" l="1"/>
  <c r="AK74"/>
  <c r="AM74" s="1"/>
  <c r="BM117"/>
  <c r="BJ117"/>
  <c r="BP117"/>
  <c r="BH118"/>
  <c r="Z118"/>
  <c r="X119"/>
  <c r="AG120"/>
  <c r="AI119"/>
  <c r="BB20"/>
  <c r="CD21" s="1"/>
  <c r="CE21" s="1"/>
  <c r="BC20"/>
  <c r="U124"/>
  <c r="W123"/>
  <c r="AQ87"/>
  <c r="AN87"/>
  <c r="R120"/>
  <c r="T119"/>
  <c r="X120" l="1"/>
  <c r="Z119"/>
  <c r="AI120"/>
  <c r="AG121"/>
  <c r="BH119"/>
  <c r="BM118"/>
  <c r="BJ118"/>
  <c r="BP118"/>
  <c r="AJ74"/>
  <c r="CG21"/>
  <c r="CF21"/>
  <c r="AO88"/>
  <c r="AQ88" s="1"/>
  <c r="AN88"/>
  <c r="AS21"/>
  <c r="AU21"/>
  <c r="AV21"/>
  <c r="AT21"/>
  <c r="BA21" s="1"/>
  <c r="AR21"/>
  <c r="AW21"/>
  <c r="U125"/>
  <c r="W124"/>
  <c r="R121"/>
  <c r="T120"/>
  <c r="AK75" l="1"/>
  <c r="AM75" s="1"/>
  <c r="AL74"/>
  <c r="BJ119"/>
  <c r="BM119"/>
  <c r="BH120"/>
  <c r="BP119"/>
  <c r="Z120"/>
  <c r="X121"/>
  <c r="AI121"/>
  <c r="AG122"/>
  <c r="AX21"/>
  <c r="AO89"/>
  <c r="AQ89" s="1"/>
  <c r="U126"/>
  <c r="W125"/>
  <c r="CH21"/>
  <c r="CI21" s="1"/>
  <c r="CJ21" s="1"/>
  <c r="CK21" s="1"/>
  <c r="CL21" s="1"/>
  <c r="CT21"/>
  <c r="AY21"/>
  <c r="BF21" s="1"/>
  <c r="R122"/>
  <c r="T121"/>
  <c r="CO21"/>
  <c r="Z121" l="1"/>
  <c r="X122"/>
  <c r="AN89"/>
  <c r="AO90" s="1"/>
  <c r="BH121"/>
  <c r="BM120"/>
  <c r="BJ120"/>
  <c r="BP120"/>
  <c r="AI122"/>
  <c r="AG123"/>
  <c r="AJ75"/>
  <c r="CR21"/>
  <c r="CX21" s="1"/>
  <c r="BO21"/>
  <c r="BQ21" s="1"/>
  <c r="BL21"/>
  <c r="BN21" s="1"/>
  <c r="BI21"/>
  <c r="BK21" s="1"/>
  <c r="W126"/>
  <c r="U127"/>
  <c r="R123"/>
  <c r="T122"/>
  <c r="CM21"/>
  <c r="CS21" s="1"/>
  <c r="AQ90" l="1"/>
  <c r="AN90"/>
  <c r="AO91" s="1"/>
  <c r="AQ91" s="1"/>
  <c r="AL75"/>
  <c r="AK76"/>
  <c r="AM76" s="1"/>
  <c r="Z122"/>
  <c r="X123"/>
  <c r="AG124"/>
  <c r="AI123"/>
  <c r="BP121"/>
  <c r="BJ121"/>
  <c r="BM121"/>
  <c r="BH122"/>
  <c r="T123"/>
  <c r="R124"/>
  <c r="W127"/>
  <c r="U128"/>
  <c r="B39"/>
  <c r="D39"/>
  <c r="G39"/>
  <c r="C39"/>
  <c r="BG21"/>
  <c r="CP21"/>
  <c r="CQ21" s="1"/>
  <c r="CN21"/>
  <c r="CW21" s="1"/>
  <c r="I39" s="1"/>
  <c r="CU21"/>
  <c r="X124" l="1"/>
  <c r="Z123"/>
  <c r="AG125"/>
  <c r="AI124"/>
  <c r="BH123"/>
  <c r="BM122"/>
  <c r="BP122"/>
  <c r="BJ122"/>
  <c r="AJ76"/>
  <c r="H39"/>
  <c r="AB21"/>
  <c r="V21"/>
  <c r="S21"/>
  <c r="AH21"/>
  <c r="Y21"/>
  <c r="AP21"/>
  <c r="CV21"/>
  <c r="W128"/>
  <c r="U129"/>
  <c r="AN91"/>
  <c r="T124"/>
  <c r="R125"/>
  <c r="M39"/>
  <c r="BS41"/>
  <c r="BT41" s="1"/>
  <c r="K39"/>
  <c r="P39"/>
  <c r="O39"/>
  <c r="BM123" l="1"/>
  <c r="BJ123"/>
  <c r="BP123"/>
  <c r="BH124"/>
  <c r="X125"/>
  <c r="Z124"/>
  <c r="AI125"/>
  <c r="AG126"/>
  <c r="AK77"/>
  <c r="AM77" s="1"/>
  <c r="AL76"/>
  <c r="AO92"/>
  <c r="AQ92" s="1"/>
  <c r="E39"/>
  <c r="J39"/>
  <c r="R126"/>
  <c r="T125"/>
  <c r="AZ21"/>
  <c r="BU41"/>
  <c r="A39"/>
  <c r="W129"/>
  <c r="U130"/>
  <c r="AN92" l="1"/>
  <c r="Z125"/>
  <c r="X126"/>
  <c r="AI126"/>
  <c r="AG127"/>
  <c r="BM124"/>
  <c r="BP124"/>
  <c r="BJ124"/>
  <c r="BH125"/>
  <c r="AJ77"/>
  <c r="AO93"/>
  <c r="AQ93" s="1"/>
  <c r="U131"/>
  <c r="W130"/>
  <c r="BB21"/>
  <c r="CD22" s="1"/>
  <c r="CE22" s="1"/>
  <c r="BC21"/>
  <c r="R127"/>
  <c r="T126"/>
  <c r="AN93"/>
  <c r="Z126" l="1"/>
  <c r="X127"/>
  <c r="AL77"/>
  <c r="AK78"/>
  <c r="AM78" s="1"/>
  <c r="AJ78"/>
  <c r="BP125"/>
  <c r="BJ125"/>
  <c r="BM125"/>
  <c r="BH126"/>
  <c r="AG128"/>
  <c r="AI127"/>
  <c r="CF22"/>
  <c r="CG22"/>
  <c r="AO94"/>
  <c r="AQ94" s="1"/>
  <c r="AT22"/>
  <c r="AR22"/>
  <c r="AU22"/>
  <c r="AS22"/>
  <c r="AW22"/>
  <c r="AV22"/>
  <c r="R128"/>
  <c r="T127"/>
  <c r="U132"/>
  <c r="W131"/>
  <c r="BJ126" l="1"/>
  <c r="BH127"/>
  <c r="BM126"/>
  <c r="BP126"/>
  <c r="AK79"/>
  <c r="AL78"/>
  <c r="X128"/>
  <c r="Z127"/>
  <c r="AI128"/>
  <c r="AG129"/>
  <c r="BA22"/>
  <c r="AN94"/>
  <c r="CO22"/>
  <c r="U133"/>
  <c r="W132"/>
  <c r="CH22"/>
  <c r="CI22" s="1"/>
  <c r="CJ22" s="1"/>
  <c r="CK22" s="1"/>
  <c r="CL22" s="1"/>
  <c r="CM22" s="1"/>
  <c r="CT22"/>
  <c r="T128"/>
  <c r="R129"/>
  <c r="AM79" l="1"/>
  <c r="AJ79"/>
  <c r="BM127"/>
  <c r="BJ127"/>
  <c r="BH128"/>
  <c r="BP127"/>
  <c r="AG130"/>
  <c r="AI129"/>
  <c r="X129"/>
  <c r="Z128"/>
  <c r="CP22"/>
  <c r="CQ22" s="1"/>
  <c r="AO95"/>
  <c r="AQ95" s="1"/>
  <c r="CR22"/>
  <c r="CX22" s="1"/>
  <c r="T129"/>
  <c r="R130"/>
  <c r="W133"/>
  <c r="U134"/>
  <c r="CU22"/>
  <c r="AX22"/>
  <c r="AY22" s="1"/>
  <c r="BF22" s="1"/>
  <c r="CN22" l="1"/>
  <c r="CW22" s="1"/>
  <c r="BJ128"/>
  <c r="BH129"/>
  <c r="BP128"/>
  <c r="BM128"/>
  <c r="AL79"/>
  <c r="AK80"/>
  <c r="AM80" s="1"/>
  <c r="AG131"/>
  <c r="AI130"/>
  <c r="AN95"/>
  <c r="Z129"/>
  <c r="X130"/>
  <c r="CS22"/>
  <c r="CV22" s="1"/>
  <c r="BL22"/>
  <c r="BN22" s="1"/>
  <c r="BI22"/>
  <c r="BK22" s="1"/>
  <c r="BO22"/>
  <c r="BQ22" s="1"/>
  <c r="R131"/>
  <c r="T130"/>
  <c r="W134"/>
  <c r="U135"/>
  <c r="D40"/>
  <c r="H40"/>
  <c r="B40"/>
  <c r="C40"/>
  <c r="I40"/>
  <c r="G40"/>
  <c r="AO96" l="1"/>
  <c r="AQ96" s="1"/>
  <c r="AG132"/>
  <c r="AI131"/>
  <c r="BM129"/>
  <c r="BP129"/>
  <c r="BJ129"/>
  <c r="BH130"/>
  <c r="Z130"/>
  <c r="X131"/>
  <c r="AJ80"/>
  <c r="E40"/>
  <c r="J40"/>
  <c r="U136"/>
  <c r="W135"/>
  <c r="BG22"/>
  <c r="M40"/>
  <c r="O40"/>
  <c r="BS42"/>
  <c r="BT42" s="1"/>
  <c r="K40"/>
  <c r="P40"/>
  <c r="R132"/>
  <c r="T131"/>
  <c r="AN96" l="1"/>
  <c r="AL80"/>
  <c r="AK81"/>
  <c r="AM81" s="1"/>
  <c r="BM130"/>
  <c r="BP130"/>
  <c r="BH131"/>
  <c r="BJ130"/>
  <c r="AI132"/>
  <c r="AG133"/>
  <c r="Z131"/>
  <c r="X132"/>
  <c r="R133"/>
  <c r="T132"/>
  <c r="A40"/>
  <c r="BU42"/>
  <c r="S22"/>
  <c r="AB22"/>
  <c r="AH22"/>
  <c r="V22"/>
  <c r="Y22"/>
  <c r="AP22"/>
  <c r="U137"/>
  <c r="W136"/>
  <c r="AO97" l="1"/>
  <c r="AQ97" s="1"/>
  <c r="AI133"/>
  <c r="AG134"/>
  <c r="BM131"/>
  <c r="BJ131"/>
  <c r="BH132"/>
  <c r="BP131"/>
  <c r="X133"/>
  <c r="Z132"/>
  <c r="AJ81"/>
  <c r="BE8"/>
  <c r="BE6"/>
  <c r="BE9"/>
  <c r="BE7"/>
  <c r="BE5"/>
  <c r="BE10"/>
  <c r="BE11"/>
  <c r="BE12"/>
  <c r="BE13"/>
  <c r="BE14"/>
  <c r="BE15"/>
  <c r="BE16"/>
  <c r="BE17"/>
  <c r="BE18"/>
  <c r="BE19"/>
  <c r="BE20"/>
  <c r="BE21"/>
  <c r="T133"/>
  <c r="R134"/>
  <c r="U138"/>
  <c r="W137"/>
  <c r="AZ22"/>
  <c r="AN97" l="1"/>
  <c r="AL81"/>
  <c r="AK82"/>
  <c r="AM82" s="1"/>
  <c r="BJ132"/>
  <c r="BH133"/>
  <c r="BM132"/>
  <c r="BP132"/>
  <c r="AG135"/>
  <c r="AI134"/>
  <c r="X134"/>
  <c r="Z133"/>
  <c r="BB22"/>
  <c r="CD23" s="1"/>
  <c r="CE23" s="1"/>
  <c r="BC22"/>
  <c r="W138"/>
  <c r="U139"/>
  <c r="T134"/>
  <c r="R135"/>
  <c r="AO98" l="1"/>
  <c r="AQ98" s="1"/>
  <c r="BH134"/>
  <c r="BP133"/>
  <c r="BJ133"/>
  <c r="BM133"/>
  <c r="X135"/>
  <c r="Z134"/>
  <c r="AI135"/>
  <c r="AG136"/>
  <c r="AJ82"/>
  <c r="R136"/>
  <c r="T135"/>
  <c r="CF23"/>
  <c r="CG23"/>
  <c r="AT23"/>
  <c r="AV23"/>
  <c r="AW23"/>
  <c r="AR23"/>
  <c r="AS23"/>
  <c r="AU23"/>
  <c r="BE22"/>
  <c r="W139"/>
  <c r="U140"/>
  <c r="AN98" l="1"/>
  <c r="AO99" s="1"/>
  <c r="AQ99" s="1"/>
  <c r="AL82"/>
  <c r="AK83"/>
  <c r="AM83" s="1"/>
  <c r="Z135"/>
  <c r="X136"/>
  <c r="BJ134"/>
  <c r="BH135"/>
  <c r="BM134"/>
  <c r="BP134"/>
  <c r="AI136"/>
  <c r="AG137"/>
  <c r="CT23"/>
  <c r="CH23"/>
  <c r="CI23" s="1"/>
  <c r="CJ23" s="1"/>
  <c r="CK23" s="1"/>
  <c r="CL23" s="1"/>
  <c r="R137"/>
  <c r="T136"/>
  <c r="W140"/>
  <c r="U141"/>
  <c r="CO23"/>
  <c r="BA23"/>
  <c r="AN99" l="1"/>
  <c r="X137"/>
  <c r="Z136"/>
  <c r="AG138"/>
  <c r="AI137"/>
  <c r="BP135"/>
  <c r="BM135"/>
  <c r="BJ135"/>
  <c r="BH136"/>
  <c r="AJ83"/>
  <c r="AX23"/>
  <c r="AY23" s="1"/>
  <c r="BF23" s="1"/>
  <c r="CR23"/>
  <c r="CX23" s="1"/>
  <c r="T137"/>
  <c r="R138"/>
  <c r="W141"/>
  <c r="U142"/>
  <c r="CM23"/>
  <c r="CU23" s="1"/>
  <c r="AO100" l="1"/>
  <c r="AQ100" s="1"/>
  <c r="AK84"/>
  <c r="AM84" s="1"/>
  <c r="AL83"/>
  <c r="X138"/>
  <c r="Z137"/>
  <c r="AI138"/>
  <c r="AG139"/>
  <c r="BH137"/>
  <c r="BJ136"/>
  <c r="BM136"/>
  <c r="BP136"/>
  <c r="R139"/>
  <c r="T138"/>
  <c r="BO23"/>
  <c r="BQ23" s="1"/>
  <c r="BL23"/>
  <c r="BN23" s="1"/>
  <c r="BI23"/>
  <c r="BK23" s="1"/>
  <c r="W142"/>
  <c r="U143"/>
  <c r="C41"/>
  <c r="B41"/>
  <c r="D41"/>
  <c r="G41"/>
  <c r="CP23"/>
  <c r="CQ23" s="1"/>
  <c r="CN23"/>
  <c r="CW23" s="1"/>
  <c r="I41" s="1"/>
  <c r="CS23"/>
  <c r="AN100" l="1"/>
  <c r="BJ137"/>
  <c r="BP137"/>
  <c r="BH138"/>
  <c r="BM137"/>
  <c r="BG23"/>
  <c r="Y23" s="1"/>
  <c r="X139"/>
  <c r="Z138"/>
  <c r="AI139"/>
  <c r="AG140"/>
  <c r="AJ84"/>
  <c r="H41"/>
  <c r="O41"/>
  <c r="P41"/>
  <c r="BS43"/>
  <c r="BT43" s="1"/>
  <c r="M41"/>
  <c r="K41"/>
  <c r="S23"/>
  <c r="R140"/>
  <c r="T139"/>
  <c r="CV23"/>
  <c r="W143"/>
  <c r="U144"/>
  <c r="AO101" l="1"/>
  <c r="AQ101" s="1"/>
  <c r="AB23"/>
  <c r="V23"/>
  <c r="AH23"/>
  <c r="AP23"/>
  <c r="AI140"/>
  <c r="AG141"/>
  <c r="AK85"/>
  <c r="AM85" s="1"/>
  <c r="AL84"/>
  <c r="Z139"/>
  <c r="X140"/>
  <c r="BH139"/>
  <c r="BP138"/>
  <c r="BJ138"/>
  <c r="BM138"/>
  <c r="E41"/>
  <c r="J41"/>
  <c r="R141"/>
  <c r="T140"/>
  <c r="A41"/>
  <c r="BU43"/>
  <c r="W144"/>
  <c r="U145"/>
  <c r="AZ23" l="1"/>
  <c r="AN101"/>
  <c r="AJ85"/>
  <c r="AI141"/>
  <c r="AG142"/>
  <c r="BJ139"/>
  <c r="BH140"/>
  <c r="BP139"/>
  <c r="BM139"/>
  <c r="AK86"/>
  <c r="AM86" s="1"/>
  <c r="X141"/>
  <c r="Z140"/>
  <c r="W145"/>
  <c r="U146"/>
  <c r="R142"/>
  <c r="T141"/>
  <c r="BC23"/>
  <c r="BB23"/>
  <c r="CD24" s="1"/>
  <c r="CE24" s="1"/>
  <c r="AJ86" l="1"/>
  <c r="AL86" s="1"/>
  <c r="AO102"/>
  <c r="AQ102" s="1"/>
  <c r="AL85"/>
  <c r="BM140"/>
  <c r="BJ140"/>
  <c r="BP140"/>
  <c r="BH141"/>
  <c r="Z141"/>
  <c r="X142"/>
  <c r="AG143"/>
  <c r="AI142"/>
  <c r="CG24"/>
  <c r="CF24"/>
  <c r="W146"/>
  <c r="U147"/>
  <c r="AT24"/>
  <c r="AS24"/>
  <c r="AW24"/>
  <c r="AV24"/>
  <c r="AR24"/>
  <c r="AU24"/>
  <c r="BE23"/>
  <c r="R143"/>
  <c r="T142"/>
  <c r="AK87" l="1"/>
  <c r="AJ87" s="1"/>
  <c r="AN102"/>
  <c r="Z142"/>
  <c r="X143"/>
  <c r="AI143"/>
  <c r="AG144"/>
  <c r="BM141"/>
  <c r="BJ141"/>
  <c r="BH142"/>
  <c r="BP141"/>
  <c r="CH24"/>
  <c r="CI24" s="1"/>
  <c r="CJ24" s="1"/>
  <c r="CK24" s="1"/>
  <c r="CL24" s="1"/>
  <c r="CM24" s="1"/>
  <c r="CT24"/>
  <c r="W147"/>
  <c r="U148"/>
  <c r="CO24"/>
  <c r="BA24"/>
  <c r="R144"/>
  <c r="T143"/>
  <c r="AM87" l="1"/>
  <c r="AO103"/>
  <c r="AQ103" s="1"/>
  <c r="Z143"/>
  <c r="X144"/>
  <c r="BH143"/>
  <c r="BM142"/>
  <c r="BJ142"/>
  <c r="BP142"/>
  <c r="AL87"/>
  <c r="AK88"/>
  <c r="AM88" s="1"/>
  <c r="AG145"/>
  <c r="AI144"/>
  <c r="CP24"/>
  <c r="CQ24" s="1"/>
  <c r="CR24"/>
  <c r="CX24" s="1"/>
  <c r="R145"/>
  <c r="T144"/>
  <c r="AX24"/>
  <c r="AY24" s="1"/>
  <c r="BF24" s="1"/>
  <c r="U149"/>
  <c r="W148"/>
  <c r="CU24"/>
  <c r="AN103" l="1"/>
  <c r="AJ88"/>
  <c r="AL88" s="1"/>
  <c r="X145"/>
  <c r="Z144"/>
  <c r="AI145"/>
  <c r="AG146"/>
  <c r="BP143"/>
  <c r="BJ143"/>
  <c r="BH144"/>
  <c r="BM143"/>
  <c r="W149"/>
  <c r="U150"/>
  <c r="T145"/>
  <c r="R146"/>
  <c r="CN24"/>
  <c r="CW24" s="1"/>
  <c r="I42" s="1"/>
  <c r="C42"/>
  <c r="G42"/>
  <c r="B42"/>
  <c r="H42"/>
  <c r="D42"/>
  <c r="BI24"/>
  <c r="BK24" s="1"/>
  <c r="BL24"/>
  <c r="BN24" s="1"/>
  <c r="BO24"/>
  <c r="BQ24" s="1"/>
  <c r="CS24"/>
  <c r="CV24" s="1"/>
  <c r="AO104" l="1"/>
  <c r="AQ104" s="1"/>
  <c r="AK89"/>
  <c r="AJ89" s="1"/>
  <c r="BH145"/>
  <c r="BM144"/>
  <c r="BP144"/>
  <c r="BJ144"/>
  <c r="AI146"/>
  <c r="AG147"/>
  <c r="X146"/>
  <c r="Z145"/>
  <c r="BG24"/>
  <c r="V24" s="1"/>
  <c r="E42"/>
  <c r="J42"/>
  <c r="U151"/>
  <c r="W150"/>
  <c r="K42"/>
  <c r="BS44"/>
  <c r="BT44" s="1"/>
  <c r="P42"/>
  <c r="M42"/>
  <c r="O42"/>
  <c r="T146"/>
  <c r="R147"/>
  <c r="AP24" l="1"/>
  <c r="Y24"/>
  <c r="AH24"/>
  <c r="AM89"/>
  <c r="AB24"/>
  <c r="AN104"/>
  <c r="S24"/>
  <c r="X147"/>
  <c r="Z146"/>
  <c r="BP145"/>
  <c r="BM145"/>
  <c r="BJ145"/>
  <c r="BH146"/>
  <c r="AK90"/>
  <c r="AM90" s="1"/>
  <c r="AL89"/>
  <c r="AG148"/>
  <c r="AI147"/>
  <c r="A42"/>
  <c r="BU44"/>
  <c r="T147"/>
  <c r="R148"/>
  <c r="W151"/>
  <c r="U152"/>
  <c r="AZ24" l="1"/>
  <c r="AO105"/>
  <c r="AQ105" s="1"/>
  <c r="AJ90"/>
  <c r="AK91" s="1"/>
  <c r="BJ146"/>
  <c r="BH147"/>
  <c r="BP146"/>
  <c r="BM146"/>
  <c r="AI148"/>
  <c r="AG149"/>
  <c r="X148"/>
  <c r="Z147"/>
  <c r="R149"/>
  <c r="T148"/>
  <c r="W152"/>
  <c r="U153"/>
  <c r="BC24"/>
  <c r="BB24"/>
  <c r="CD25" s="1"/>
  <c r="CE25" s="1"/>
  <c r="AL90" l="1"/>
  <c r="AN105"/>
  <c r="AG150"/>
  <c r="AI149"/>
  <c r="BH148"/>
  <c r="BP147"/>
  <c r="BM147"/>
  <c r="BJ147"/>
  <c r="AM91"/>
  <c r="AJ91"/>
  <c r="X149"/>
  <c r="Z148"/>
  <c r="U154"/>
  <c r="W153"/>
  <c r="T149"/>
  <c r="R150"/>
  <c r="AW25"/>
  <c r="AT25"/>
  <c r="BA25" s="1"/>
  <c r="AR25"/>
  <c r="AU25"/>
  <c r="AV25"/>
  <c r="AS25"/>
  <c r="BE24"/>
  <c r="CG25"/>
  <c r="CF25"/>
  <c r="AO106" l="1"/>
  <c r="AQ106" s="1"/>
  <c r="Z149"/>
  <c r="X150"/>
  <c r="AI150"/>
  <c r="AG151"/>
  <c r="BP148"/>
  <c r="BJ148"/>
  <c r="BH149"/>
  <c r="BM148"/>
  <c r="AL91"/>
  <c r="AK92"/>
  <c r="AM92" s="1"/>
  <c r="CH25"/>
  <c r="CI25" s="1"/>
  <c r="CJ25" s="1"/>
  <c r="CK25" s="1"/>
  <c r="CL25" s="1"/>
  <c r="CT25"/>
  <c r="R151"/>
  <c r="T150"/>
  <c r="AX25"/>
  <c r="AY25" s="1"/>
  <c r="BF25" s="1"/>
  <c r="W154"/>
  <c r="U155"/>
  <c r="CO25"/>
  <c r="AN106" l="1"/>
  <c r="Z150"/>
  <c r="X151"/>
  <c r="BJ149"/>
  <c r="BP149"/>
  <c r="BH150"/>
  <c r="BM149"/>
  <c r="AI151"/>
  <c r="AG152"/>
  <c r="AJ92"/>
  <c r="CR25"/>
  <c r="CX25" s="1"/>
  <c r="CM25"/>
  <c r="CU25" s="1"/>
  <c r="T151"/>
  <c r="R152"/>
  <c r="BI25"/>
  <c r="BK25" s="1"/>
  <c r="BO25"/>
  <c r="BQ25" s="1"/>
  <c r="BL25"/>
  <c r="BN25" s="1"/>
  <c r="W155"/>
  <c r="U156"/>
  <c r="AO107" l="1"/>
  <c r="AQ107" s="1"/>
  <c r="Z151"/>
  <c r="X152"/>
  <c r="AL92"/>
  <c r="AK93"/>
  <c r="AM93" s="1"/>
  <c r="BM150"/>
  <c r="BP150"/>
  <c r="BJ150"/>
  <c r="BH151"/>
  <c r="AG153"/>
  <c r="AI152"/>
  <c r="BG25"/>
  <c r="S25" s="1"/>
  <c r="CP25"/>
  <c r="CQ25" s="1"/>
  <c r="CN25"/>
  <c r="CW25" s="1"/>
  <c r="I43" s="1"/>
  <c r="D43"/>
  <c r="B43"/>
  <c r="C43"/>
  <c r="G43"/>
  <c r="CS25"/>
  <c r="U157"/>
  <c r="W156"/>
  <c r="T152"/>
  <c r="R153"/>
  <c r="AN107" l="1"/>
  <c r="AJ93"/>
  <c r="AK94" s="1"/>
  <c r="BH152"/>
  <c r="BJ151"/>
  <c r="BP151"/>
  <c r="BM151"/>
  <c r="Z152"/>
  <c r="X153"/>
  <c r="AH25"/>
  <c r="AP25"/>
  <c r="Y25"/>
  <c r="AG154"/>
  <c r="AI153"/>
  <c r="AB25"/>
  <c r="V25"/>
  <c r="H43"/>
  <c r="CV25"/>
  <c r="W157"/>
  <c r="U158"/>
  <c r="T153"/>
  <c r="R154"/>
  <c r="K43"/>
  <c r="BS45"/>
  <c r="BT45" s="1"/>
  <c r="P43"/>
  <c r="M43"/>
  <c r="O43"/>
  <c r="AZ25" l="1"/>
  <c r="BB25" s="1"/>
  <c r="CD26" s="1"/>
  <c r="CE26" s="1"/>
  <c r="AO108"/>
  <c r="AQ108" s="1"/>
  <c r="AL93"/>
  <c r="AG155"/>
  <c r="AI154"/>
  <c r="Z153"/>
  <c r="X154"/>
  <c r="BJ152"/>
  <c r="BM152"/>
  <c r="BP152"/>
  <c r="BH153"/>
  <c r="AM94"/>
  <c r="AJ94"/>
  <c r="W158"/>
  <c r="U159"/>
  <c r="BU45"/>
  <c r="A43"/>
  <c r="T154"/>
  <c r="R155"/>
  <c r="E43"/>
  <c r="J43"/>
  <c r="BC25" l="1"/>
  <c r="AN108"/>
  <c r="AL94"/>
  <c r="AK95"/>
  <c r="AM95" s="1"/>
  <c r="AG156"/>
  <c r="AI155"/>
  <c r="BM153"/>
  <c r="BJ153"/>
  <c r="BH154"/>
  <c r="BP153"/>
  <c r="X155"/>
  <c r="Z154"/>
  <c r="W159"/>
  <c r="U160"/>
  <c r="CG26"/>
  <c r="CF26"/>
  <c r="R156"/>
  <c r="T155"/>
  <c r="AR26"/>
  <c r="AS26"/>
  <c r="AW26"/>
  <c r="AV26"/>
  <c r="AT26"/>
  <c r="AU26"/>
  <c r="BE25"/>
  <c r="AO109" l="1"/>
  <c r="AQ109" s="1"/>
  <c r="BA26"/>
  <c r="BH155"/>
  <c r="BJ154"/>
  <c r="BM154"/>
  <c r="BP154"/>
  <c r="AG157"/>
  <c r="AI156"/>
  <c r="X156"/>
  <c r="Z155"/>
  <c r="AJ95"/>
  <c r="CH26"/>
  <c r="CI26" s="1"/>
  <c r="CJ26" s="1"/>
  <c r="CK26" s="1"/>
  <c r="CL26" s="1"/>
  <c r="CM26" s="1"/>
  <c r="CT26"/>
  <c r="CO26"/>
  <c r="W160"/>
  <c r="U161"/>
  <c r="AX26"/>
  <c r="AY26" s="1"/>
  <c r="BF26" s="1"/>
  <c r="T156"/>
  <c r="R157"/>
  <c r="AN109" l="1"/>
  <c r="AI157"/>
  <c r="AG158"/>
  <c r="AK96"/>
  <c r="AM96" s="1"/>
  <c r="AL95"/>
  <c r="AJ96"/>
  <c r="BM155"/>
  <c r="BJ155"/>
  <c r="BP155"/>
  <c r="BH156"/>
  <c r="X157"/>
  <c r="Z156"/>
  <c r="R158"/>
  <c r="T157"/>
  <c r="BO26"/>
  <c r="BQ26" s="1"/>
  <c r="BI26"/>
  <c r="BK26" s="1"/>
  <c r="BL26"/>
  <c r="BN26" s="1"/>
  <c r="CU26"/>
  <c r="CP26"/>
  <c r="CQ26" s="1"/>
  <c r="CR26"/>
  <c r="CX26" s="1"/>
  <c r="W161"/>
  <c r="U162"/>
  <c r="AO110" l="1"/>
  <c r="AQ110" s="1"/>
  <c r="BH157"/>
  <c r="BP156"/>
  <c r="BJ156"/>
  <c r="BM156"/>
  <c r="AK97"/>
  <c r="AL96"/>
  <c r="AG159"/>
  <c r="AI158"/>
  <c r="Z157"/>
  <c r="X158"/>
  <c r="CS26"/>
  <c r="CV26" s="1"/>
  <c r="T158"/>
  <c r="R159"/>
  <c r="BG26"/>
  <c r="U163"/>
  <c r="W162"/>
  <c r="CN26"/>
  <c r="CW26" s="1"/>
  <c r="I44" s="1"/>
  <c r="B44"/>
  <c r="C44"/>
  <c r="D44"/>
  <c r="G44"/>
  <c r="H44" l="1"/>
  <c r="AN110"/>
  <c r="AM97"/>
  <c r="AJ97"/>
  <c r="BJ157"/>
  <c r="BH158"/>
  <c r="BP157"/>
  <c r="BM157"/>
  <c r="X159"/>
  <c r="Z158"/>
  <c r="AG160"/>
  <c r="AI159"/>
  <c r="Y26"/>
  <c r="AB26"/>
  <c r="AH26"/>
  <c r="S26"/>
  <c r="V26"/>
  <c r="AP26"/>
  <c r="E44"/>
  <c r="J44"/>
  <c r="W163"/>
  <c r="U164"/>
  <c r="R160"/>
  <c r="T159"/>
  <c r="O44"/>
  <c r="K44"/>
  <c r="M44"/>
  <c r="P44"/>
  <c r="BS46"/>
  <c r="BT46" s="1"/>
  <c r="AO111" l="1"/>
  <c r="AQ111" s="1"/>
  <c r="AI160"/>
  <c r="AG161"/>
  <c r="Z159"/>
  <c r="X160"/>
  <c r="AZ26"/>
  <c r="BB26" s="1"/>
  <c r="CD27" s="1"/>
  <c r="CE27" s="1"/>
  <c r="AL97"/>
  <c r="AK98"/>
  <c r="AM98" s="1"/>
  <c r="BJ158"/>
  <c r="BH159"/>
  <c r="BM158"/>
  <c r="BP158"/>
  <c r="BU46"/>
  <c r="A44"/>
  <c r="U165"/>
  <c r="W164"/>
  <c r="T160"/>
  <c r="R161"/>
  <c r="BC26" l="1"/>
  <c r="AU27" s="1"/>
  <c r="AN111"/>
  <c r="AJ98"/>
  <c r="AK99" s="1"/>
  <c r="AI161"/>
  <c r="AG162"/>
  <c r="BP159"/>
  <c r="BJ159"/>
  <c r="BM159"/>
  <c r="BH160"/>
  <c r="Z160"/>
  <c r="X161"/>
  <c r="W165"/>
  <c r="U166"/>
  <c r="T161"/>
  <c r="R162"/>
  <c r="AR27"/>
  <c r="CF27"/>
  <c r="CG27"/>
  <c r="AT27" l="1"/>
  <c r="AL98"/>
  <c r="AO112"/>
  <c r="AQ112" s="1"/>
  <c r="BE26"/>
  <c r="AS27"/>
  <c r="AV27"/>
  <c r="AW27"/>
  <c r="BJ160"/>
  <c r="BH161"/>
  <c r="BM160"/>
  <c r="BP160"/>
  <c r="AI162"/>
  <c r="AG163"/>
  <c r="AM99"/>
  <c r="AJ99"/>
  <c r="Z161"/>
  <c r="X162"/>
  <c r="T162"/>
  <c r="R163"/>
  <c r="U167"/>
  <c r="W166"/>
  <c r="CO27"/>
  <c r="CH27"/>
  <c r="CI27" s="1"/>
  <c r="CJ27" s="1"/>
  <c r="CK27" s="1"/>
  <c r="CL27" s="1"/>
  <c r="CT27"/>
  <c r="BA27"/>
  <c r="AN112" l="1"/>
  <c r="X163"/>
  <c r="Z162"/>
  <c r="AI163"/>
  <c r="AG164"/>
  <c r="BM161"/>
  <c r="BP161"/>
  <c r="BJ161"/>
  <c r="BH162"/>
  <c r="AL99"/>
  <c r="AK100"/>
  <c r="AM100" s="1"/>
  <c r="CR27"/>
  <c r="CX27" s="1"/>
  <c r="CM27"/>
  <c r="CU27" s="1"/>
  <c r="T163"/>
  <c r="R164"/>
  <c r="AX27"/>
  <c r="AY27" s="1"/>
  <c r="BF27" s="1"/>
  <c r="W167"/>
  <c r="U168"/>
  <c r="AJ100" l="1"/>
  <c r="AK101" s="1"/>
  <c r="AM101" s="1"/>
  <c r="AO113"/>
  <c r="AQ113" s="1"/>
  <c r="X164"/>
  <c r="Z163"/>
  <c r="BP162"/>
  <c r="BJ162"/>
  <c r="BH163"/>
  <c r="BM162"/>
  <c r="AI164"/>
  <c r="AG165"/>
  <c r="C45"/>
  <c r="D45"/>
  <c r="B45"/>
  <c r="G45"/>
  <c r="BL27"/>
  <c r="BN27" s="1"/>
  <c r="BO27"/>
  <c r="BQ27" s="1"/>
  <c r="BI27"/>
  <c r="BK27" s="1"/>
  <c r="CS27"/>
  <c r="CP27"/>
  <c r="CQ27" s="1"/>
  <c r="CN27"/>
  <c r="CW27" s="1"/>
  <c r="I45" s="1"/>
  <c r="U169"/>
  <c r="W168"/>
  <c r="T164"/>
  <c r="R165"/>
  <c r="AL100" l="1"/>
  <c r="AN113"/>
  <c r="BG27"/>
  <c r="Y27" s="1"/>
  <c r="AI165"/>
  <c r="AG166"/>
  <c r="BJ163"/>
  <c r="BH164"/>
  <c r="BM163"/>
  <c r="BP163"/>
  <c r="Z164"/>
  <c r="X165"/>
  <c r="AJ101"/>
  <c r="H45"/>
  <c r="AB27"/>
  <c r="R166"/>
  <c r="T165"/>
  <c r="BS47"/>
  <c r="BT47" s="1"/>
  <c r="K45"/>
  <c r="P45"/>
  <c r="O45"/>
  <c r="M45"/>
  <c r="U170"/>
  <c r="W169"/>
  <c r="CV27"/>
  <c r="AO114" l="1"/>
  <c r="AQ114" s="1"/>
  <c r="AH27"/>
  <c r="S27"/>
  <c r="V27"/>
  <c r="AP27"/>
  <c r="AK102"/>
  <c r="AM102" s="1"/>
  <c r="AL101"/>
  <c r="AG167"/>
  <c r="AI166"/>
  <c r="X166"/>
  <c r="Z165"/>
  <c r="BH165"/>
  <c r="BJ164"/>
  <c r="BP164"/>
  <c r="BM164"/>
  <c r="A45"/>
  <c r="BU47"/>
  <c r="U171"/>
  <c r="W170"/>
  <c r="T166"/>
  <c r="R167"/>
  <c r="E45"/>
  <c r="J45"/>
  <c r="AZ27" l="1"/>
  <c r="BC27" s="1"/>
  <c r="AN114"/>
  <c r="BJ165"/>
  <c r="BH166"/>
  <c r="BM165"/>
  <c r="BP165"/>
  <c r="X167"/>
  <c r="Z166"/>
  <c r="AI167"/>
  <c r="AG168"/>
  <c r="AJ102"/>
  <c r="T167"/>
  <c r="R168"/>
  <c r="BB27"/>
  <c r="CD28" s="1"/>
  <c r="CE28" s="1"/>
  <c r="W171"/>
  <c r="U172"/>
  <c r="AO115" l="1"/>
  <c r="AQ115" s="1"/>
  <c r="AK103"/>
  <c r="AM103" s="1"/>
  <c r="AL102"/>
  <c r="Z167"/>
  <c r="X168"/>
  <c r="BH167"/>
  <c r="BJ166"/>
  <c r="BP166"/>
  <c r="BM166"/>
  <c r="AG169"/>
  <c r="AI168"/>
  <c r="CG28"/>
  <c r="CF28"/>
  <c r="R169"/>
  <c r="T168"/>
  <c r="U173"/>
  <c r="W172"/>
  <c r="AW28"/>
  <c r="AU28"/>
  <c r="AS28"/>
  <c r="AT28"/>
  <c r="AR28"/>
  <c r="AV28"/>
  <c r="BE27"/>
  <c r="AN115" l="1"/>
  <c r="X169"/>
  <c r="Z168"/>
  <c r="AG170"/>
  <c r="AI169"/>
  <c r="BJ167"/>
  <c r="BH168"/>
  <c r="BP167"/>
  <c r="BM167"/>
  <c r="AJ103"/>
  <c r="CH28"/>
  <c r="CI28" s="1"/>
  <c r="CJ28" s="1"/>
  <c r="CK28" s="1"/>
  <c r="CL28" s="1"/>
  <c r="CT28"/>
  <c r="CO28"/>
  <c r="U174"/>
  <c r="W173"/>
  <c r="T169"/>
  <c r="R170"/>
  <c r="BA28"/>
  <c r="AO116" l="1"/>
  <c r="AQ116" s="1"/>
  <c r="Z169"/>
  <c r="X170"/>
  <c r="BJ168"/>
  <c r="BP168"/>
  <c r="BH169"/>
  <c r="BM168"/>
  <c r="AL103"/>
  <c r="AK104"/>
  <c r="AM104" s="1"/>
  <c r="AG171"/>
  <c r="AI170"/>
  <c r="CR28"/>
  <c r="CX28" s="1"/>
  <c r="CM28"/>
  <c r="R171"/>
  <c r="T170"/>
  <c r="AX28"/>
  <c r="AY28" s="1"/>
  <c r="BF28" s="1"/>
  <c r="U175"/>
  <c r="W174"/>
  <c r="AN116" l="1"/>
  <c r="CS28"/>
  <c r="AJ104"/>
  <c r="AL104" s="1"/>
  <c r="BH170"/>
  <c r="BM169"/>
  <c r="BP169"/>
  <c r="BJ169"/>
  <c r="X171"/>
  <c r="Z170"/>
  <c r="AG172"/>
  <c r="AI171"/>
  <c r="CU28"/>
  <c r="W175"/>
  <c r="U176"/>
  <c r="B46"/>
  <c r="D46"/>
  <c r="C46"/>
  <c r="G46"/>
  <c r="BI28"/>
  <c r="BK28" s="1"/>
  <c r="BL28"/>
  <c r="BN28" s="1"/>
  <c r="BO28"/>
  <c r="BQ28" s="1"/>
  <c r="T171"/>
  <c r="R172"/>
  <c r="CP28"/>
  <c r="CQ28" s="1"/>
  <c r="CN28"/>
  <c r="CW28" s="1"/>
  <c r="I46" s="1"/>
  <c r="AK105" l="1"/>
  <c r="AO117"/>
  <c r="AQ117" s="1"/>
  <c r="AI172"/>
  <c r="AG173"/>
  <c r="BJ170"/>
  <c r="BH171"/>
  <c r="BP170"/>
  <c r="BM170"/>
  <c r="AM105"/>
  <c r="AJ105"/>
  <c r="X172"/>
  <c r="Z171"/>
  <c r="BG28"/>
  <c r="V28" s="1"/>
  <c r="H46"/>
  <c r="CV28"/>
  <c r="W176"/>
  <c r="U177"/>
  <c r="R173"/>
  <c r="T172"/>
  <c r="P46"/>
  <c r="M46"/>
  <c r="BS48"/>
  <c r="BT48" s="1"/>
  <c r="O46"/>
  <c r="K46"/>
  <c r="AB28" l="1"/>
  <c r="S28"/>
  <c r="AN117"/>
  <c r="AH28"/>
  <c r="Y28"/>
  <c r="X173"/>
  <c r="Z172"/>
  <c r="AG174"/>
  <c r="AI173"/>
  <c r="AL105"/>
  <c r="AK106"/>
  <c r="AM106" s="1"/>
  <c r="BM171"/>
  <c r="BH172"/>
  <c r="BJ171"/>
  <c r="BP171"/>
  <c r="AP28"/>
  <c r="E46"/>
  <c r="J46"/>
  <c r="T173"/>
  <c r="R174"/>
  <c r="BU48"/>
  <c r="A46"/>
  <c r="U178"/>
  <c r="W177"/>
  <c r="AZ28" l="1"/>
  <c r="BB28" s="1"/>
  <c r="CD29" s="1"/>
  <c r="CE29" s="1"/>
  <c r="AO118"/>
  <c r="AQ118" s="1"/>
  <c r="AJ106"/>
  <c r="AL106" s="1"/>
  <c r="Z173"/>
  <c r="X174"/>
  <c r="BM172"/>
  <c r="BJ172"/>
  <c r="BH173"/>
  <c r="BP172"/>
  <c r="AG175"/>
  <c r="AI174"/>
  <c r="W178"/>
  <c r="U179"/>
  <c r="R175"/>
  <c r="T174"/>
  <c r="AK107" l="1"/>
  <c r="AM107" s="1"/>
  <c r="CG29"/>
  <c r="CH29" s="1"/>
  <c r="CI29" s="1"/>
  <c r="CJ29" s="1"/>
  <c r="CK29" s="1"/>
  <c r="CL29" s="1"/>
  <c r="CM29" s="1"/>
  <c r="CF29"/>
  <c r="CO29" s="1"/>
  <c r="BC28"/>
  <c r="BE28" s="1"/>
  <c r="AN118"/>
  <c r="BM173"/>
  <c r="BJ173"/>
  <c r="BP173"/>
  <c r="BH174"/>
  <c r="X175"/>
  <c r="Z174"/>
  <c r="AW29"/>
  <c r="AG176"/>
  <c r="AI175"/>
  <c r="T175"/>
  <c r="R176"/>
  <c r="W179"/>
  <c r="U180"/>
  <c r="AU29" l="1"/>
  <c r="AS29"/>
  <c r="AJ107"/>
  <c r="CT29"/>
  <c r="CP29" s="1"/>
  <c r="CQ29" s="1"/>
  <c r="AO119"/>
  <c r="AQ119" s="1"/>
  <c r="AV29"/>
  <c r="AT29"/>
  <c r="BA29" s="1"/>
  <c r="AX29" s="1"/>
  <c r="AY29" s="1"/>
  <c r="BF29" s="1"/>
  <c r="AR29"/>
  <c r="AG177"/>
  <c r="AI176"/>
  <c r="X176"/>
  <c r="Z175"/>
  <c r="BJ174"/>
  <c r="BM174"/>
  <c r="BH175"/>
  <c r="BP174"/>
  <c r="U181"/>
  <c r="W180"/>
  <c r="CR29"/>
  <c r="CU29"/>
  <c r="T176"/>
  <c r="R177"/>
  <c r="AK108" l="1"/>
  <c r="AL107"/>
  <c r="CX29"/>
  <c r="B47" s="1"/>
  <c r="BL29"/>
  <c r="BN29" s="1"/>
  <c r="BI29"/>
  <c r="BK29" s="1"/>
  <c r="BG29" s="1"/>
  <c r="BO29"/>
  <c r="BQ29" s="1"/>
  <c r="AN119"/>
  <c r="AI177"/>
  <c r="AG178"/>
  <c r="BP175"/>
  <c r="BM175"/>
  <c r="BJ175"/>
  <c r="BH176"/>
  <c r="X177"/>
  <c r="Z176"/>
  <c r="R178"/>
  <c r="T177"/>
  <c r="W181"/>
  <c r="U182"/>
  <c r="CN29"/>
  <c r="CW29" s="1"/>
  <c r="I47" s="1"/>
  <c r="CS29"/>
  <c r="CV29" s="1"/>
  <c r="C47" l="1"/>
  <c r="BS49" s="1"/>
  <c r="BT49" s="1"/>
  <c r="AJ108"/>
  <c r="AM108"/>
  <c r="G47"/>
  <c r="D47"/>
  <c r="AO120"/>
  <c r="AQ120" s="1"/>
  <c r="BH177"/>
  <c r="BP176"/>
  <c r="BJ176"/>
  <c r="BM176"/>
  <c r="AI178"/>
  <c r="AG179"/>
  <c r="Z177"/>
  <c r="X178"/>
  <c r="H47"/>
  <c r="W182"/>
  <c r="U183"/>
  <c r="T178"/>
  <c r="R179"/>
  <c r="Y29"/>
  <c r="AB29"/>
  <c r="V29"/>
  <c r="AH29"/>
  <c r="S29"/>
  <c r="AP29"/>
  <c r="E47"/>
  <c r="J47"/>
  <c r="K47" l="1"/>
  <c r="O47"/>
  <c r="P47"/>
  <c r="M47"/>
  <c r="AL108"/>
  <c r="AK109"/>
  <c r="AM109" s="1"/>
  <c r="AN120"/>
  <c r="AG180"/>
  <c r="AI179"/>
  <c r="X179"/>
  <c r="Z178"/>
  <c r="BM177"/>
  <c r="BP177"/>
  <c r="BJ177"/>
  <c r="BH178"/>
  <c r="AZ29"/>
  <c r="BB29" s="1"/>
  <c r="CD30" s="1"/>
  <c r="CE30" s="1"/>
  <c r="BU49"/>
  <c r="A47"/>
  <c r="W183"/>
  <c r="U184"/>
  <c r="R180"/>
  <c r="T179"/>
  <c r="AJ109" l="1"/>
  <c r="AL109" s="1"/>
  <c r="BC29"/>
  <c r="AO121"/>
  <c r="AQ121" s="1"/>
  <c r="BJ178"/>
  <c r="BP178"/>
  <c r="BH179"/>
  <c r="BM178"/>
  <c r="AI180"/>
  <c r="AG181"/>
  <c r="X180"/>
  <c r="Z179"/>
  <c r="CG30"/>
  <c r="CF30"/>
  <c r="R181"/>
  <c r="T180"/>
  <c r="U185"/>
  <c r="W184"/>
  <c r="AR30"/>
  <c r="AS30"/>
  <c r="AW30"/>
  <c r="AU30"/>
  <c r="AV30"/>
  <c r="AT30"/>
  <c r="BA30" s="1"/>
  <c r="BE29"/>
  <c r="AK110" l="1"/>
  <c r="AM110" s="1"/>
  <c r="AN121"/>
  <c r="AG182"/>
  <c r="AI181"/>
  <c r="X181"/>
  <c r="Z180"/>
  <c r="BP179"/>
  <c r="BM179"/>
  <c r="BH180"/>
  <c r="BJ179"/>
  <c r="U186"/>
  <c r="W185"/>
  <c r="T181"/>
  <c r="R182"/>
  <c r="CT30"/>
  <c r="CH30"/>
  <c r="AY30"/>
  <c r="BF30" s="1"/>
  <c r="AX30"/>
  <c r="CO30"/>
  <c r="CI30"/>
  <c r="CJ30" s="1"/>
  <c r="CK30" s="1"/>
  <c r="CL30" s="1"/>
  <c r="CM30" s="1"/>
  <c r="AJ110" l="1"/>
  <c r="AK111" s="1"/>
  <c r="AM111" s="1"/>
  <c r="AO122"/>
  <c r="AQ122" s="1"/>
  <c r="AG183"/>
  <c r="AI182"/>
  <c r="BP180"/>
  <c r="BM180"/>
  <c r="BJ180"/>
  <c r="BH181"/>
  <c r="X182"/>
  <c r="Z181"/>
  <c r="CP30"/>
  <c r="CQ30" s="1"/>
  <c r="BI30"/>
  <c r="BK30" s="1"/>
  <c r="BL30"/>
  <c r="BN30" s="1"/>
  <c r="BO30"/>
  <c r="BQ30" s="1"/>
  <c r="U187"/>
  <c r="W186"/>
  <c r="CU30"/>
  <c r="CR30"/>
  <c r="CX30" s="1"/>
  <c r="R183"/>
  <c r="T182"/>
  <c r="AL110" l="1"/>
  <c r="AJ111"/>
  <c r="AN122"/>
  <c r="AI183"/>
  <c r="AG184"/>
  <c r="Z182"/>
  <c r="X183"/>
  <c r="BJ181"/>
  <c r="BH182"/>
  <c r="BM181"/>
  <c r="BP181"/>
  <c r="CS30"/>
  <c r="T183"/>
  <c r="R184"/>
  <c r="CV30"/>
  <c r="W187"/>
  <c r="U188"/>
  <c r="CN30"/>
  <c r="CW30" s="1"/>
  <c r="I48" s="1"/>
  <c r="G48"/>
  <c r="B48"/>
  <c r="D48"/>
  <c r="C48"/>
  <c r="BG30"/>
  <c r="AK112" l="1"/>
  <c r="AM112" s="1"/>
  <c r="AL111"/>
  <c r="AO123"/>
  <c r="AQ123" s="1"/>
  <c r="BM182"/>
  <c r="BP182"/>
  <c r="BJ182"/>
  <c r="BH183"/>
  <c r="AG185"/>
  <c r="AI184"/>
  <c r="Z183"/>
  <c r="X184"/>
  <c r="H48"/>
  <c r="E48"/>
  <c r="J48"/>
  <c r="O48"/>
  <c r="M48"/>
  <c r="P48"/>
  <c r="K48"/>
  <c r="BS50"/>
  <c r="BT50" s="1"/>
  <c r="Y30"/>
  <c r="V30"/>
  <c r="AH30"/>
  <c r="S30"/>
  <c r="AB30"/>
  <c r="AP30"/>
  <c r="T184"/>
  <c r="R185"/>
  <c r="W188"/>
  <c r="U189"/>
  <c r="AJ112" l="1"/>
  <c r="AN123"/>
  <c r="AG186"/>
  <c r="AI185"/>
  <c r="X185"/>
  <c r="Z184"/>
  <c r="BJ183"/>
  <c r="BH184"/>
  <c r="BP183"/>
  <c r="BM183"/>
  <c r="T185"/>
  <c r="R186"/>
  <c r="AZ30"/>
  <c r="A48"/>
  <c r="BU50"/>
  <c r="W189"/>
  <c r="U190"/>
  <c r="AL112" l="1"/>
  <c r="AK113"/>
  <c r="AM113" s="1"/>
  <c r="AO124"/>
  <c r="AQ124" s="1"/>
  <c r="BP184"/>
  <c r="BH185"/>
  <c r="BJ184"/>
  <c r="BM184"/>
  <c r="X186"/>
  <c r="Z185"/>
  <c r="AI186"/>
  <c r="AG187"/>
  <c r="R187"/>
  <c r="T186"/>
  <c r="W190"/>
  <c r="U191"/>
  <c r="BC30"/>
  <c r="BB30"/>
  <c r="CD31" s="1"/>
  <c r="CE31" s="1"/>
  <c r="AJ113" l="1"/>
  <c r="AN124"/>
  <c r="BJ185"/>
  <c r="BH186"/>
  <c r="BM185"/>
  <c r="BP185"/>
  <c r="AI187"/>
  <c r="AG188"/>
  <c r="Z186"/>
  <c r="X187"/>
  <c r="AR31"/>
  <c r="AW31"/>
  <c r="AV31"/>
  <c r="AS31"/>
  <c r="AT31"/>
  <c r="AU31"/>
  <c r="BE30"/>
  <c r="CG31"/>
  <c r="CF31"/>
  <c r="U192"/>
  <c r="W191"/>
  <c r="R188"/>
  <c r="T187"/>
  <c r="AL113" l="1"/>
  <c r="AK114"/>
  <c r="AM114" s="1"/>
  <c r="BA31"/>
  <c r="AO125"/>
  <c r="AQ125" s="1"/>
  <c r="AG189"/>
  <c r="AI188"/>
  <c r="BM186"/>
  <c r="BP186"/>
  <c r="BJ186"/>
  <c r="BH187"/>
  <c r="Z187"/>
  <c r="X188"/>
  <c r="U193"/>
  <c r="W192"/>
  <c r="R189"/>
  <c r="T188"/>
  <c r="CH31"/>
  <c r="CI31" s="1"/>
  <c r="CJ31" s="1"/>
  <c r="CK31" s="1"/>
  <c r="CL31" s="1"/>
  <c r="CM31" s="1"/>
  <c r="CT31"/>
  <c r="AX31"/>
  <c r="AY31" s="1"/>
  <c r="BF31" s="1"/>
  <c r="CO31"/>
  <c r="AJ114" l="1"/>
  <c r="AN125"/>
  <c r="AO126" s="1"/>
  <c r="BP187"/>
  <c r="BM187"/>
  <c r="BJ187"/>
  <c r="BH188"/>
  <c r="AI189"/>
  <c r="AG190"/>
  <c r="Z188"/>
  <c r="X189"/>
  <c r="T189"/>
  <c r="R190"/>
  <c r="CU31"/>
  <c r="W193"/>
  <c r="U194"/>
  <c r="CP31"/>
  <c r="CQ31" s="1"/>
  <c r="BI31"/>
  <c r="BK31" s="1"/>
  <c r="BL31"/>
  <c r="BN31" s="1"/>
  <c r="BO31"/>
  <c r="BQ31" s="1"/>
  <c r="CR31"/>
  <c r="CX31" s="1"/>
  <c r="AL114" l="1"/>
  <c r="AK115"/>
  <c r="AM115" s="1"/>
  <c r="AQ126"/>
  <c r="AN126"/>
  <c r="BG31"/>
  <c r="AI190"/>
  <c r="AG191"/>
  <c r="Z189"/>
  <c r="X190"/>
  <c r="BH189"/>
  <c r="BM188"/>
  <c r="BJ188"/>
  <c r="BP188"/>
  <c r="D49"/>
  <c r="B49"/>
  <c r="G49"/>
  <c r="C49"/>
  <c r="AB31"/>
  <c r="Y31"/>
  <c r="AH31"/>
  <c r="S31"/>
  <c r="V31"/>
  <c r="AP31"/>
  <c r="R191"/>
  <c r="T190"/>
  <c r="U195"/>
  <c r="W194"/>
  <c r="CS31"/>
  <c r="CV31" s="1"/>
  <c r="CN31"/>
  <c r="CW31" s="1"/>
  <c r="I49" s="1"/>
  <c r="AJ115" l="1"/>
  <c r="AO127"/>
  <c r="AQ127" s="1"/>
  <c r="BP189"/>
  <c r="BJ189"/>
  <c r="BM189"/>
  <c r="BH190"/>
  <c r="AG192"/>
  <c r="AI191"/>
  <c r="AZ31"/>
  <c r="BC31" s="1"/>
  <c r="Z190"/>
  <c r="X191"/>
  <c r="H49"/>
  <c r="BB31"/>
  <c r="CD32" s="1"/>
  <c r="CE32" s="1"/>
  <c r="W195"/>
  <c r="U196"/>
  <c r="E49"/>
  <c r="J49"/>
  <c r="BS51"/>
  <c r="BT51" s="1"/>
  <c r="M49"/>
  <c r="P49"/>
  <c r="K49"/>
  <c r="O49"/>
  <c r="R192"/>
  <c r="T191"/>
  <c r="AN127" l="1"/>
  <c r="AJ116"/>
  <c r="AK116"/>
  <c r="AM116" s="1"/>
  <c r="AL115"/>
  <c r="AO128"/>
  <c r="AQ128" s="1"/>
  <c r="AG193"/>
  <c r="AI192"/>
  <c r="X192"/>
  <c r="Z191"/>
  <c r="BM190"/>
  <c r="BP190"/>
  <c r="BH191"/>
  <c r="BJ190"/>
  <c r="CF32"/>
  <c r="CG32"/>
  <c r="AU32"/>
  <c r="AV32"/>
  <c r="AT32"/>
  <c r="AR32"/>
  <c r="AW32"/>
  <c r="AS32"/>
  <c r="BE31"/>
  <c r="BU51"/>
  <c r="A49"/>
  <c r="R193"/>
  <c r="T192"/>
  <c r="W196"/>
  <c r="U197"/>
  <c r="AK117" l="1"/>
  <c r="AM117" s="1"/>
  <c r="AL116"/>
  <c r="AN128"/>
  <c r="BM191"/>
  <c r="BJ191"/>
  <c r="BP191"/>
  <c r="BH192"/>
  <c r="X193"/>
  <c r="Z192"/>
  <c r="AI193"/>
  <c r="AG194"/>
  <c r="U198"/>
  <c r="W197"/>
  <c r="R194"/>
  <c r="T193"/>
  <c r="CO32"/>
  <c r="CH32"/>
  <c r="CI32" s="1"/>
  <c r="CJ32" s="1"/>
  <c r="CK32" s="1"/>
  <c r="CL32" s="1"/>
  <c r="CM32" s="1"/>
  <c r="CT32"/>
  <c r="BA32"/>
  <c r="AJ117" l="1"/>
  <c r="AO129"/>
  <c r="AQ129" s="1"/>
  <c r="Z193"/>
  <c r="X194"/>
  <c r="AG195"/>
  <c r="AI194"/>
  <c r="BP192"/>
  <c r="BM192"/>
  <c r="BH193"/>
  <c r="BJ192"/>
  <c r="CP32"/>
  <c r="CQ32" s="1"/>
  <c r="AX32"/>
  <c r="AY32" s="1"/>
  <c r="BF32" s="1"/>
  <c r="CU32"/>
  <c r="W198"/>
  <c r="U199"/>
  <c r="CR32"/>
  <c r="CX32" s="1"/>
  <c r="R195"/>
  <c r="T194"/>
  <c r="AK118" l="1"/>
  <c r="AM118" s="1"/>
  <c r="AL117"/>
  <c r="AN129"/>
  <c r="X195"/>
  <c r="Z194"/>
  <c r="BM193"/>
  <c r="BP193"/>
  <c r="BJ193"/>
  <c r="BH194"/>
  <c r="AG196"/>
  <c r="AI195"/>
  <c r="T195"/>
  <c r="R196"/>
  <c r="BO32"/>
  <c r="BQ32" s="1"/>
  <c r="BI32"/>
  <c r="BK32" s="1"/>
  <c r="BL32"/>
  <c r="BN32" s="1"/>
  <c r="W199"/>
  <c r="U200"/>
  <c r="CN32"/>
  <c r="CW32" s="1"/>
  <c r="I50" s="1"/>
  <c r="B50"/>
  <c r="D50"/>
  <c r="C50"/>
  <c r="G50"/>
  <c r="CS32"/>
  <c r="CV32" s="1"/>
  <c r="BG32" l="1"/>
  <c r="AJ118"/>
  <c r="AO130"/>
  <c r="AQ130" s="1"/>
  <c r="BP194"/>
  <c r="BJ194"/>
  <c r="BM194"/>
  <c r="BH195"/>
  <c r="AI196"/>
  <c r="AG197"/>
  <c r="X196"/>
  <c r="Z195"/>
  <c r="H50"/>
  <c r="E50"/>
  <c r="J50"/>
  <c r="Y32"/>
  <c r="S32"/>
  <c r="AB32"/>
  <c r="V32"/>
  <c r="AH32"/>
  <c r="AP32"/>
  <c r="W200"/>
  <c r="U201"/>
  <c r="R197"/>
  <c r="T196"/>
  <c r="K50"/>
  <c r="O50"/>
  <c r="P50"/>
  <c r="BS52"/>
  <c r="BT52" s="1"/>
  <c r="M50"/>
  <c r="AL118" l="1"/>
  <c r="AK119"/>
  <c r="AM119" s="1"/>
  <c r="AN130"/>
  <c r="X197"/>
  <c r="Z196"/>
  <c r="AG198"/>
  <c r="AI197"/>
  <c r="BM195"/>
  <c r="BJ195"/>
  <c r="BP195"/>
  <c r="BH196"/>
  <c r="BU52"/>
  <c r="A50"/>
  <c r="W201"/>
  <c r="U202"/>
  <c r="AZ32"/>
  <c r="R198"/>
  <c r="T197"/>
  <c r="AJ119" l="1"/>
  <c r="AO131"/>
  <c r="AQ131" s="1"/>
  <c r="AG199"/>
  <c r="AI198"/>
  <c r="X198"/>
  <c r="Z197"/>
  <c r="BH197"/>
  <c r="BM196"/>
  <c r="BJ196"/>
  <c r="BP196"/>
  <c r="W202"/>
  <c r="U203"/>
  <c r="BC32"/>
  <c r="BB32"/>
  <c r="CD33" s="1"/>
  <c r="CE33" s="1"/>
  <c r="R199"/>
  <c r="T198"/>
  <c r="AK120" l="1"/>
  <c r="AM120" s="1"/>
  <c r="AL119"/>
  <c r="AN131"/>
  <c r="BJ197"/>
  <c r="BM197"/>
  <c r="BP197"/>
  <c r="BH198"/>
  <c r="X199"/>
  <c r="Z198"/>
  <c r="AG200"/>
  <c r="AI199"/>
  <c r="W203"/>
  <c r="U204"/>
  <c r="AU33"/>
  <c r="AR33"/>
  <c r="AW33"/>
  <c r="AT33"/>
  <c r="AV33"/>
  <c r="AS33"/>
  <c r="BE32"/>
  <c r="R200"/>
  <c r="T199"/>
  <c r="CF33"/>
  <c r="CG33"/>
  <c r="AJ120" l="1"/>
  <c r="AO132"/>
  <c r="AQ132" s="1"/>
  <c r="BA33"/>
  <c r="AX33" s="1"/>
  <c r="AY33" s="1"/>
  <c r="BF33" s="1"/>
  <c r="AG201"/>
  <c r="AI200"/>
  <c r="Z199"/>
  <c r="X200"/>
  <c r="BH199"/>
  <c r="BM198"/>
  <c r="BP198"/>
  <c r="BJ198"/>
  <c r="W204"/>
  <c r="U205"/>
  <c r="CO33"/>
  <c r="T200"/>
  <c r="R201"/>
  <c r="CT33"/>
  <c r="CH33"/>
  <c r="CI33" s="1"/>
  <c r="CJ33" s="1"/>
  <c r="CK33" s="1"/>
  <c r="CL33" s="1"/>
  <c r="AK121" l="1"/>
  <c r="AM121" s="1"/>
  <c r="AL120"/>
  <c r="AN132"/>
  <c r="X201"/>
  <c r="Z200"/>
  <c r="BP199"/>
  <c r="BH200"/>
  <c r="BM199"/>
  <c r="BJ199"/>
  <c r="AI201"/>
  <c r="AG202"/>
  <c r="W205"/>
  <c r="U206"/>
  <c r="BI33"/>
  <c r="BK33" s="1"/>
  <c r="BL33"/>
  <c r="BN33" s="1"/>
  <c r="BO33"/>
  <c r="BQ33" s="1"/>
  <c r="CR33"/>
  <c r="CX33" s="1"/>
  <c r="T201"/>
  <c r="R202"/>
  <c r="CM33"/>
  <c r="CS33" l="1"/>
  <c r="AJ121"/>
  <c r="AO133"/>
  <c r="AQ133" s="1"/>
  <c r="X202"/>
  <c r="Z201"/>
  <c r="AI202"/>
  <c r="AG203"/>
  <c r="BJ200"/>
  <c r="BM200"/>
  <c r="BP200"/>
  <c r="BH201"/>
  <c r="BG33"/>
  <c r="V33" s="1"/>
  <c r="T202"/>
  <c r="R203"/>
  <c r="CP33"/>
  <c r="CQ33" s="1"/>
  <c r="CN33"/>
  <c r="CW33" s="1"/>
  <c r="I51" s="1"/>
  <c r="C51"/>
  <c r="B51"/>
  <c r="D51"/>
  <c r="G51"/>
  <c r="H51"/>
  <c r="W206"/>
  <c r="U207"/>
  <c r="CU33"/>
  <c r="S33"/>
  <c r="AH33"/>
  <c r="AL121" l="1"/>
  <c r="AK122"/>
  <c r="AM122" s="1"/>
  <c r="AN133"/>
  <c r="Z202"/>
  <c r="X203"/>
  <c r="AP33"/>
  <c r="Y33"/>
  <c r="AB33"/>
  <c r="BJ201"/>
  <c r="BP201"/>
  <c r="BH202"/>
  <c r="BM201"/>
  <c r="AG204"/>
  <c r="AI203"/>
  <c r="CV33"/>
  <c r="W207"/>
  <c r="U208"/>
  <c r="K51"/>
  <c r="P51"/>
  <c r="M51"/>
  <c r="BS53"/>
  <c r="BT53" s="1"/>
  <c r="O51"/>
  <c r="R204"/>
  <c r="T203"/>
  <c r="AZ33" l="1"/>
  <c r="BC33" s="1"/>
  <c r="AJ122"/>
  <c r="AO134"/>
  <c r="AQ134" s="1"/>
  <c r="AG205"/>
  <c r="AI204"/>
  <c r="X204"/>
  <c r="Z203"/>
  <c r="BH203"/>
  <c r="BM202"/>
  <c r="BP202"/>
  <c r="BJ202"/>
  <c r="BB33"/>
  <c r="CD34" s="1"/>
  <c r="CE34" s="1"/>
  <c r="E51"/>
  <c r="J51"/>
  <c r="W208"/>
  <c r="U209"/>
  <c r="R205"/>
  <c r="T204"/>
  <c r="A51"/>
  <c r="BU53"/>
  <c r="AK123" l="1"/>
  <c r="AM123" s="1"/>
  <c r="AL122"/>
  <c r="AN134"/>
  <c r="BJ203"/>
  <c r="BH204"/>
  <c r="BM203"/>
  <c r="BP203"/>
  <c r="AG206"/>
  <c r="AI205"/>
  <c r="Z204"/>
  <c r="X205"/>
  <c r="W209"/>
  <c r="U210"/>
  <c r="CF34"/>
  <c r="CG34"/>
  <c r="T205"/>
  <c r="R206"/>
  <c r="AR34"/>
  <c r="AW34"/>
  <c r="AS34"/>
  <c r="AU34"/>
  <c r="AV34"/>
  <c r="AT34"/>
  <c r="BA34" s="1"/>
  <c r="BE33"/>
  <c r="AJ123" l="1"/>
  <c r="AO135"/>
  <c r="AQ135" s="1"/>
  <c r="AG207"/>
  <c r="AI206"/>
  <c r="BP204"/>
  <c r="BM204"/>
  <c r="BH205"/>
  <c r="BJ204"/>
  <c r="Z205"/>
  <c r="X206"/>
  <c r="CH34"/>
  <c r="CI34" s="1"/>
  <c r="CJ34" s="1"/>
  <c r="CK34" s="1"/>
  <c r="CL34" s="1"/>
  <c r="CT34"/>
  <c r="R207"/>
  <c r="T206"/>
  <c r="AX34"/>
  <c r="AY34" s="1"/>
  <c r="BF34" s="1"/>
  <c r="CO34"/>
  <c r="W210"/>
  <c r="U211"/>
  <c r="AL123" l="1"/>
  <c r="AK124"/>
  <c r="AM124" s="1"/>
  <c r="AN135"/>
  <c r="AI207"/>
  <c r="AG208"/>
  <c r="BJ205"/>
  <c r="BH206"/>
  <c r="BP205"/>
  <c r="BM205"/>
  <c r="Z206"/>
  <c r="X207"/>
  <c r="CR34"/>
  <c r="CX34" s="1"/>
  <c r="BO34"/>
  <c r="BQ34" s="1"/>
  <c r="BL34"/>
  <c r="BN34" s="1"/>
  <c r="BI34"/>
  <c r="BK34" s="1"/>
  <c r="W211"/>
  <c r="U212"/>
  <c r="R208"/>
  <c r="T207"/>
  <c r="CM34"/>
  <c r="CU34" s="1"/>
  <c r="AJ124" l="1"/>
  <c r="AO136"/>
  <c r="AQ136" s="1"/>
  <c r="AG209"/>
  <c r="AI208"/>
  <c r="Z207"/>
  <c r="X208"/>
  <c r="BH207"/>
  <c r="BJ206"/>
  <c r="BP206"/>
  <c r="BM206"/>
  <c r="CP34"/>
  <c r="CQ34" s="1"/>
  <c r="CN34"/>
  <c r="CW34" s="1"/>
  <c r="I52" s="1"/>
  <c r="T208"/>
  <c r="R209"/>
  <c r="D52"/>
  <c r="G52"/>
  <c r="C52"/>
  <c r="B52"/>
  <c r="BG34"/>
  <c r="W212"/>
  <c r="U213"/>
  <c r="CS34"/>
  <c r="AK125" l="1"/>
  <c r="AM125" s="1"/>
  <c r="AL124"/>
  <c r="AN136"/>
  <c r="BP207"/>
  <c r="BM207"/>
  <c r="BJ207"/>
  <c r="BH208"/>
  <c r="AG210"/>
  <c r="AI209"/>
  <c r="X209"/>
  <c r="Z208"/>
  <c r="H52"/>
  <c r="P52"/>
  <c r="O52"/>
  <c r="M52"/>
  <c r="K52"/>
  <c r="BS54"/>
  <c r="BT54" s="1"/>
  <c r="CV34"/>
  <c r="AB34"/>
  <c r="AH34"/>
  <c r="Y34"/>
  <c r="V34"/>
  <c r="S34"/>
  <c r="AP34"/>
  <c r="U214"/>
  <c r="W213"/>
  <c r="R210"/>
  <c r="T209"/>
  <c r="AJ125" l="1"/>
  <c r="AO137"/>
  <c r="AQ137" s="1"/>
  <c r="AI210"/>
  <c r="AG211"/>
  <c r="X210"/>
  <c r="Z209"/>
  <c r="BM208"/>
  <c r="BP208"/>
  <c r="BH209"/>
  <c r="BJ208"/>
  <c r="U215"/>
  <c r="W214"/>
  <c r="R211"/>
  <c r="T210"/>
  <c r="E52"/>
  <c r="J52"/>
  <c r="AZ34"/>
  <c r="A52"/>
  <c r="BU54"/>
  <c r="AL125" l="1"/>
  <c r="AK126"/>
  <c r="AM126" s="1"/>
  <c r="AN137"/>
  <c r="AG212"/>
  <c r="AI211"/>
  <c r="BM209"/>
  <c r="BJ209"/>
  <c r="BP209"/>
  <c r="BH210"/>
  <c r="Z210"/>
  <c r="X211"/>
  <c r="BB34"/>
  <c r="CD35" s="1"/>
  <c r="CE35" s="1"/>
  <c r="BC34"/>
  <c r="U216"/>
  <c r="W215"/>
  <c r="T211"/>
  <c r="R212"/>
  <c r="AJ126" l="1"/>
  <c r="AO138"/>
  <c r="AQ138" s="1"/>
  <c r="AG213"/>
  <c r="AI212"/>
  <c r="BM210"/>
  <c r="BJ210"/>
  <c r="BP210"/>
  <c r="BH211"/>
  <c r="Z211"/>
  <c r="X212"/>
  <c r="AW35"/>
  <c r="AS35"/>
  <c r="AT35"/>
  <c r="AR35"/>
  <c r="AV35"/>
  <c r="AU35"/>
  <c r="BE34"/>
  <c r="R213"/>
  <c r="T212"/>
  <c r="CF35"/>
  <c r="CG35"/>
  <c r="U217"/>
  <c r="W216"/>
  <c r="AL126" l="1"/>
  <c r="AK127"/>
  <c r="AM127" s="1"/>
  <c r="AN138"/>
  <c r="BH212"/>
  <c r="BJ211"/>
  <c r="BM211"/>
  <c r="BP211"/>
  <c r="Z212"/>
  <c r="X213"/>
  <c r="AG214"/>
  <c r="AI213"/>
  <c r="CH35"/>
  <c r="CI35" s="1"/>
  <c r="CJ35" s="1"/>
  <c r="CK35" s="1"/>
  <c r="CL35" s="1"/>
  <c r="CM35" s="1"/>
  <c r="CT35"/>
  <c r="CO35"/>
  <c r="BA35"/>
  <c r="T213"/>
  <c r="R214"/>
  <c r="W217"/>
  <c r="U218"/>
  <c r="AJ127" l="1"/>
  <c r="AO139"/>
  <c r="AQ139" s="1"/>
  <c r="X214"/>
  <c r="Z213"/>
  <c r="AI214"/>
  <c r="AG215"/>
  <c r="BH213"/>
  <c r="BM212"/>
  <c r="BJ212"/>
  <c r="BP212"/>
  <c r="CP35"/>
  <c r="CQ35" s="1"/>
  <c r="CR35"/>
  <c r="CX35" s="1"/>
  <c r="U219"/>
  <c r="W218"/>
  <c r="AX35"/>
  <c r="AY35" s="1"/>
  <c r="BF35" s="1"/>
  <c r="R215"/>
  <c r="T214"/>
  <c r="CU35"/>
  <c r="AK128" l="1"/>
  <c r="AM128" s="1"/>
  <c r="AL127"/>
  <c r="AN139"/>
  <c r="X215"/>
  <c r="Z214"/>
  <c r="BP213"/>
  <c r="BM213"/>
  <c r="BJ213"/>
  <c r="BH214"/>
  <c r="AI215"/>
  <c r="AG216"/>
  <c r="B53"/>
  <c r="G53"/>
  <c r="D53"/>
  <c r="C53"/>
  <c r="W219"/>
  <c r="U220"/>
  <c r="BO35"/>
  <c r="BQ35" s="1"/>
  <c r="BL35"/>
  <c r="BN35" s="1"/>
  <c r="BI35"/>
  <c r="BK35" s="1"/>
  <c r="R216"/>
  <c r="T215"/>
  <c r="CN35"/>
  <c r="CW35" s="1"/>
  <c r="I53" s="1"/>
  <c r="CS35"/>
  <c r="CV35" s="1"/>
  <c r="AJ128" l="1"/>
  <c r="AO140"/>
  <c r="AQ140" s="1"/>
  <c r="BP214"/>
  <c r="BM214"/>
  <c r="BH215"/>
  <c r="BJ214"/>
  <c r="X216"/>
  <c r="Z215"/>
  <c r="BG35"/>
  <c r="AH35" s="1"/>
  <c r="AG217"/>
  <c r="AI216"/>
  <c r="H53"/>
  <c r="E53"/>
  <c r="J53"/>
  <c r="S35"/>
  <c r="AB35"/>
  <c r="T216"/>
  <c r="R217"/>
  <c r="W220"/>
  <c r="U221"/>
  <c r="P53"/>
  <c r="K53"/>
  <c r="BS55"/>
  <c r="BT55" s="1"/>
  <c r="O53"/>
  <c r="M53"/>
  <c r="V35" l="1"/>
  <c r="AZ35" s="1"/>
  <c r="BB35" s="1"/>
  <c r="CD36" s="1"/>
  <c r="CE36" s="1"/>
  <c r="Y35"/>
  <c r="AP35"/>
  <c r="AL128"/>
  <c r="AK129"/>
  <c r="AM129" s="1"/>
  <c r="AN140"/>
  <c r="BM215"/>
  <c r="BJ215"/>
  <c r="BH216"/>
  <c r="BP215"/>
  <c r="Z216"/>
  <c r="X217"/>
  <c r="AG218"/>
  <c r="AI217"/>
  <c r="R218"/>
  <c r="T217"/>
  <c r="BU55"/>
  <c r="A53"/>
  <c r="U222"/>
  <c r="W221"/>
  <c r="AJ129" l="1"/>
  <c r="AO141"/>
  <c r="AQ141" s="1"/>
  <c r="BC35"/>
  <c r="X218"/>
  <c r="Z217"/>
  <c r="AG219"/>
  <c r="AI218"/>
  <c r="BJ216"/>
  <c r="BH217"/>
  <c r="BM216"/>
  <c r="BP216"/>
  <c r="W222"/>
  <c r="U223"/>
  <c r="R219"/>
  <c r="T218"/>
  <c r="CG36"/>
  <c r="CF36"/>
  <c r="AV36"/>
  <c r="AT36"/>
  <c r="AW36"/>
  <c r="AR36"/>
  <c r="AS36"/>
  <c r="AU36"/>
  <c r="BE35"/>
  <c r="AK130" l="1"/>
  <c r="AM130" s="1"/>
  <c r="AL129"/>
  <c r="AN141"/>
  <c r="Z218"/>
  <c r="X219"/>
  <c r="BJ217"/>
  <c r="BH218"/>
  <c r="BM217"/>
  <c r="BP217"/>
  <c r="AG220"/>
  <c r="AI219"/>
  <c r="CO36"/>
  <c r="R220"/>
  <c r="T219"/>
  <c r="CT36"/>
  <c r="CH36"/>
  <c r="CI36" s="1"/>
  <c r="CJ36" s="1"/>
  <c r="CK36" s="1"/>
  <c r="CL36" s="1"/>
  <c r="CM36" s="1"/>
  <c r="W223"/>
  <c r="U224"/>
  <c r="BA36"/>
  <c r="AJ130" l="1"/>
  <c r="AO142"/>
  <c r="AQ142" s="1"/>
  <c r="AI220"/>
  <c r="AG221"/>
  <c r="Z219"/>
  <c r="X220"/>
  <c r="BM218"/>
  <c r="BJ218"/>
  <c r="BP218"/>
  <c r="BH219"/>
  <c r="CP36"/>
  <c r="CQ36" s="1"/>
  <c r="U225"/>
  <c r="W224"/>
  <c r="CU36"/>
  <c r="AX36"/>
  <c r="AY36" s="1"/>
  <c r="BF36" s="1"/>
  <c r="CR36"/>
  <c r="CX36" s="1"/>
  <c r="R221"/>
  <c r="T220"/>
  <c r="AK131" l="1"/>
  <c r="AM131" s="1"/>
  <c r="AL130"/>
  <c r="AN142"/>
  <c r="AG222"/>
  <c r="AI221"/>
  <c r="BM219"/>
  <c r="BP219"/>
  <c r="BJ219"/>
  <c r="BH220"/>
  <c r="X221"/>
  <c r="Z220"/>
  <c r="CS36"/>
  <c r="CV36" s="1"/>
  <c r="G54"/>
  <c r="B54"/>
  <c r="D54"/>
  <c r="C54"/>
  <c r="CN36"/>
  <c r="CW36" s="1"/>
  <c r="I54" s="1"/>
  <c r="T221"/>
  <c r="R222"/>
  <c r="BL36"/>
  <c r="BN36" s="1"/>
  <c r="BI36"/>
  <c r="BK36" s="1"/>
  <c r="BO36"/>
  <c r="BQ36" s="1"/>
  <c r="W225"/>
  <c r="U226"/>
  <c r="AJ131" l="1"/>
  <c r="AO143"/>
  <c r="AQ143" s="1"/>
  <c r="AG223"/>
  <c r="AI222"/>
  <c r="BJ220"/>
  <c r="BM220"/>
  <c r="BH221"/>
  <c r="BP220"/>
  <c r="X222"/>
  <c r="Z221"/>
  <c r="H54"/>
  <c r="T222"/>
  <c r="R223"/>
  <c r="W226"/>
  <c r="U227"/>
  <c r="E54"/>
  <c r="J54"/>
  <c r="P54"/>
  <c r="K54"/>
  <c r="O54"/>
  <c r="BS56"/>
  <c r="BT56" s="1"/>
  <c r="M54"/>
  <c r="BG36"/>
  <c r="AL131" l="1"/>
  <c r="AK132"/>
  <c r="AM132" s="1"/>
  <c r="AN143"/>
  <c r="BM221"/>
  <c r="BH222"/>
  <c r="BJ221"/>
  <c r="BP221"/>
  <c r="Z222"/>
  <c r="X223"/>
  <c r="AI223"/>
  <c r="AG224"/>
  <c r="A54"/>
  <c r="BU56"/>
  <c r="U228"/>
  <c r="W227"/>
  <c r="T223"/>
  <c r="R224"/>
  <c r="AH36"/>
  <c r="Y36"/>
  <c r="S36"/>
  <c r="V36"/>
  <c r="AB36"/>
  <c r="AP36"/>
  <c r="AJ132" l="1"/>
  <c r="AO144"/>
  <c r="AQ144" s="1"/>
  <c r="X224"/>
  <c r="Z223"/>
  <c r="BH223"/>
  <c r="BM222"/>
  <c r="BP222"/>
  <c r="BJ222"/>
  <c r="AI224"/>
  <c r="AG225"/>
  <c r="R225"/>
  <c r="T224"/>
  <c r="U229"/>
  <c r="W228"/>
  <c r="AZ36"/>
  <c r="AL132" l="1"/>
  <c r="AK133"/>
  <c r="AM133" s="1"/>
  <c r="AN144"/>
  <c r="Z224"/>
  <c r="X225"/>
  <c r="BM223"/>
  <c r="BJ223"/>
  <c r="BP223"/>
  <c r="BH224"/>
  <c r="AI225"/>
  <c r="AG226"/>
  <c r="BB36"/>
  <c r="CD37" s="1"/>
  <c r="CE37" s="1"/>
  <c r="BC36"/>
  <c r="W229"/>
  <c r="U230"/>
  <c r="T225"/>
  <c r="R226"/>
  <c r="AJ133" l="1"/>
  <c r="AO145"/>
  <c r="AQ145" s="1"/>
  <c r="BH225"/>
  <c r="BJ224"/>
  <c r="BP224"/>
  <c r="BM224"/>
  <c r="X226"/>
  <c r="Z225"/>
  <c r="AG227"/>
  <c r="AI226"/>
  <c r="T226"/>
  <c r="R227"/>
  <c r="CG37"/>
  <c r="CF37"/>
  <c r="AV37"/>
  <c r="AU37"/>
  <c r="AW37"/>
  <c r="AR37"/>
  <c r="AT37"/>
  <c r="AS37"/>
  <c r="BE36"/>
  <c r="W230"/>
  <c r="U231"/>
  <c r="AN145" l="1"/>
  <c r="AN146" s="1"/>
  <c r="AL133"/>
  <c r="AK134"/>
  <c r="AM134" s="1"/>
  <c r="AO146"/>
  <c r="AQ146" s="1"/>
  <c r="AG228"/>
  <c r="AI227"/>
  <c r="BA37"/>
  <c r="AX37" s="1"/>
  <c r="AY37" s="1"/>
  <c r="Z226"/>
  <c r="X227"/>
  <c r="BP225"/>
  <c r="BM225"/>
  <c r="BJ225"/>
  <c r="BH226"/>
  <c r="U232"/>
  <c r="W231"/>
  <c r="CH37"/>
  <c r="CI37" s="1"/>
  <c r="CJ37" s="1"/>
  <c r="CK37" s="1"/>
  <c r="CL37" s="1"/>
  <c r="CM37" s="1"/>
  <c r="CT37"/>
  <c r="R228"/>
  <c r="T227"/>
  <c r="CO37"/>
  <c r="AJ134" l="1"/>
  <c r="AO147"/>
  <c r="AQ147" s="1"/>
  <c r="BM226"/>
  <c r="BH227"/>
  <c r="BP226"/>
  <c r="BJ226"/>
  <c r="X228"/>
  <c r="Z227"/>
  <c r="AI228"/>
  <c r="AG229"/>
  <c r="BF37"/>
  <c r="CP37"/>
  <c r="CQ37" s="1"/>
  <c r="CU37"/>
  <c r="T228"/>
  <c r="R229"/>
  <c r="U233"/>
  <c r="W232"/>
  <c r="CR37"/>
  <c r="CX37" s="1"/>
  <c r="AN147" l="1"/>
  <c r="AO148" s="1"/>
  <c r="AL134"/>
  <c r="AK135"/>
  <c r="AM135" s="1"/>
  <c r="BJ227"/>
  <c r="BH228"/>
  <c r="BM227"/>
  <c r="BP227"/>
  <c r="X229"/>
  <c r="Z228"/>
  <c r="AI229"/>
  <c r="AG230"/>
  <c r="BI37"/>
  <c r="BK37" s="1"/>
  <c r="BO37"/>
  <c r="BQ37" s="1"/>
  <c r="BL37"/>
  <c r="BN37" s="1"/>
  <c r="R230"/>
  <c r="T229"/>
  <c r="CN37"/>
  <c r="CW37" s="1"/>
  <c r="B55"/>
  <c r="D55"/>
  <c r="H55"/>
  <c r="I55"/>
  <c r="C55"/>
  <c r="G55"/>
  <c r="W233"/>
  <c r="U234"/>
  <c r="CS37"/>
  <c r="CV37" s="1"/>
  <c r="AJ135" l="1"/>
  <c r="AQ148"/>
  <c r="AN148"/>
  <c r="X230"/>
  <c r="Z229"/>
  <c r="BH229"/>
  <c r="BJ228"/>
  <c r="BP228"/>
  <c r="BM228"/>
  <c r="AI230"/>
  <c r="AG231"/>
  <c r="E55"/>
  <c r="J55"/>
  <c r="W234"/>
  <c r="U235"/>
  <c r="R231"/>
  <c r="T230"/>
  <c r="K55"/>
  <c r="O55"/>
  <c r="P55"/>
  <c r="BS57"/>
  <c r="BT57" s="1"/>
  <c r="M55"/>
  <c r="BG37"/>
  <c r="AK136" l="1"/>
  <c r="AM136" s="1"/>
  <c r="AL135"/>
  <c r="AO149"/>
  <c r="AQ149" s="1"/>
  <c r="Z230"/>
  <c r="X231"/>
  <c r="BM229"/>
  <c r="BJ229"/>
  <c r="BP229"/>
  <c r="BH230"/>
  <c r="AG232"/>
  <c r="AI231"/>
  <c r="W235"/>
  <c r="U236"/>
  <c r="R232"/>
  <c r="T231"/>
  <c r="A55"/>
  <c r="BU57"/>
  <c r="V37"/>
  <c r="S37"/>
  <c r="AH37"/>
  <c r="Y37"/>
  <c r="AB37"/>
  <c r="AP37"/>
  <c r="AN149" l="1"/>
  <c r="AJ136"/>
  <c r="BH231"/>
  <c r="BM230"/>
  <c r="BP230"/>
  <c r="BJ230"/>
  <c r="X232"/>
  <c r="Z231"/>
  <c r="AG233"/>
  <c r="AI232"/>
  <c r="AZ37"/>
  <c r="R233"/>
  <c r="T232"/>
  <c r="W236"/>
  <c r="U237"/>
  <c r="AN150" l="1"/>
  <c r="AO150"/>
  <c r="AQ150" s="1"/>
  <c r="AL136"/>
  <c r="AK137"/>
  <c r="AM137" s="1"/>
  <c r="AO151"/>
  <c r="AQ151" s="1"/>
  <c r="Z232"/>
  <c r="X233"/>
  <c r="BH232"/>
  <c r="BP231"/>
  <c r="BJ231"/>
  <c r="BM231"/>
  <c r="AG234"/>
  <c r="AI233"/>
  <c r="R234"/>
  <c r="T233"/>
  <c r="U238"/>
  <c r="W237"/>
  <c r="BB37"/>
  <c r="CD38" s="1"/>
  <c r="CE38" s="1"/>
  <c r="BC37"/>
  <c r="AJ137" l="1"/>
  <c r="AN151"/>
  <c r="AI234"/>
  <c r="AG235"/>
  <c r="Z233"/>
  <c r="X234"/>
  <c r="BH233"/>
  <c r="BJ232"/>
  <c r="BM232"/>
  <c r="BP232"/>
  <c r="T234"/>
  <c r="R235"/>
  <c r="CF38"/>
  <c r="CG38"/>
  <c r="U239"/>
  <c r="W238"/>
  <c r="AS38"/>
  <c r="AR38"/>
  <c r="AT38"/>
  <c r="AV38"/>
  <c r="AW38"/>
  <c r="AU38"/>
  <c r="BE37"/>
  <c r="AL137" l="1"/>
  <c r="AK138"/>
  <c r="AM138" s="1"/>
  <c r="AO152"/>
  <c r="AQ152" s="1"/>
  <c r="AI235"/>
  <c r="AG236"/>
  <c r="BM233"/>
  <c r="BP233"/>
  <c r="BJ233"/>
  <c r="BH234"/>
  <c r="Z234"/>
  <c r="X235"/>
  <c r="CO38"/>
  <c r="CH38"/>
  <c r="CI38" s="1"/>
  <c r="CJ38" s="1"/>
  <c r="CK38" s="1"/>
  <c r="CL38" s="1"/>
  <c r="CM38" s="1"/>
  <c r="CT38"/>
  <c r="R236"/>
  <c r="T235"/>
  <c r="U240"/>
  <c r="W239"/>
  <c r="BA38"/>
  <c r="AJ138" l="1"/>
  <c r="AN152"/>
  <c r="Z235"/>
  <c r="X236"/>
  <c r="AI236"/>
  <c r="AG237"/>
  <c r="BJ234"/>
  <c r="BH235"/>
  <c r="BM234"/>
  <c r="BP234"/>
  <c r="CP38"/>
  <c r="CQ38" s="1"/>
  <c r="AX38"/>
  <c r="AY38" s="1"/>
  <c r="BF38" s="1"/>
  <c r="CU38"/>
  <c r="T236"/>
  <c r="R237"/>
  <c r="W240"/>
  <c r="U241"/>
  <c r="CR38"/>
  <c r="CX38" s="1"/>
  <c r="AK139" l="1"/>
  <c r="AM139" s="1"/>
  <c r="AL138"/>
  <c r="AO153"/>
  <c r="AQ153" s="1"/>
  <c r="BP235"/>
  <c r="BM235"/>
  <c r="BJ235"/>
  <c r="BH236"/>
  <c r="Z236"/>
  <c r="X237"/>
  <c r="AG238"/>
  <c r="AI237"/>
  <c r="CS38"/>
  <c r="CV38" s="1"/>
  <c r="CN38"/>
  <c r="CW38" s="1"/>
  <c r="I56" s="1"/>
  <c r="W241"/>
  <c r="U242"/>
  <c r="BL38"/>
  <c r="BN38" s="1"/>
  <c r="BO38"/>
  <c r="BQ38" s="1"/>
  <c r="BI38"/>
  <c r="BK38" s="1"/>
  <c r="D56"/>
  <c r="C56"/>
  <c r="G56"/>
  <c r="B56"/>
  <c r="R238"/>
  <c r="T237"/>
  <c r="AJ139" l="1"/>
  <c r="AN153"/>
  <c r="Z237"/>
  <c r="X238"/>
  <c r="AG239"/>
  <c r="AI238"/>
  <c r="BP236"/>
  <c r="BH237"/>
  <c r="BJ236"/>
  <c r="BM236"/>
  <c r="H56"/>
  <c r="U243"/>
  <c r="W242"/>
  <c r="R239"/>
  <c r="T238"/>
  <c r="BG38"/>
  <c r="K56"/>
  <c r="O56"/>
  <c r="BS58"/>
  <c r="BT58" s="1"/>
  <c r="M56"/>
  <c r="P56"/>
  <c r="E56"/>
  <c r="J56"/>
  <c r="AL139" l="1"/>
  <c r="AK140"/>
  <c r="AM140" s="1"/>
  <c r="AO154"/>
  <c r="AQ154" s="1"/>
  <c r="BH238"/>
  <c r="BP237"/>
  <c r="BM237"/>
  <c r="BJ237"/>
  <c r="X239"/>
  <c r="Z238"/>
  <c r="AG240"/>
  <c r="AI239"/>
  <c r="A56"/>
  <c r="BU58"/>
  <c r="T239"/>
  <c r="R240"/>
  <c r="S38"/>
  <c r="AB38"/>
  <c r="Y38"/>
  <c r="V38"/>
  <c r="AH38"/>
  <c r="AP38"/>
  <c r="W243"/>
  <c r="U244"/>
  <c r="AJ140" l="1"/>
  <c r="AN154"/>
  <c r="AG241"/>
  <c r="AI240"/>
  <c r="BM238"/>
  <c r="BP238"/>
  <c r="BJ238"/>
  <c r="BH239"/>
  <c r="Z239"/>
  <c r="X240"/>
  <c r="AZ38"/>
  <c r="U245"/>
  <c r="W244"/>
  <c r="R241"/>
  <c r="T240"/>
  <c r="AK141" l="1"/>
  <c r="AM141" s="1"/>
  <c r="AL140"/>
  <c r="AO155"/>
  <c r="AQ155" s="1"/>
  <c r="X241"/>
  <c r="Z240"/>
  <c r="AG242"/>
  <c r="AI241"/>
  <c r="BM239"/>
  <c r="BJ239"/>
  <c r="BP239"/>
  <c r="BH240"/>
  <c r="R242"/>
  <c r="T241"/>
  <c r="BC38"/>
  <c r="BB38"/>
  <c r="CD39" s="1"/>
  <c r="CE39" s="1"/>
  <c r="W245"/>
  <c r="U246"/>
  <c r="AJ141" l="1"/>
  <c r="AN155"/>
  <c r="AI242"/>
  <c r="AG243"/>
  <c r="X242"/>
  <c r="Z241"/>
  <c r="BM240"/>
  <c r="BP240"/>
  <c r="BH241"/>
  <c r="BJ240"/>
  <c r="AU39"/>
  <c r="AT39"/>
  <c r="AV39"/>
  <c r="AW39"/>
  <c r="AS39"/>
  <c r="AR39"/>
  <c r="BE38"/>
  <c r="U247"/>
  <c r="W246"/>
  <c r="CF39"/>
  <c r="CG39"/>
  <c r="R243"/>
  <c r="T242"/>
  <c r="AK142" l="1"/>
  <c r="AM142" s="1"/>
  <c r="AL141"/>
  <c r="AO156"/>
  <c r="AQ156" s="1"/>
  <c r="BA39"/>
  <c r="AX39" s="1"/>
  <c r="AY39" s="1"/>
  <c r="AG244"/>
  <c r="AI243"/>
  <c r="Z242"/>
  <c r="X243"/>
  <c r="BJ241"/>
  <c r="BH242"/>
  <c r="BP241"/>
  <c r="BM241"/>
  <c r="U248"/>
  <c r="W247"/>
  <c r="CO39"/>
  <c r="R244"/>
  <c r="T243"/>
  <c r="CH39"/>
  <c r="CI39" s="1"/>
  <c r="CJ39" s="1"/>
  <c r="CK39" s="1"/>
  <c r="CL39" s="1"/>
  <c r="CT39"/>
  <c r="AN156" l="1"/>
  <c r="AO157" s="1"/>
  <c r="AQ157" s="1"/>
  <c r="AJ142"/>
  <c r="AG245"/>
  <c r="AI244"/>
  <c r="BJ242"/>
  <c r="BH243"/>
  <c r="BM242"/>
  <c r="BP242"/>
  <c r="X244"/>
  <c r="Z243"/>
  <c r="BF39"/>
  <c r="CR39"/>
  <c r="CX39" s="1"/>
  <c r="CM39"/>
  <c r="R245"/>
  <c r="T244"/>
  <c r="W248"/>
  <c r="U249"/>
  <c r="AK143" l="1"/>
  <c r="AM143" s="1"/>
  <c r="AL142"/>
  <c r="AN157"/>
  <c r="AG246"/>
  <c r="AI245"/>
  <c r="X245"/>
  <c r="Z244"/>
  <c r="BJ243"/>
  <c r="BH244"/>
  <c r="BM243"/>
  <c r="BP243"/>
  <c r="CS39"/>
  <c r="CU39"/>
  <c r="BI39"/>
  <c r="BK39" s="1"/>
  <c r="BO39"/>
  <c r="BQ39" s="1"/>
  <c r="BL39"/>
  <c r="BN39" s="1"/>
  <c r="CP39"/>
  <c r="CQ39" s="1"/>
  <c r="CN39"/>
  <c r="CW39" s="1"/>
  <c r="I57" s="1"/>
  <c r="W249"/>
  <c r="U250"/>
  <c r="R246"/>
  <c r="T245"/>
  <c r="B57"/>
  <c r="D57"/>
  <c r="C57"/>
  <c r="G57"/>
  <c r="AJ143" l="1"/>
  <c r="H57"/>
  <c r="AO158"/>
  <c r="AQ158" s="1"/>
  <c r="AI246"/>
  <c r="AG247"/>
  <c r="BJ244"/>
  <c r="BM244"/>
  <c r="BH245"/>
  <c r="BP244"/>
  <c r="Z245"/>
  <c r="X246"/>
  <c r="T246"/>
  <c r="R247"/>
  <c r="CV39"/>
  <c r="BG39"/>
  <c r="M57"/>
  <c r="K57"/>
  <c r="O57"/>
  <c r="BS59"/>
  <c r="BT59" s="1"/>
  <c r="P57"/>
  <c r="U251"/>
  <c r="W250"/>
  <c r="AK144" l="1"/>
  <c r="AM144" s="1"/>
  <c r="AL143"/>
  <c r="AN158"/>
  <c r="BJ245"/>
  <c r="BH246"/>
  <c r="BP245"/>
  <c r="BM245"/>
  <c r="AG248"/>
  <c r="AI247"/>
  <c r="Z246"/>
  <c r="X247"/>
  <c r="E57"/>
  <c r="J57"/>
  <c r="T247"/>
  <c r="R248"/>
  <c r="W251"/>
  <c r="U252"/>
  <c r="BU59"/>
  <c r="A57"/>
  <c r="AH39"/>
  <c r="Y39"/>
  <c r="S39"/>
  <c r="AB39"/>
  <c r="V39"/>
  <c r="AP39"/>
  <c r="AJ144" l="1"/>
  <c r="AO159"/>
  <c r="AQ159" s="1"/>
  <c r="AI248"/>
  <c r="AG249"/>
  <c r="BJ246"/>
  <c r="BH247"/>
  <c r="BM246"/>
  <c r="BP246"/>
  <c r="Z247"/>
  <c r="X248"/>
  <c r="R249"/>
  <c r="T248"/>
  <c r="AZ39"/>
  <c r="W252"/>
  <c r="U253"/>
  <c r="AN159" l="1"/>
  <c r="AO160" s="1"/>
  <c r="AQ160" s="1"/>
  <c r="AK145"/>
  <c r="AM145" s="1"/>
  <c r="AL144"/>
  <c r="AI249"/>
  <c r="AG250"/>
  <c r="Z248"/>
  <c r="X249"/>
  <c r="BM247"/>
  <c r="BJ247"/>
  <c r="BH248"/>
  <c r="BP247"/>
  <c r="BC39"/>
  <c r="BB39"/>
  <c r="CD40" s="1"/>
  <c r="CE40" s="1"/>
  <c r="T249"/>
  <c r="R250"/>
  <c r="W253"/>
  <c r="U254"/>
  <c r="AJ145" l="1"/>
  <c r="AN160"/>
  <c r="AI250"/>
  <c r="AG251"/>
  <c r="BP248"/>
  <c r="BH249"/>
  <c r="BM248"/>
  <c r="BJ248"/>
  <c r="X250"/>
  <c r="Z249"/>
  <c r="W254"/>
  <c r="U255"/>
  <c r="AT40"/>
  <c r="AV40"/>
  <c r="AW40"/>
  <c r="AR40"/>
  <c r="AU40"/>
  <c r="AS40"/>
  <c r="BE39"/>
  <c r="R251"/>
  <c r="T250"/>
  <c r="CG40"/>
  <c r="CF40"/>
  <c r="AL145" l="1"/>
  <c r="AK146"/>
  <c r="AM146" s="1"/>
  <c r="AO161"/>
  <c r="AQ161" s="1"/>
  <c r="X251"/>
  <c r="Z250"/>
  <c r="AG252"/>
  <c r="AI251"/>
  <c r="BH250"/>
  <c r="BP249"/>
  <c r="BM249"/>
  <c r="BJ249"/>
  <c r="CO40"/>
  <c r="R252"/>
  <c r="T251"/>
  <c r="U256"/>
  <c r="W255"/>
  <c r="BA40"/>
  <c r="CT40"/>
  <c r="CH40"/>
  <c r="CI40" s="1"/>
  <c r="CJ40" s="1"/>
  <c r="CK40" s="1"/>
  <c r="CL40" s="1"/>
  <c r="AJ146" l="1"/>
  <c r="AN161"/>
  <c r="BM250"/>
  <c r="BP250"/>
  <c r="BJ250"/>
  <c r="BH251"/>
  <c r="X252"/>
  <c r="Z251"/>
  <c r="AG253"/>
  <c r="AI252"/>
  <c r="CR40"/>
  <c r="CX40" s="1"/>
  <c r="CM40"/>
  <c r="CU40" s="1"/>
  <c r="U257"/>
  <c r="W256"/>
  <c r="AX40"/>
  <c r="AY40" s="1"/>
  <c r="BF40" s="1"/>
  <c r="R253"/>
  <c r="T252"/>
  <c r="AK147" l="1"/>
  <c r="AM147" s="1"/>
  <c r="AL146"/>
  <c r="AO162"/>
  <c r="AQ162" s="1"/>
  <c r="AI253"/>
  <c r="AG254"/>
  <c r="Z252"/>
  <c r="X253"/>
  <c r="BH252"/>
  <c r="BM251"/>
  <c r="BP251"/>
  <c r="BJ251"/>
  <c r="W257"/>
  <c r="U258"/>
  <c r="G58"/>
  <c r="C58"/>
  <c r="D58"/>
  <c r="B58"/>
  <c r="BO40"/>
  <c r="BQ40" s="1"/>
  <c r="BL40"/>
  <c r="BN40" s="1"/>
  <c r="BI40"/>
  <c r="BK40" s="1"/>
  <c r="CS40"/>
  <c r="R254"/>
  <c r="T253"/>
  <c r="CP40"/>
  <c r="CQ40" s="1"/>
  <c r="CN40"/>
  <c r="CW40" s="1"/>
  <c r="I58" s="1"/>
  <c r="AJ147" l="1"/>
  <c r="AN162"/>
  <c r="Z253"/>
  <c r="X254"/>
  <c r="BM252"/>
  <c r="BP252"/>
  <c r="BH253"/>
  <c r="BJ252"/>
  <c r="AI254"/>
  <c r="AG255"/>
  <c r="H58"/>
  <c r="CV40"/>
  <c r="R255"/>
  <c r="T254"/>
  <c r="BS60"/>
  <c r="BT60" s="1"/>
  <c r="M58"/>
  <c r="K58"/>
  <c r="P58"/>
  <c r="O58"/>
  <c r="W258"/>
  <c r="U259"/>
  <c r="BG40"/>
  <c r="AL147" l="1"/>
  <c r="AK148"/>
  <c r="AM148" s="1"/>
  <c r="AO163"/>
  <c r="AQ163" s="1"/>
  <c r="X255"/>
  <c r="Z254"/>
  <c r="BH254"/>
  <c r="BP253"/>
  <c r="BJ253"/>
  <c r="BM253"/>
  <c r="AG256"/>
  <c r="AI255"/>
  <c r="W259"/>
  <c r="U260"/>
  <c r="E58"/>
  <c r="J58"/>
  <c r="A58"/>
  <c r="BU60"/>
  <c r="T255"/>
  <c r="R256"/>
  <c r="V40"/>
  <c r="AH40"/>
  <c r="S40"/>
  <c r="Y40"/>
  <c r="AB40"/>
  <c r="AP40"/>
  <c r="AJ148" l="1"/>
  <c r="AN163"/>
  <c r="Z255"/>
  <c r="X256"/>
  <c r="AI256"/>
  <c r="AG257"/>
  <c r="BM254"/>
  <c r="BP254"/>
  <c r="BJ254"/>
  <c r="BH255"/>
  <c r="AZ40"/>
  <c r="R257"/>
  <c r="T256"/>
  <c r="W260"/>
  <c r="U261"/>
  <c r="AK149" l="1"/>
  <c r="AM149" s="1"/>
  <c r="AL148"/>
  <c r="AO164"/>
  <c r="AQ164" s="1"/>
  <c r="X257"/>
  <c r="Z256"/>
  <c r="BH256"/>
  <c r="BP255"/>
  <c r="BJ255"/>
  <c r="BM255"/>
  <c r="AG258"/>
  <c r="AI257"/>
  <c r="W261"/>
  <c r="U262"/>
  <c r="R258"/>
  <c r="T257"/>
  <c r="BC40"/>
  <c r="BB40"/>
  <c r="CD41" s="1"/>
  <c r="CE41" s="1"/>
  <c r="AJ149" l="1"/>
  <c r="AN164"/>
  <c r="X258"/>
  <c r="Z257"/>
  <c r="AG259"/>
  <c r="AI258"/>
  <c r="BJ256"/>
  <c r="BH257"/>
  <c r="BM256"/>
  <c r="BP256"/>
  <c r="AW41"/>
  <c r="AS41"/>
  <c r="AU41"/>
  <c r="AR41"/>
  <c r="AT41"/>
  <c r="BA41" s="1"/>
  <c r="AV41"/>
  <c r="BE40"/>
  <c r="CG41"/>
  <c r="CF41"/>
  <c r="U263"/>
  <c r="W262"/>
  <c r="T258"/>
  <c r="R259"/>
  <c r="AK150" l="1"/>
  <c r="AM150" s="1"/>
  <c r="AL149"/>
  <c r="AO165"/>
  <c r="AQ165" s="1"/>
  <c r="Z258"/>
  <c r="X259"/>
  <c r="BM257"/>
  <c r="BJ257"/>
  <c r="BP257"/>
  <c r="BH258"/>
  <c r="AI259"/>
  <c r="AG260"/>
  <c r="CT41"/>
  <c r="CH41"/>
  <c r="CI41" s="1"/>
  <c r="CJ41" s="1"/>
  <c r="CK41" s="1"/>
  <c r="CL41" s="1"/>
  <c r="CM41" s="1"/>
  <c r="AX41"/>
  <c r="AY41" s="1"/>
  <c r="BF41" s="1"/>
  <c r="CO41"/>
  <c r="W263"/>
  <c r="U264"/>
  <c r="T259"/>
  <c r="R260"/>
  <c r="AJ150" l="1"/>
  <c r="AN165"/>
  <c r="BH259"/>
  <c r="BP258"/>
  <c r="BM258"/>
  <c r="BJ258"/>
  <c r="X260"/>
  <c r="Z259"/>
  <c r="AG261"/>
  <c r="AI260"/>
  <c r="CP41"/>
  <c r="BO41"/>
  <c r="BQ41" s="1"/>
  <c r="BI41"/>
  <c r="BK41" s="1"/>
  <c r="BL41"/>
  <c r="BN41" s="1"/>
  <c r="CR41"/>
  <c r="CX41" s="1"/>
  <c r="T260"/>
  <c r="R261"/>
  <c r="W264"/>
  <c r="U265"/>
  <c r="CU41"/>
  <c r="CQ41"/>
  <c r="AK151" l="1"/>
  <c r="AM151" s="1"/>
  <c r="AL150"/>
  <c r="BG41"/>
  <c r="AO166"/>
  <c r="AQ166" s="1"/>
  <c r="AI261"/>
  <c r="AG262"/>
  <c r="Z260"/>
  <c r="X261"/>
  <c r="BH260"/>
  <c r="BP259"/>
  <c r="BJ259"/>
  <c r="BM259"/>
  <c r="T261"/>
  <c r="R262"/>
  <c r="AB41"/>
  <c r="AH41"/>
  <c r="Y41"/>
  <c r="S41"/>
  <c r="V41"/>
  <c r="AP41"/>
  <c r="CN41"/>
  <c r="CW41" s="1"/>
  <c r="I59" s="1"/>
  <c r="D59"/>
  <c r="G59"/>
  <c r="C59"/>
  <c r="B59"/>
  <c r="W265"/>
  <c r="U266"/>
  <c r="CS41"/>
  <c r="CV41" s="1"/>
  <c r="AN166" l="1"/>
  <c r="AO167" s="1"/>
  <c r="AQ167" s="1"/>
  <c r="AJ151"/>
  <c r="X262"/>
  <c r="Z261"/>
  <c r="BM260"/>
  <c r="BH261"/>
  <c r="BP260"/>
  <c r="BJ260"/>
  <c r="AI262"/>
  <c r="AG263"/>
  <c r="H59"/>
  <c r="W266"/>
  <c r="U267"/>
  <c r="E59"/>
  <c r="J59"/>
  <c r="R263"/>
  <c r="T262"/>
  <c r="BS61"/>
  <c r="BT61" s="1"/>
  <c r="P59"/>
  <c r="O59"/>
  <c r="M59"/>
  <c r="K59"/>
  <c r="AZ41"/>
  <c r="AL151" l="1"/>
  <c r="AK152"/>
  <c r="AM152" s="1"/>
  <c r="AN167"/>
  <c r="Z262"/>
  <c r="X263"/>
  <c r="AG264"/>
  <c r="AI263"/>
  <c r="BH262"/>
  <c r="BM261"/>
  <c r="BJ261"/>
  <c r="BP261"/>
  <c r="U268"/>
  <c r="W267"/>
  <c r="BC41"/>
  <c r="BB41"/>
  <c r="CD42" s="1"/>
  <c r="CE42" s="1"/>
  <c r="A59"/>
  <c r="BU61"/>
  <c r="R264"/>
  <c r="T263"/>
  <c r="AJ152" l="1"/>
  <c r="AO168"/>
  <c r="AQ168" s="1"/>
  <c r="Z263"/>
  <c r="X264"/>
  <c r="AI264"/>
  <c r="AG265"/>
  <c r="BM262"/>
  <c r="BP262"/>
  <c r="BH263"/>
  <c r="BJ262"/>
  <c r="AV42"/>
  <c r="AU42"/>
  <c r="AW42"/>
  <c r="AT42"/>
  <c r="AR42"/>
  <c r="AS42"/>
  <c r="BE41"/>
  <c r="CG42"/>
  <c r="CF42"/>
  <c r="T264"/>
  <c r="R265"/>
  <c r="U269"/>
  <c r="W268"/>
  <c r="AN168" l="1"/>
  <c r="AO169" s="1"/>
  <c r="AK153"/>
  <c r="AM153" s="1"/>
  <c r="AL152"/>
  <c r="BA42"/>
  <c r="BH264"/>
  <c r="BP263"/>
  <c r="BJ263"/>
  <c r="BM263"/>
  <c r="AG266"/>
  <c r="AI265"/>
  <c r="Z264"/>
  <c r="X265"/>
  <c r="T265"/>
  <c r="R266"/>
  <c r="CH42"/>
  <c r="CI42" s="1"/>
  <c r="CJ42" s="1"/>
  <c r="CK42" s="1"/>
  <c r="CL42" s="1"/>
  <c r="CT42"/>
  <c r="AX42"/>
  <c r="AY42" s="1"/>
  <c r="BF42" s="1"/>
  <c r="CO42"/>
  <c r="W269"/>
  <c r="U270"/>
  <c r="AQ169" l="1"/>
  <c r="AN169"/>
  <c r="AO170" s="1"/>
  <c r="AJ153"/>
  <c r="AG267"/>
  <c r="AI266"/>
  <c r="BJ264"/>
  <c r="BM264"/>
  <c r="BH265"/>
  <c r="BP264"/>
  <c r="X266"/>
  <c r="Z265"/>
  <c r="BL42"/>
  <c r="BN42" s="1"/>
  <c r="BO42"/>
  <c r="BQ42" s="1"/>
  <c r="BI42"/>
  <c r="BK42" s="1"/>
  <c r="CR42"/>
  <c r="CX42" s="1"/>
  <c r="CM42"/>
  <c r="CU42" s="1"/>
  <c r="R267"/>
  <c r="T266"/>
  <c r="U271"/>
  <c r="W270"/>
  <c r="AQ170" l="1"/>
  <c r="AN170"/>
  <c r="AK154"/>
  <c r="AM154" s="1"/>
  <c r="AL153"/>
  <c r="AO171"/>
  <c r="AQ171" s="1"/>
  <c r="BJ265"/>
  <c r="BM265"/>
  <c r="BH266"/>
  <c r="BP265"/>
  <c r="AI267"/>
  <c r="AG268"/>
  <c r="Z266"/>
  <c r="X267"/>
  <c r="U272"/>
  <c r="W271"/>
  <c r="CP42"/>
  <c r="CQ42" s="1"/>
  <c r="CN42"/>
  <c r="CW42" s="1"/>
  <c r="I60" s="1"/>
  <c r="G60"/>
  <c r="C60"/>
  <c r="D60"/>
  <c r="B60"/>
  <c r="CS42"/>
  <c r="BG42"/>
  <c r="T267"/>
  <c r="R268"/>
  <c r="AN171" l="1"/>
  <c r="AO172" s="1"/>
  <c r="AQ172" s="1"/>
  <c r="AJ154"/>
  <c r="AI268"/>
  <c r="AG269"/>
  <c r="BM266"/>
  <c r="BJ266"/>
  <c r="BP266"/>
  <c r="BH267"/>
  <c r="Z267"/>
  <c r="X268"/>
  <c r="H60"/>
  <c r="BS62"/>
  <c r="BT62" s="1"/>
  <c r="M60"/>
  <c r="P60"/>
  <c r="O60"/>
  <c r="K60"/>
  <c r="U273"/>
  <c r="W272"/>
  <c r="R269"/>
  <c r="T268"/>
  <c r="S42"/>
  <c r="Y42"/>
  <c r="AH42"/>
  <c r="AB42"/>
  <c r="V42"/>
  <c r="AP42"/>
  <c r="CV42"/>
  <c r="AK155" l="1"/>
  <c r="AM155" s="1"/>
  <c r="AL154"/>
  <c r="AN172"/>
  <c r="AG270"/>
  <c r="AI269"/>
  <c r="BH268"/>
  <c r="BP267"/>
  <c r="BJ267"/>
  <c r="BM267"/>
  <c r="X269"/>
  <c r="Z268"/>
  <c r="E60"/>
  <c r="J60"/>
  <c r="T269"/>
  <c r="R270"/>
  <c r="BU62"/>
  <c r="A60"/>
  <c r="W273"/>
  <c r="U274"/>
  <c r="AZ42"/>
  <c r="AJ155" l="1"/>
  <c r="AO173"/>
  <c r="AQ173" s="1"/>
  <c r="Z269"/>
  <c r="X270"/>
  <c r="BM268"/>
  <c r="BH269"/>
  <c r="BP268"/>
  <c r="BJ268"/>
  <c r="AI270"/>
  <c r="AG271"/>
  <c r="W274"/>
  <c r="U275"/>
  <c r="BB42"/>
  <c r="CD43" s="1"/>
  <c r="CE43" s="1"/>
  <c r="BC42"/>
  <c r="R271"/>
  <c r="T270"/>
  <c r="AN173" l="1"/>
  <c r="AO174" s="1"/>
  <c r="AQ174" s="1"/>
  <c r="AL155"/>
  <c r="AK156"/>
  <c r="AM156" s="1"/>
  <c r="Z270"/>
  <c r="X271"/>
  <c r="AI271"/>
  <c r="AG272"/>
  <c r="BP269"/>
  <c r="BM269"/>
  <c r="BJ269"/>
  <c r="BH270"/>
  <c r="R272"/>
  <c r="T271"/>
  <c r="CG43"/>
  <c r="CF43"/>
  <c r="AT43"/>
  <c r="AU43"/>
  <c r="AS43"/>
  <c r="AV43"/>
  <c r="AW43"/>
  <c r="AR43"/>
  <c r="BE42"/>
  <c r="U276"/>
  <c r="W275"/>
  <c r="AN174" l="1"/>
  <c r="AO175" s="1"/>
  <c r="AJ156"/>
  <c r="Z271"/>
  <c r="X272"/>
  <c r="BJ270"/>
  <c r="BH271"/>
  <c r="BM270"/>
  <c r="BP270"/>
  <c r="AI272"/>
  <c r="AG273"/>
  <c r="CO43"/>
  <c r="T272"/>
  <c r="R273"/>
  <c r="W276"/>
  <c r="U277"/>
  <c r="CH43"/>
  <c r="CI43" s="1"/>
  <c r="CJ43" s="1"/>
  <c r="CK43" s="1"/>
  <c r="CL43" s="1"/>
  <c r="CT43"/>
  <c r="BA43"/>
  <c r="AK157" l="1"/>
  <c r="AM157" s="1"/>
  <c r="AL156"/>
  <c r="AQ175"/>
  <c r="AN175"/>
  <c r="Z272"/>
  <c r="X273"/>
  <c r="AI273"/>
  <c r="AG274"/>
  <c r="BM271"/>
  <c r="BJ271"/>
  <c r="BH272"/>
  <c r="BP271"/>
  <c r="CR43"/>
  <c r="CX43" s="1"/>
  <c r="CM43"/>
  <c r="R274"/>
  <c r="T273"/>
  <c r="U278"/>
  <c r="W277"/>
  <c r="AX43"/>
  <c r="AY43" s="1"/>
  <c r="BF43" s="1"/>
  <c r="AJ157" l="1"/>
  <c r="AO176"/>
  <c r="AQ176" s="1"/>
  <c r="AI274"/>
  <c r="AG275"/>
  <c r="X274"/>
  <c r="Z273"/>
  <c r="BM272"/>
  <c r="BP272"/>
  <c r="BJ272"/>
  <c r="BH273"/>
  <c r="W278"/>
  <c r="U279"/>
  <c r="D61"/>
  <c r="C61"/>
  <c r="B61"/>
  <c r="G61"/>
  <c r="CS43"/>
  <c r="BO43"/>
  <c r="BQ43" s="1"/>
  <c r="BL43"/>
  <c r="BN43" s="1"/>
  <c r="BI43"/>
  <c r="BK43" s="1"/>
  <c r="CP43"/>
  <c r="CQ43" s="1"/>
  <c r="CN43"/>
  <c r="CW43" s="1"/>
  <c r="I61" s="1"/>
  <c r="R275"/>
  <c r="T274"/>
  <c r="CU43"/>
  <c r="AN176" l="1"/>
  <c r="AK158"/>
  <c r="AM158" s="1"/>
  <c r="AL157"/>
  <c r="BG43"/>
  <c r="AB43" s="1"/>
  <c r="AO177"/>
  <c r="AQ177" s="1"/>
  <c r="AN177"/>
  <c r="BM273"/>
  <c r="BH274"/>
  <c r="BJ273"/>
  <c r="BP273"/>
  <c r="AI275"/>
  <c r="AG276"/>
  <c r="X275"/>
  <c r="Z274"/>
  <c r="H61"/>
  <c r="S43"/>
  <c r="V43"/>
  <c r="AH43"/>
  <c r="AP43"/>
  <c r="K61"/>
  <c r="P61"/>
  <c r="BS63"/>
  <c r="BT63" s="1"/>
  <c r="M61"/>
  <c r="O61"/>
  <c r="W279"/>
  <c r="U280"/>
  <c r="T275"/>
  <c r="R276"/>
  <c r="CV43"/>
  <c r="Y43" l="1"/>
  <c r="AJ158"/>
  <c r="AO178"/>
  <c r="AQ178" s="1"/>
  <c r="AI276"/>
  <c r="AG277"/>
  <c r="BH275"/>
  <c r="BJ274"/>
  <c r="BM274"/>
  <c r="BP274"/>
  <c r="Z275"/>
  <c r="X276"/>
  <c r="U281"/>
  <c r="W280"/>
  <c r="BU63"/>
  <c r="A61"/>
  <c r="AZ43"/>
  <c r="E61"/>
  <c r="J61"/>
  <c r="R277"/>
  <c r="T276"/>
  <c r="AL158" l="1"/>
  <c r="AK159"/>
  <c r="AM159" s="1"/>
  <c r="AN178"/>
  <c r="AI277"/>
  <c r="AG278"/>
  <c r="BH276"/>
  <c r="BM275"/>
  <c r="BJ275"/>
  <c r="BP275"/>
  <c r="X277"/>
  <c r="Z276"/>
  <c r="BC43"/>
  <c r="BB43"/>
  <c r="CD44" s="1"/>
  <c r="CE44" s="1"/>
  <c r="U282"/>
  <c r="W281"/>
  <c r="T277"/>
  <c r="R278"/>
  <c r="AJ159" l="1"/>
  <c r="AO179"/>
  <c r="AQ179" s="1"/>
  <c r="X278"/>
  <c r="Z277"/>
  <c r="BH277"/>
  <c r="BJ276"/>
  <c r="BP276"/>
  <c r="BM276"/>
  <c r="AG279"/>
  <c r="AI278"/>
  <c r="U283"/>
  <c r="W282"/>
  <c r="AT44"/>
  <c r="AR44"/>
  <c r="AS44"/>
  <c r="AW44"/>
  <c r="AU44"/>
  <c r="AV44"/>
  <c r="BE43"/>
  <c r="R279"/>
  <c r="T278"/>
  <c r="CF44"/>
  <c r="CG44"/>
  <c r="AK160" l="1"/>
  <c r="AM160" s="1"/>
  <c r="AL159"/>
  <c r="BA44"/>
  <c r="AN179"/>
  <c r="X279"/>
  <c r="Z278"/>
  <c r="AG280"/>
  <c r="AI279"/>
  <c r="BP277"/>
  <c r="BH278"/>
  <c r="BJ277"/>
  <c r="BM277"/>
  <c r="CH44"/>
  <c r="CI44" s="1"/>
  <c r="CJ44" s="1"/>
  <c r="CK44" s="1"/>
  <c r="CL44" s="1"/>
  <c r="CT44"/>
  <c r="T279"/>
  <c r="R280"/>
  <c r="AX44"/>
  <c r="AY44" s="1"/>
  <c r="U284"/>
  <c r="W283"/>
  <c r="CO44"/>
  <c r="AJ160" l="1"/>
  <c r="AO180"/>
  <c r="AQ180" s="1"/>
  <c r="BP278"/>
  <c r="BH279"/>
  <c r="BJ278"/>
  <c r="BM278"/>
  <c r="X280"/>
  <c r="Z279"/>
  <c r="AI280"/>
  <c r="AG281"/>
  <c r="BF44"/>
  <c r="CR44"/>
  <c r="CX44" s="1"/>
  <c r="U285"/>
  <c r="W284"/>
  <c r="CM44"/>
  <c r="R281"/>
  <c r="T280"/>
  <c r="AL160" l="1"/>
  <c r="AK161"/>
  <c r="AM161" s="1"/>
  <c r="AN180"/>
  <c r="CS44"/>
  <c r="Z280"/>
  <c r="X281"/>
  <c r="BM279"/>
  <c r="BH280"/>
  <c r="BJ279"/>
  <c r="BP279"/>
  <c r="AI281"/>
  <c r="AG282"/>
  <c r="C62"/>
  <c r="B62"/>
  <c r="G62"/>
  <c r="D62"/>
  <c r="BO44"/>
  <c r="BQ44" s="1"/>
  <c r="BL44"/>
  <c r="BN44" s="1"/>
  <c r="BI44"/>
  <c r="BK44" s="1"/>
  <c r="CU44"/>
  <c r="R282"/>
  <c r="T281"/>
  <c r="U286"/>
  <c r="W285"/>
  <c r="CP44"/>
  <c r="CQ44" s="1"/>
  <c r="CN44"/>
  <c r="CW44" s="1"/>
  <c r="I62" s="1"/>
  <c r="AJ161" l="1"/>
  <c r="AO181"/>
  <c r="AQ181" s="1"/>
  <c r="X282"/>
  <c r="Z281"/>
  <c r="BG44"/>
  <c r="Y44" s="1"/>
  <c r="AG283"/>
  <c r="AI282"/>
  <c r="BM280"/>
  <c r="BJ280"/>
  <c r="BH281"/>
  <c r="BP280"/>
  <c r="H62"/>
  <c r="W286"/>
  <c r="U287"/>
  <c r="AP44"/>
  <c r="M62"/>
  <c r="P62"/>
  <c r="K62"/>
  <c r="O62"/>
  <c r="BS64"/>
  <c r="BT64" s="1"/>
  <c r="CV44"/>
  <c r="T282"/>
  <c r="R283"/>
  <c r="AK162" l="1"/>
  <c r="AM162" s="1"/>
  <c r="AL161"/>
  <c r="V44"/>
  <c r="AH44"/>
  <c r="AB44"/>
  <c r="S44"/>
  <c r="AN181"/>
  <c r="X283"/>
  <c r="Z282"/>
  <c r="BP281"/>
  <c r="BH282"/>
  <c r="BM281"/>
  <c r="BJ281"/>
  <c r="AI283"/>
  <c r="AG284"/>
  <c r="E62"/>
  <c r="J62"/>
  <c r="T283"/>
  <c r="R284"/>
  <c r="U288"/>
  <c r="W287"/>
  <c r="A62"/>
  <c r="BU64"/>
  <c r="AZ44" l="1"/>
  <c r="BB44" s="1"/>
  <c r="CD45" s="1"/>
  <c r="CE45" s="1"/>
  <c r="CF45" s="1"/>
  <c r="AJ162"/>
  <c r="AO182"/>
  <c r="AQ182" s="1"/>
  <c r="AG285"/>
  <c r="AI284"/>
  <c r="BH283"/>
  <c r="BM282"/>
  <c r="BP282"/>
  <c r="BJ282"/>
  <c r="Z283"/>
  <c r="X284"/>
  <c r="W288"/>
  <c r="U289"/>
  <c r="T284"/>
  <c r="R285"/>
  <c r="CG45" l="1"/>
  <c r="CT45" s="1"/>
  <c r="BC44"/>
  <c r="AK163"/>
  <c r="AM163" s="1"/>
  <c r="AL162"/>
  <c r="AN182"/>
  <c r="Z284"/>
  <c r="X285"/>
  <c r="AG286"/>
  <c r="AI285"/>
  <c r="BM283"/>
  <c r="BP283"/>
  <c r="BJ283"/>
  <c r="BH284"/>
  <c r="CH45"/>
  <c r="CI45" s="1"/>
  <c r="CJ45" s="1"/>
  <c r="CK45" s="1"/>
  <c r="CL45" s="1"/>
  <c r="CM45" s="1"/>
  <c r="T285"/>
  <c r="R286"/>
  <c r="W289"/>
  <c r="U290"/>
  <c r="CO45"/>
  <c r="AW45" l="1"/>
  <c r="AV45"/>
  <c r="AT45"/>
  <c r="AR45"/>
  <c r="BE44"/>
  <c r="AU45"/>
  <c r="AS45"/>
  <c r="AJ163"/>
  <c r="AO183"/>
  <c r="AQ183" s="1"/>
  <c r="BM284"/>
  <c r="BP284"/>
  <c r="BJ284"/>
  <c r="BH285"/>
  <c r="Z285"/>
  <c r="X286"/>
  <c r="AI286"/>
  <c r="AG287"/>
  <c r="CR45"/>
  <c r="CX45" s="1"/>
  <c r="CU45"/>
  <c r="CP45"/>
  <c r="CQ45" s="1"/>
  <c r="W290"/>
  <c r="U291"/>
  <c r="R287"/>
  <c r="T286"/>
  <c r="BA45" l="1"/>
  <c r="AX45" s="1"/>
  <c r="AY45" s="1"/>
  <c r="BF45" s="1"/>
  <c r="AK164"/>
  <c r="AM164" s="1"/>
  <c r="AL163"/>
  <c r="AN183"/>
  <c r="X287"/>
  <c r="Z286"/>
  <c r="AG288"/>
  <c r="AI287"/>
  <c r="BM285"/>
  <c r="BJ285"/>
  <c r="BH286"/>
  <c r="BP285"/>
  <c r="CN45"/>
  <c r="CW45" s="1"/>
  <c r="CS45"/>
  <c r="CV45" s="1"/>
  <c r="U292"/>
  <c r="W291"/>
  <c r="BI45"/>
  <c r="BK45" s="1"/>
  <c r="BO45"/>
  <c r="BQ45" s="1"/>
  <c r="BL45"/>
  <c r="BN45" s="1"/>
  <c r="T287"/>
  <c r="R288"/>
  <c r="C63"/>
  <c r="B63"/>
  <c r="G63"/>
  <c r="H63"/>
  <c r="I63"/>
  <c r="D63"/>
  <c r="AJ164" l="1"/>
  <c r="AO184"/>
  <c r="AQ184" s="1"/>
  <c r="Z287"/>
  <c r="X288"/>
  <c r="BP286"/>
  <c r="BJ286"/>
  <c r="BH287"/>
  <c r="BM286"/>
  <c r="AG289"/>
  <c r="AI288"/>
  <c r="E63"/>
  <c r="J63"/>
  <c r="O63"/>
  <c r="M63"/>
  <c r="K63"/>
  <c r="P63"/>
  <c r="BS65"/>
  <c r="BT65" s="1"/>
  <c r="U293"/>
  <c r="W292"/>
  <c r="BG45"/>
  <c r="R289"/>
  <c r="T288"/>
  <c r="AL164" l="1"/>
  <c r="AK165"/>
  <c r="AM165" s="1"/>
  <c r="AN184"/>
  <c r="BP287"/>
  <c r="BM287"/>
  <c r="BH288"/>
  <c r="BJ287"/>
  <c r="AG290"/>
  <c r="AI289"/>
  <c r="X289"/>
  <c r="Z288"/>
  <c r="T289"/>
  <c r="R290"/>
  <c r="BU65"/>
  <c r="A63"/>
  <c r="Y45"/>
  <c r="V45"/>
  <c r="AH45"/>
  <c r="AB45"/>
  <c r="S45"/>
  <c r="AP45"/>
  <c r="U294"/>
  <c r="W293"/>
  <c r="AJ165" l="1"/>
  <c r="AO185"/>
  <c r="AQ185" s="1"/>
  <c r="AI290"/>
  <c r="AG291"/>
  <c r="Z289"/>
  <c r="X290"/>
  <c r="BJ288"/>
  <c r="BP288"/>
  <c r="BM288"/>
  <c r="BH289"/>
  <c r="R291"/>
  <c r="T290"/>
  <c r="W294"/>
  <c r="U295"/>
  <c r="AZ45"/>
  <c r="AL165" l="1"/>
  <c r="AK166"/>
  <c r="AM166" s="1"/>
  <c r="AN185"/>
  <c r="AI291"/>
  <c r="AG292"/>
  <c r="BM289"/>
  <c r="BP289"/>
  <c r="BJ289"/>
  <c r="BH290"/>
  <c r="Z290"/>
  <c r="X291"/>
  <c r="T291"/>
  <c r="R292"/>
  <c r="U296"/>
  <c r="W295"/>
  <c r="BB45"/>
  <c r="CD46" s="1"/>
  <c r="CE46" s="1"/>
  <c r="BC45"/>
  <c r="AJ166" l="1"/>
  <c r="AO186"/>
  <c r="AQ186" s="1"/>
  <c r="AI292"/>
  <c r="AG293"/>
  <c r="Z291"/>
  <c r="X292"/>
  <c r="BJ290"/>
  <c r="BH291"/>
  <c r="BP290"/>
  <c r="BM290"/>
  <c r="W296"/>
  <c r="U297"/>
  <c r="T292"/>
  <c r="R293"/>
  <c r="CG46"/>
  <c r="CF46"/>
  <c r="AU46"/>
  <c r="AR46"/>
  <c r="AV46"/>
  <c r="AT46"/>
  <c r="AS46"/>
  <c r="AW46"/>
  <c r="BE45"/>
  <c r="AK167" l="1"/>
  <c r="AM167" s="1"/>
  <c r="AL166"/>
  <c r="AN186"/>
  <c r="BP291"/>
  <c r="BM291"/>
  <c r="BH292"/>
  <c r="BJ291"/>
  <c r="AG294"/>
  <c r="AI293"/>
  <c r="X293"/>
  <c r="Z292"/>
  <c r="BA46"/>
  <c r="AX46" s="1"/>
  <c r="AY46" s="1"/>
  <c r="BF46" s="1"/>
  <c r="CH46"/>
  <c r="CI46" s="1"/>
  <c r="CJ46" s="1"/>
  <c r="CK46" s="1"/>
  <c r="CL46" s="1"/>
  <c r="CM46" s="1"/>
  <c r="CT46"/>
  <c r="CO46"/>
  <c r="U298"/>
  <c r="W297"/>
  <c r="R294"/>
  <c r="T293"/>
  <c r="AJ167" l="1"/>
  <c r="AO187"/>
  <c r="AQ187" s="1"/>
  <c r="AI294"/>
  <c r="AG295"/>
  <c r="Z293"/>
  <c r="X294"/>
  <c r="BM292"/>
  <c r="BP292"/>
  <c r="BJ292"/>
  <c r="BH293"/>
  <c r="CP46"/>
  <c r="CQ46" s="1"/>
  <c r="BL46"/>
  <c r="BN46" s="1"/>
  <c r="BO46"/>
  <c r="BQ46" s="1"/>
  <c r="BI46"/>
  <c r="BK46" s="1"/>
  <c r="R295"/>
  <c r="T294"/>
  <c r="U299"/>
  <c r="W298"/>
  <c r="CR46"/>
  <c r="CX46" s="1"/>
  <c r="CU46"/>
  <c r="AL167" l="1"/>
  <c r="AK168"/>
  <c r="AM168" s="1"/>
  <c r="AN187"/>
  <c r="AG296"/>
  <c r="AI295"/>
  <c r="BG46"/>
  <c r="S46" s="1"/>
  <c r="BH294"/>
  <c r="BP293"/>
  <c r="BJ293"/>
  <c r="BM293"/>
  <c r="Z294"/>
  <c r="X295"/>
  <c r="Y46"/>
  <c r="V46"/>
  <c r="AB46"/>
  <c r="CN46"/>
  <c r="CW46" s="1"/>
  <c r="I64" s="1"/>
  <c r="G64"/>
  <c r="D64"/>
  <c r="B64"/>
  <c r="C64"/>
  <c r="W299"/>
  <c r="U300"/>
  <c r="T295"/>
  <c r="R296"/>
  <c r="CS46"/>
  <c r="CV46" s="1"/>
  <c r="AP46" l="1"/>
  <c r="AH46"/>
  <c r="AJ168"/>
  <c r="H64"/>
  <c r="AO188"/>
  <c r="AQ188" s="1"/>
  <c r="BP294"/>
  <c r="BJ294"/>
  <c r="BM294"/>
  <c r="BH295"/>
  <c r="AG297"/>
  <c r="AI296"/>
  <c r="X296"/>
  <c r="Z295"/>
  <c r="M64"/>
  <c r="K64"/>
  <c r="P64"/>
  <c r="BS66"/>
  <c r="BT66" s="1"/>
  <c r="O64"/>
  <c r="R297"/>
  <c r="T296"/>
  <c r="E64"/>
  <c r="J64"/>
  <c r="U301"/>
  <c r="W300"/>
  <c r="AZ46"/>
  <c r="AK169" l="1"/>
  <c r="AM169" s="1"/>
  <c r="AL168"/>
  <c r="AN188"/>
  <c r="AG298"/>
  <c r="AI297"/>
  <c r="Z296"/>
  <c r="X297"/>
  <c r="BP295"/>
  <c r="BM295"/>
  <c r="BH296"/>
  <c r="BJ295"/>
  <c r="BB46"/>
  <c r="CD47" s="1"/>
  <c r="CE47" s="1"/>
  <c r="BC46"/>
  <c r="BU66"/>
  <c r="A64"/>
  <c r="U302"/>
  <c r="W301"/>
  <c r="T297"/>
  <c r="R298"/>
  <c r="AJ169" l="1"/>
  <c r="AO189"/>
  <c r="AQ189" s="1"/>
  <c r="X298"/>
  <c r="Z297"/>
  <c r="AI298"/>
  <c r="AG299"/>
  <c r="BH297"/>
  <c r="BJ296"/>
  <c r="BM296"/>
  <c r="BP296"/>
  <c r="CF47"/>
  <c r="CG47"/>
  <c r="R299"/>
  <c r="T298"/>
  <c r="AT47"/>
  <c r="AR47"/>
  <c r="AV47"/>
  <c r="AW47"/>
  <c r="AU47"/>
  <c r="AS47"/>
  <c r="BE46"/>
  <c r="W302"/>
  <c r="U303"/>
  <c r="AK170" l="1"/>
  <c r="AM170" s="1"/>
  <c r="AL169"/>
  <c r="AN189"/>
  <c r="Z298"/>
  <c r="X299"/>
  <c r="BJ297"/>
  <c r="BH298"/>
  <c r="BM297"/>
  <c r="BP297"/>
  <c r="AI299"/>
  <c r="AG300"/>
  <c r="R300"/>
  <c r="T299"/>
  <c r="U304"/>
  <c r="W303"/>
  <c r="CO47"/>
  <c r="CH47"/>
  <c r="CI47" s="1"/>
  <c r="CJ47" s="1"/>
  <c r="CK47" s="1"/>
  <c r="CL47" s="1"/>
  <c r="CM47" s="1"/>
  <c r="CT47"/>
  <c r="BA47"/>
  <c r="AJ170" l="1"/>
  <c r="AO190"/>
  <c r="AQ190" s="1"/>
  <c r="AG301"/>
  <c r="AI300"/>
  <c r="BH299"/>
  <c r="BM298"/>
  <c r="BP298"/>
  <c r="BJ298"/>
  <c r="Z299"/>
  <c r="X300"/>
  <c r="CP47"/>
  <c r="CQ47" s="1"/>
  <c r="AX47"/>
  <c r="AY47" s="1"/>
  <c r="BF47" s="1"/>
  <c r="CU47"/>
  <c r="R301"/>
  <c r="T300"/>
  <c r="CR47"/>
  <c r="CX47" s="1"/>
  <c r="W304"/>
  <c r="U305"/>
  <c r="AK171" l="1"/>
  <c r="AM171" s="1"/>
  <c r="AL170"/>
  <c r="AN190"/>
  <c r="AI301"/>
  <c r="AG302"/>
  <c r="BM299"/>
  <c r="BJ299"/>
  <c r="BH300"/>
  <c r="BP299"/>
  <c r="Z300"/>
  <c r="X301"/>
  <c r="W305"/>
  <c r="U306"/>
  <c r="C65"/>
  <c r="D65"/>
  <c r="G65"/>
  <c r="B65"/>
  <c r="CN47"/>
  <c r="CW47" s="1"/>
  <c r="I65" s="1"/>
  <c r="T301"/>
  <c r="R302"/>
  <c r="CS47"/>
  <c r="CV47" s="1"/>
  <c r="BO47"/>
  <c r="BQ47" s="1"/>
  <c r="BL47"/>
  <c r="BN47" s="1"/>
  <c r="BI47"/>
  <c r="BK47" s="1"/>
  <c r="AJ171" l="1"/>
  <c r="AO191"/>
  <c r="AQ191" s="1"/>
  <c r="BH301"/>
  <c r="BJ300"/>
  <c r="BM300"/>
  <c r="BP300"/>
  <c r="AI302"/>
  <c r="AG303"/>
  <c r="X302"/>
  <c r="Z301"/>
  <c r="H65"/>
  <c r="W306"/>
  <c r="U307"/>
  <c r="E65"/>
  <c r="J65"/>
  <c r="R303"/>
  <c r="T302"/>
  <c r="P65"/>
  <c r="K65"/>
  <c r="BS67"/>
  <c r="BT67" s="1"/>
  <c r="M65"/>
  <c r="O65"/>
  <c r="BG47"/>
  <c r="AL171" l="1"/>
  <c r="AK172"/>
  <c r="AM172" s="1"/>
  <c r="AN191"/>
  <c r="AI303"/>
  <c r="AG304"/>
  <c r="BH302"/>
  <c r="BP301"/>
  <c r="BM301"/>
  <c r="BJ301"/>
  <c r="X303"/>
  <c r="Z302"/>
  <c r="BU67"/>
  <c r="A65"/>
  <c r="AB47"/>
  <c r="V47"/>
  <c r="Y47"/>
  <c r="AH47"/>
  <c r="S47"/>
  <c r="AP47"/>
  <c r="W307"/>
  <c r="U308"/>
  <c r="R304"/>
  <c r="T303"/>
  <c r="AJ172" l="1"/>
  <c r="AO192"/>
  <c r="AQ192" s="1"/>
  <c r="Z303"/>
  <c r="X304"/>
  <c r="BM302"/>
  <c r="BP302"/>
  <c r="BH303"/>
  <c r="BJ302"/>
  <c r="AG305"/>
  <c r="AI304"/>
  <c r="AZ47"/>
  <c r="R305"/>
  <c r="T304"/>
  <c r="W308"/>
  <c r="U309"/>
  <c r="AK173" l="1"/>
  <c r="AM173" s="1"/>
  <c r="AL172"/>
  <c r="AN192"/>
  <c r="BM303"/>
  <c r="BJ303"/>
  <c r="BH304"/>
  <c r="BP303"/>
  <c r="AI305"/>
  <c r="AG306"/>
  <c r="X305"/>
  <c r="Z304"/>
  <c r="W309"/>
  <c r="U310"/>
  <c r="R306"/>
  <c r="T305"/>
  <c r="BC47"/>
  <c r="BB47"/>
  <c r="CD48" s="1"/>
  <c r="CE48" s="1"/>
  <c r="AJ173" l="1"/>
  <c r="AO193"/>
  <c r="AQ193" s="1"/>
  <c r="AG307"/>
  <c r="AI306"/>
  <c r="X306"/>
  <c r="Z305"/>
  <c r="BH305"/>
  <c r="BJ304"/>
  <c r="BP304"/>
  <c r="BM304"/>
  <c r="AU48"/>
  <c r="AR48"/>
  <c r="AV48"/>
  <c r="AT48"/>
  <c r="AW48"/>
  <c r="AS48"/>
  <c r="BE47"/>
  <c r="W310"/>
  <c r="U311"/>
  <c r="CG48"/>
  <c r="CF48"/>
  <c r="R307"/>
  <c r="T306"/>
  <c r="AL173" l="1"/>
  <c r="AK174"/>
  <c r="AM174" s="1"/>
  <c r="AN193"/>
  <c r="BM305"/>
  <c r="BJ305"/>
  <c r="BP305"/>
  <c r="BH306"/>
  <c r="X307"/>
  <c r="Z306"/>
  <c r="AI307"/>
  <c r="AG308"/>
  <c r="CT48"/>
  <c r="CH48"/>
  <c r="CI48" s="1"/>
  <c r="CJ48" s="1"/>
  <c r="CK48" s="1"/>
  <c r="CL48" s="1"/>
  <c r="CO48"/>
  <c r="T307"/>
  <c r="R308"/>
  <c r="U312"/>
  <c r="W311"/>
  <c r="BA48"/>
  <c r="AJ174" l="1"/>
  <c r="AO194"/>
  <c r="AQ194" s="1"/>
  <c r="Z307"/>
  <c r="X308"/>
  <c r="AI308"/>
  <c r="AG309"/>
  <c r="BH307"/>
  <c r="BM306"/>
  <c r="BJ306"/>
  <c r="BP306"/>
  <c r="CR48"/>
  <c r="CX48" s="1"/>
  <c r="CM48"/>
  <c r="AX48"/>
  <c r="AY48" s="1"/>
  <c r="BF48" s="1"/>
  <c r="U313"/>
  <c r="W312"/>
  <c r="T308"/>
  <c r="R309"/>
  <c r="AK175" l="1"/>
  <c r="AM175" s="1"/>
  <c r="AL174"/>
  <c r="AN194"/>
  <c r="BP307"/>
  <c r="BM307"/>
  <c r="BJ307"/>
  <c r="BH308"/>
  <c r="Z308"/>
  <c r="X309"/>
  <c r="AG310"/>
  <c r="AI309"/>
  <c r="CP48"/>
  <c r="CQ48" s="1"/>
  <c r="CN48"/>
  <c r="CW48" s="1"/>
  <c r="I66" s="1"/>
  <c r="U314"/>
  <c r="W313"/>
  <c r="BL48"/>
  <c r="BN48" s="1"/>
  <c r="BO48"/>
  <c r="BQ48" s="1"/>
  <c r="BI48"/>
  <c r="BK48" s="1"/>
  <c r="B66"/>
  <c r="D66"/>
  <c r="G66"/>
  <c r="C66"/>
  <c r="CU48"/>
  <c r="T309"/>
  <c r="R310"/>
  <c r="CS48"/>
  <c r="AJ175" l="1"/>
  <c r="AO195"/>
  <c r="AQ195" s="1"/>
  <c r="X310"/>
  <c r="Z309"/>
  <c r="AI310"/>
  <c r="AG311"/>
  <c r="BJ308"/>
  <c r="BP308"/>
  <c r="BM308"/>
  <c r="BH309"/>
  <c r="BG48"/>
  <c r="S48" s="1"/>
  <c r="H66"/>
  <c r="V48"/>
  <c r="AP48"/>
  <c r="CV48"/>
  <c r="P66"/>
  <c r="BS68"/>
  <c r="BT68" s="1"/>
  <c r="M66"/>
  <c r="K66"/>
  <c r="O66"/>
  <c r="W314"/>
  <c r="U315"/>
  <c r="T310"/>
  <c r="R311"/>
  <c r="AK176" l="1"/>
  <c r="AM176" s="1"/>
  <c r="AL175"/>
  <c r="AN195"/>
  <c r="Y48"/>
  <c r="Z310"/>
  <c r="X311"/>
  <c r="AB48"/>
  <c r="BP309"/>
  <c r="BM309"/>
  <c r="BH310"/>
  <c r="BJ309"/>
  <c r="AI311"/>
  <c r="AG312"/>
  <c r="AH48"/>
  <c r="A66"/>
  <c r="BU68"/>
  <c r="T311"/>
  <c r="R312"/>
  <c r="U316"/>
  <c r="W315"/>
  <c r="AZ48"/>
  <c r="E66"/>
  <c r="J66"/>
  <c r="AJ176" l="1"/>
  <c r="AO196"/>
  <c r="AQ196" s="1"/>
  <c r="AI312"/>
  <c r="AG313"/>
  <c r="X312"/>
  <c r="Z311"/>
  <c r="BJ310"/>
  <c r="BP310"/>
  <c r="BH311"/>
  <c r="BM310"/>
  <c r="W316"/>
  <c r="U317"/>
  <c r="BC48"/>
  <c r="BB48"/>
  <c r="CD49" s="1"/>
  <c r="CE49" s="1"/>
  <c r="R313"/>
  <c r="T312"/>
  <c r="AK177" l="1"/>
  <c r="AM177" s="1"/>
  <c r="AL176"/>
  <c r="AN196"/>
  <c r="AG314"/>
  <c r="AI313"/>
  <c r="BH312"/>
  <c r="BP311"/>
  <c r="BM311"/>
  <c r="BJ311"/>
  <c r="Z312"/>
  <c r="X313"/>
  <c r="AS49"/>
  <c r="AT49"/>
  <c r="AW49"/>
  <c r="AU49"/>
  <c r="AR49"/>
  <c r="AV49"/>
  <c r="BE48"/>
  <c r="W317"/>
  <c r="U318"/>
  <c r="CF49"/>
  <c r="CG49"/>
  <c r="T313"/>
  <c r="R314"/>
  <c r="AJ177" l="1"/>
  <c r="AO197"/>
  <c r="AQ197" s="1"/>
  <c r="AI314"/>
  <c r="AG315"/>
  <c r="BP312"/>
  <c r="BH313"/>
  <c r="BM312"/>
  <c r="BJ312"/>
  <c r="X314"/>
  <c r="Z313"/>
  <c r="R315"/>
  <c r="T314"/>
  <c r="CO49"/>
  <c r="CH49"/>
  <c r="CI49" s="1"/>
  <c r="CJ49" s="1"/>
  <c r="CK49" s="1"/>
  <c r="CL49" s="1"/>
  <c r="CT49"/>
  <c r="U319"/>
  <c r="W318"/>
  <c r="BA49"/>
  <c r="AL177" l="1"/>
  <c r="AK178"/>
  <c r="AM178" s="1"/>
  <c r="AN197"/>
  <c r="AG316"/>
  <c r="AI315"/>
  <c r="X315"/>
  <c r="Z314"/>
  <c r="BP313"/>
  <c r="BJ313"/>
  <c r="BM313"/>
  <c r="BH314"/>
  <c r="CR49"/>
  <c r="CX49" s="1"/>
  <c r="T315"/>
  <c r="R316"/>
  <c r="AX49"/>
  <c r="AY49" s="1"/>
  <c r="BF49" s="1"/>
  <c r="CM49"/>
  <c r="CS49" s="1"/>
  <c r="U320"/>
  <c r="W319"/>
  <c r="AJ178" l="1"/>
  <c r="AO198"/>
  <c r="AQ198" s="1"/>
  <c r="X316"/>
  <c r="Z315"/>
  <c r="BJ314"/>
  <c r="BH315"/>
  <c r="BM314"/>
  <c r="BP314"/>
  <c r="AI316"/>
  <c r="AG317"/>
  <c r="C67"/>
  <c r="G67"/>
  <c r="B67"/>
  <c r="D67"/>
  <c r="CU49"/>
  <c r="U321"/>
  <c r="W320"/>
  <c r="CP49"/>
  <c r="CQ49" s="1"/>
  <c r="CN49"/>
  <c r="CW49" s="1"/>
  <c r="I67" s="1"/>
  <c r="BL49"/>
  <c r="BN49" s="1"/>
  <c r="BI49"/>
  <c r="BK49" s="1"/>
  <c r="BO49"/>
  <c r="BQ49" s="1"/>
  <c r="R317"/>
  <c r="T316"/>
  <c r="AK179" l="1"/>
  <c r="AM179" s="1"/>
  <c r="AL178"/>
  <c r="AN198"/>
  <c r="Z316"/>
  <c r="X317"/>
  <c r="AG318"/>
  <c r="AI317"/>
  <c r="BM315"/>
  <c r="BJ315"/>
  <c r="BH316"/>
  <c r="BP315"/>
  <c r="H67"/>
  <c r="W321"/>
  <c r="U322"/>
  <c r="T317"/>
  <c r="R318"/>
  <c r="M67"/>
  <c r="K67"/>
  <c r="P67"/>
  <c r="BS69"/>
  <c r="BT69" s="1"/>
  <c r="O67"/>
  <c r="CV49"/>
  <c r="BG49"/>
  <c r="AJ179" l="1"/>
  <c r="AO199"/>
  <c r="AQ199" s="1"/>
  <c r="X318"/>
  <c r="Z317"/>
  <c r="BP316"/>
  <c r="BH317"/>
  <c r="BJ316"/>
  <c r="BM316"/>
  <c r="AI318"/>
  <c r="AG319"/>
  <c r="E67"/>
  <c r="J67"/>
  <c r="R319"/>
  <c r="T318"/>
  <c r="W322"/>
  <c r="U323"/>
  <c r="AB49"/>
  <c r="AH49"/>
  <c r="S49"/>
  <c r="Y49"/>
  <c r="V49"/>
  <c r="AP49"/>
  <c r="BU69"/>
  <c r="A67"/>
  <c r="AK180" l="1"/>
  <c r="AM180" s="1"/>
  <c r="AL179"/>
  <c r="AN199"/>
  <c r="Z318"/>
  <c r="X319"/>
  <c r="AG320"/>
  <c r="AI319"/>
  <c r="BJ317"/>
  <c r="BH318"/>
  <c r="BP317"/>
  <c r="BM317"/>
  <c r="U324"/>
  <c r="W323"/>
  <c r="R320"/>
  <c r="T319"/>
  <c r="AZ49"/>
  <c r="AJ180" l="1"/>
  <c r="AO200"/>
  <c r="AQ200" s="1"/>
  <c r="Z319"/>
  <c r="X320"/>
  <c r="AG321"/>
  <c r="AI320"/>
  <c r="BH319"/>
  <c r="BM318"/>
  <c r="BP318"/>
  <c r="BJ318"/>
  <c r="W324"/>
  <c r="U325"/>
  <c r="BB49"/>
  <c r="CD50" s="1"/>
  <c r="CE50" s="1"/>
  <c r="BC49"/>
  <c r="T320"/>
  <c r="R321"/>
  <c r="AK181" l="1"/>
  <c r="AM181" s="1"/>
  <c r="AL180"/>
  <c r="AN200"/>
  <c r="X321"/>
  <c r="Z320"/>
  <c r="BP319"/>
  <c r="BJ319"/>
  <c r="BM319"/>
  <c r="BH320"/>
  <c r="AI321"/>
  <c r="AG322"/>
  <c r="CG50"/>
  <c r="CF50"/>
  <c r="R322"/>
  <c r="T321"/>
  <c r="AR50"/>
  <c r="AS50"/>
  <c r="AW50"/>
  <c r="AU50"/>
  <c r="AV50"/>
  <c r="AT50"/>
  <c r="BE49"/>
  <c r="U326"/>
  <c r="W325"/>
  <c r="AJ181" l="1"/>
  <c r="AO201"/>
  <c r="AQ201" s="1"/>
  <c r="AG323"/>
  <c r="AI322"/>
  <c r="X322"/>
  <c r="Z321"/>
  <c r="BM320"/>
  <c r="BP320"/>
  <c r="BJ320"/>
  <c r="BH321"/>
  <c r="BA50"/>
  <c r="AX50" s="1"/>
  <c r="AY50" s="1"/>
  <c r="BF50" s="1"/>
  <c r="R323"/>
  <c r="T322"/>
  <c r="CT50"/>
  <c r="CH50"/>
  <c r="CI50" s="1"/>
  <c r="CJ50" s="1"/>
  <c r="CK50" s="1"/>
  <c r="CL50" s="1"/>
  <c r="CO50"/>
  <c r="U327"/>
  <c r="W326"/>
  <c r="AK182" l="1"/>
  <c r="AM182" s="1"/>
  <c r="AL181"/>
  <c r="AN201"/>
  <c r="AG324"/>
  <c r="AI323"/>
  <c r="X323"/>
  <c r="Z322"/>
  <c r="BH322"/>
  <c r="BJ321"/>
  <c r="BP321"/>
  <c r="BM321"/>
  <c r="BI50"/>
  <c r="BK50" s="1"/>
  <c r="BO50"/>
  <c r="BQ50" s="1"/>
  <c r="BL50"/>
  <c r="BN50" s="1"/>
  <c r="W327"/>
  <c r="U328"/>
  <c r="CR50"/>
  <c r="CX50" s="1"/>
  <c r="R324"/>
  <c r="T323"/>
  <c r="CM50"/>
  <c r="CU50" s="1"/>
  <c r="AJ182" l="1"/>
  <c r="AO202"/>
  <c r="AQ202" s="1"/>
  <c r="Z323"/>
  <c r="X324"/>
  <c r="BG50"/>
  <c r="S50" s="1"/>
  <c r="BJ322"/>
  <c r="BH323"/>
  <c r="BP322"/>
  <c r="BM322"/>
  <c r="AI324"/>
  <c r="AG325"/>
  <c r="B68"/>
  <c r="D68"/>
  <c r="G68"/>
  <c r="C68"/>
  <c r="AP50"/>
  <c r="CS50"/>
  <c r="CP50"/>
  <c r="CQ50" s="1"/>
  <c r="CN50"/>
  <c r="CW50" s="1"/>
  <c r="I68" s="1"/>
  <c r="R325"/>
  <c r="T324"/>
  <c r="U329"/>
  <c r="W328"/>
  <c r="V50" l="1"/>
  <c r="AK183"/>
  <c r="AM183" s="1"/>
  <c r="AL182"/>
  <c r="AH50"/>
  <c r="AB50"/>
  <c r="Y50"/>
  <c r="AN202"/>
  <c r="AG326"/>
  <c r="AI325"/>
  <c r="BH324"/>
  <c r="BP323"/>
  <c r="BM323"/>
  <c r="BJ323"/>
  <c r="Z324"/>
  <c r="X325"/>
  <c r="H68"/>
  <c r="R326"/>
  <c r="T325"/>
  <c r="BS70"/>
  <c r="BT70" s="1"/>
  <c r="O68"/>
  <c r="P68"/>
  <c r="K68"/>
  <c r="M68"/>
  <c r="U330"/>
  <c r="W329"/>
  <c r="CV50"/>
  <c r="AZ50"/>
  <c r="AJ183" l="1"/>
  <c r="AO203"/>
  <c r="AQ203" s="1"/>
  <c r="BP324"/>
  <c r="BJ324"/>
  <c r="BM324"/>
  <c r="BH325"/>
  <c r="Z325"/>
  <c r="X326"/>
  <c r="AI326"/>
  <c r="AG327"/>
  <c r="E68"/>
  <c r="J68"/>
  <c r="BU70"/>
  <c r="A68"/>
  <c r="R327"/>
  <c r="T326"/>
  <c r="BC50"/>
  <c r="BB50"/>
  <c r="CD51" s="1"/>
  <c r="CE51" s="1"/>
  <c r="W330"/>
  <c r="U331"/>
  <c r="AK184" l="1"/>
  <c r="AM184" s="1"/>
  <c r="AL183"/>
  <c r="AN203"/>
  <c r="Z326"/>
  <c r="X327"/>
  <c r="AI327"/>
  <c r="AG328"/>
  <c r="BJ325"/>
  <c r="BH326"/>
  <c r="BM325"/>
  <c r="BP325"/>
  <c r="U332"/>
  <c r="W331"/>
  <c r="AT51"/>
  <c r="AS51"/>
  <c r="AV51"/>
  <c r="AU51"/>
  <c r="AW51"/>
  <c r="AR51"/>
  <c r="BE50"/>
  <c r="CG51"/>
  <c r="CF51"/>
  <c r="R328"/>
  <c r="T327"/>
  <c r="AJ184" l="1"/>
  <c r="AO204"/>
  <c r="AQ204" s="1"/>
  <c r="BM326"/>
  <c r="BP326"/>
  <c r="BJ326"/>
  <c r="BH327"/>
  <c r="X328"/>
  <c r="Z327"/>
  <c r="AG329"/>
  <c r="AI328"/>
  <c r="CH51"/>
  <c r="CI51" s="1"/>
  <c r="CJ51" s="1"/>
  <c r="CK51" s="1"/>
  <c r="CL51" s="1"/>
  <c r="CT51"/>
  <c r="U333"/>
  <c r="W332"/>
  <c r="CO51"/>
  <c r="R329"/>
  <c r="T328"/>
  <c r="BA51"/>
  <c r="AK185" l="1"/>
  <c r="AM185" s="1"/>
  <c r="AL184"/>
  <c r="AN204"/>
  <c r="X329"/>
  <c r="Z328"/>
  <c r="AG330"/>
  <c r="AI329"/>
  <c r="BJ327"/>
  <c r="BH328"/>
  <c r="BM327"/>
  <c r="BP327"/>
  <c r="T329"/>
  <c r="R330"/>
  <c r="CR51"/>
  <c r="CX51" s="1"/>
  <c r="U334"/>
  <c r="W333"/>
  <c r="CM51"/>
  <c r="CU51" s="1"/>
  <c r="AX51"/>
  <c r="AY51" s="1"/>
  <c r="BF51" s="1"/>
  <c r="AJ185" l="1"/>
  <c r="AO205"/>
  <c r="AQ205" s="1"/>
  <c r="BM328"/>
  <c r="BP328"/>
  <c r="BH329"/>
  <c r="BJ328"/>
  <c r="Z329"/>
  <c r="X330"/>
  <c r="AI330"/>
  <c r="AG331"/>
  <c r="U335"/>
  <c r="W334"/>
  <c r="CS51"/>
  <c r="CP51"/>
  <c r="CQ51" s="1"/>
  <c r="CN51"/>
  <c r="CW51" s="1"/>
  <c r="I69" s="1"/>
  <c r="BO51"/>
  <c r="BQ51" s="1"/>
  <c r="BL51"/>
  <c r="BN51" s="1"/>
  <c r="BI51"/>
  <c r="BK51" s="1"/>
  <c r="G69"/>
  <c r="C69"/>
  <c r="D69"/>
  <c r="B69"/>
  <c r="H69"/>
  <c r="R331"/>
  <c r="T330"/>
  <c r="AL185" l="1"/>
  <c r="AK186"/>
  <c r="AM186" s="1"/>
  <c r="AN205"/>
  <c r="Z330"/>
  <c r="X331"/>
  <c r="BJ329"/>
  <c r="BH330"/>
  <c r="BP329"/>
  <c r="BM329"/>
  <c r="AI331"/>
  <c r="AG332"/>
  <c r="R332"/>
  <c r="T331"/>
  <c r="CV51"/>
  <c r="BG51"/>
  <c r="K69"/>
  <c r="BS71"/>
  <c r="BT71" s="1"/>
  <c r="O69"/>
  <c r="M69"/>
  <c r="P69"/>
  <c r="W335"/>
  <c r="U336"/>
  <c r="AJ186" l="1"/>
  <c r="AO206"/>
  <c r="AQ206" s="1"/>
  <c r="Z331"/>
  <c r="X332"/>
  <c r="AI332"/>
  <c r="AG333"/>
  <c r="BH331"/>
  <c r="BM330"/>
  <c r="BP330"/>
  <c r="BJ330"/>
  <c r="W336"/>
  <c r="U337"/>
  <c r="AB51"/>
  <c r="AH51"/>
  <c r="V51"/>
  <c r="Y51"/>
  <c r="S51"/>
  <c r="AP51"/>
  <c r="T332"/>
  <c r="R333"/>
  <c r="E69"/>
  <c r="J69"/>
  <c r="BU71"/>
  <c r="A69"/>
  <c r="AK187" l="1"/>
  <c r="AM187" s="1"/>
  <c r="AL186"/>
  <c r="AN206"/>
  <c r="BP331"/>
  <c r="BH332"/>
  <c r="BM331"/>
  <c r="BJ331"/>
  <c r="AZ51"/>
  <c r="BC51" s="1"/>
  <c r="Z332"/>
  <c r="X333"/>
  <c r="AI333"/>
  <c r="AG334"/>
  <c r="T333"/>
  <c r="R334"/>
  <c r="W337"/>
  <c r="U338"/>
  <c r="AJ187" l="1"/>
  <c r="AO207"/>
  <c r="AQ207" s="1"/>
  <c r="BJ332"/>
  <c r="BH333"/>
  <c r="BP332"/>
  <c r="BM332"/>
  <c r="AI334"/>
  <c r="AG335"/>
  <c r="Z333"/>
  <c r="X334"/>
  <c r="BB51"/>
  <c r="CD52" s="1"/>
  <c r="CE52" s="1"/>
  <c r="CF52" s="1"/>
  <c r="AR52"/>
  <c r="AT52"/>
  <c r="AS52"/>
  <c r="AU52"/>
  <c r="AW52"/>
  <c r="AV52"/>
  <c r="BE51"/>
  <c r="U339"/>
  <c r="W338"/>
  <c r="R335"/>
  <c r="T334"/>
  <c r="AL187" l="1"/>
  <c r="AK188"/>
  <c r="AM188" s="1"/>
  <c r="AN207"/>
  <c r="CG52"/>
  <c r="CT52" s="1"/>
  <c r="BH334"/>
  <c r="BP333"/>
  <c r="BM333"/>
  <c r="BJ333"/>
  <c r="AI335"/>
  <c r="AG336"/>
  <c r="X335"/>
  <c r="Z334"/>
  <c r="W339"/>
  <c r="U340"/>
  <c r="BA52"/>
  <c r="CO52"/>
  <c r="R336"/>
  <c r="T335"/>
  <c r="AJ188" l="1"/>
  <c r="AO208"/>
  <c r="AQ208" s="1"/>
  <c r="BP334"/>
  <c r="BH335"/>
  <c r="BJ334"/>
  <c r="BM334"/>
  <c r="AG337"/>
  <c r="AI336"/>
  <c r="CH52"/>
  <c r="CI52" s="1"/>
  <c r="CJ52" s="1"/>
  <c r="CK52" s="1"/>
  <c r="CL52" s="1"/>
  <c r="CM52" s="1"/>
  <c r="X336"/>
  <c r="Z335"/>
  <c r="U341"/>
  <c r="W340"/>
  <c r="R337"/>
  <c r="T336"/>
  <c r="AX52"/>
  <c r="AY52" s="1"/>
  <c r="BF52" s="1"/>
  <c r="AK189" l="1"/>
  <c r="AM189" s="1"/>
  <c r="AL188"/>
  <c r="AN208"/>
  <c r="BJ335"/>
  <c r="BM335"/>
  <c r="BH336"/>
  <c r="BP335"/>
  <c r="X337"/>
  <c r="Z336"/>
  <c r="CR52"/>
  <c r="CX52" s="1"/>
  <c r="G70" s="1"/>
  <c r="AI337"/>
  <c r="AG338"/>
  <c r="CU52"/>
  <c r="W341"/>
  <c r="U342"/>
  <c r="R338"/>
  <c r="T337"/>
  <c r="BI52"/>
  <c r="BK52" s="1"/>
  <c r="BL52"/>
  <c r="BN52" s="1"/>
  <c r="BO52"/>
  <c r="BQ52" s="1"/>
  <c r="CP52"/>
  <c r="CQ52" s="1"/>
  <c r="AJ189" l="1"/>
  <c r="AO209"/>
  <c r="AQ209" s="1"/>
  <c r="C70"/>
  <c r="K70" s="1"/>
  <c r="CS52"/>
  <c r="CV52" s="1"/>
  <c r="B70"/>
  <c r="AI338"/>
  <c r="AG339"/>
  <c r="X338"/>
  <c r="Z337"/>
  <c r="D70"/>
  <c r="BP336"/>
  <c r="BJ336"/>
  <c r="BH337"/>
  <c r="BM336"/>
  <c r="CN52"/>
  <c r="CW52" s="1"/>
  <c r="I70" s="1"/>
  <c r="H70"/>
  <c r="BG52"/>
  <c r="U343"/>
  <c r="W342"/>
  <c r="T338"/>
  <c r="R339"/>
  <c r="AL189" l="1"/>
  <c r="AK190"/>
  <c r="AM190" s="1"/>
  <c r="BS72"/>
  <c r="BT72" s="1"/>
  <c r="A70" s="1"/>
  <c r="O70"/>
  <c r="P70"/>
  <c r="M70"/>
  <c r="AN209"/>
  <c r="BJ337"/>
  <c r="BH338"/>
  <c r="BM337"/>
  <c r="BP337"/>
  <c r="X339"/>
  <c r="Z338"/>
  <c r="AG340"/>
  <c r="AI339"/>
  <c r="W343"/>
  <c r="U344"/>
  <c r="R340"/>
  <c r="T339"/>
  <c r="BU72"/>
  <c r="E70"/>
  <c r="J70"/>
  <c r="AH52"/>
  <c r="Y52"/>
  <c r="V52"/>
  <c r="AB52"/>
  <c r="S52"/>
  <c r="AP52"/>
  <c r="AJ190" l="1"/>
  <c r="AO210"/>
  <c r="AQ210" s="1"/>
  <c r="X340"/>
  <c r="Z339"/>
  <c r="AG341"/>
  <c r="AI340"/>
  <c r="BM338"/>
  <c r="BP338"/>
  <c r="BH339"/>
  <c r="BJ338"/>
  <c r="R341"/>
  <c r="T340"/>
  <c r="AZ52"/>
  <c r="U345"/>
  <c r="W344"/>
  <c r="AL190" l="1"/>
  <c r="AK191"/>
  <c r="AM191" s="1"/>
  <c r="AN210"/>
  <c r="Z340"/>
  <c r="X341"/>
  <c r="BJ339"/>
  <c r="BP339"/>
  <c r="BH340"/>
  <c r="BM339"/>
  <c r="AG342"/>
  <c r="AI341"/>
  <c r="T341"/>
  <c r="R342"/>
  <c r="W345"/>
  <c r="U346"/>
  <c r="BC52"/>
  <c r="BB52"/>
  <c r="CD53" s="1"/>
  <c r="CE53" s="1"/>
  <c r="AJ191" l="1"/>
  <c r="AO211"/>
  <c r="AQ211" s="1"/>
  <c r="Z341"/>
  <c r="X342"/>
  <c r="AI342"/>
  <c r="AG343"/>
  <c r="BH341"/>
  <c r="BM340"/>
  <c r="BP340"/>
  <c r="BJ340"/>
  <c r="CG53"/>
  <c r="CF53"/>
  <c r="R343"/>
  <c r="T342"/>
  <c r="U347"/>
  <c r="W346"/>
  <c r="AW53"/>
  <c r="AV53"/>
  <c r="AU53"/>
  <c r="AR53"/>
  <c r="AS53"/>
  <c r="AT53"/>
  <c r="BE52"/>
  <c r="AK192" l="1"/>
  <c r="AM192" s="1"/>
  <c r="AL191"/>
  <c r="AN211"/>
  <c r="BM341"/>
  <c r="BJ341"/>
  <c r="BH342"/>
  <c r="BP341"/>
  <c r="Z342"/>
  <c r="X343"/>
  <c r="AI343"/>
  <c r="AG344"/>
  <c r="W347"/>
  <c r="U348"/>
  <c r="T343"/>
  <c r="R344"/>
  <c r="CH53"/>
  <c r="CI53" s="1"/>
  <c r="CJ53" s="1"/>
  <c r="CK53" s="1"/>
  <c r="CL53" s="1"/>
  <c r="CT53"/>
  <c r="CO53"/>
  <c r="BA53"/>
  <c r="AJ192" l="1"/>
  <c r="AO212"/>
  <c r="AQ212" s="1"/>
  <c r="X344"/>
  <c r="Z343"/>
  <c r="BM342"/>
  <c r="BH343"/>
  <c r="BP342"/>
  <c r="BJ342"/>
  <c r="AG345"/>
  <c r="AI344"/>
  <c r="CR53"/>
  <c r="CX53" s="1"/>
  <c r="U349"/>
  <c r="W348"/>
  <c r="AX53"/>
  <c r="AY53" s="1"/>
  <c r="BF53" s="1"/>
  <c r="R345"/>
  <c r="T344"/>
  <c r="CM53"/>
  <c r="AL192" l="1"/>
  <c r="AK193"/>
  <c r="AM193" s="1"/>
  <c r="AN212"/>
  <c r="AI345"/>
  <c r="AG346"/>
  <c r="Z344"/>
  <c r="X345"/>
  <c r="BH344"/>
  <c r="BJ343"/>
  <c r="BP343"/>
  <c r="BM343"/>
  <c r="W349"/>
  <c r="U350"/>
  <c r="CP53"/>
  <c r="CQ53" s="1"/>
  <c r="CN53"/>
  <c r="CW53" s="1"/>
  <c r="I71" s="1"/>
  <c r="CU53"/>
  <c r="T345"/>
  <c r="R346"/>
  <c r="BO53"/>
  <c r="BQ53" s="1"/>
  <c r="BL53"/>
  <c r="BN53" s="1"/>
  <c r="BI53"/>
  <c r="BK53" s="1"/>
  <c r="G71"/>
  <c r="C71"/>
  <c r="D71"/>
  <c r="B71"/>
  <c r="H71"/>
  <c r="CS53"/>
  <c r="AJ193" l="1"/>
  <c r="AO213"/>
  <c r="AQ213" s="1"/>
  <c r="AG347"/>
  <c r="AI346"/>
  <c r="Z345"/>
  <c r="X346"/>
  <c r="BJ344"/>
  <c r="BP344"/>
  <c r="BH345"/>
  <c r="BM344"/>
  <c r="W350"/>
  <c r="U351"/>
  <c r="R347"/>
  <c r="T346"/>
  <c r="CV53"/>
  <c r="BG53"/>
  <c r="M71"/>
  <c r="BS73"/>
  <c r="BT73" s="1"/>
  <c r="P71"/>
  <c r="K71"/>
  <c r="O71"/>
  <c r="AK194" l="1"/>
  <c r="AM194" s="1"/>
  <c r="AL193"/>
  <c r="AN213"/>
  <c r="X347"/>
  <c r="Z346"/>
  <c r="BP345"/>
  <c r="BM345"/>
  <c r="BJ345"/>
  <c r="BH346"/>
  <c r="AI347"/>
  <c r="AG348"/>
  <c r="E71"/>
  <c r="J71"/>
  <c r="A71"/>
  <c r="BU73"/>
  <c r="T347"/>
  <c r="R348"/>
  <c r="AB53"/>
  <c r="AH53"/>
  <c r="V53"/>
  <c r="Y53"/>
  <c r="S53"/>
  <c r="AP53"/>
  <c r="U352"/>
  <c r="W351"/>
  <c r="AJ194" l="1"/>
  <c r="AO214"/>
  <c r="AQ214" s="1"/>
  <c r="AG349"/>
  <c r="AI348"/>
  <c r="Z347"/>
  <c r="X348"/>
  <c r="BJ346"/>
  <c r="BH347"/>
  <c r="BM346"/>
  <c r="BP346"/>
  <c r="T348"/>
  <c r="R349"/>
  <c r="W352"/>
  <c r="U353"/>
  <c r="AZ53"/>
  <c r="AK195" l="1"/>
  <c r="AM195" s="1"/>
  <c r="AL194"/>
  <c r="AN214"/>
  <c r="BM347"/>
  <c r="BJ347"/>
  <c r="BH348"/>
  <c r="BP347"/>
  <c r="X349"/>
  <c r="Z348"/>
  <c r="AI349"/>
  <c r="AG350"/>
  <c r="BB53"/>
  <c r="CD54" s="1"/>
  <c r="CE54" s="1"/>
  <c r="BC53"/>
  <c r="U354"/>
  <c r="W353"/>
  <c r="R350"/>
  <c r="T349"/>
  <c r="AJ195" l="1"/>
  <c r="AO215"/>
  <c r="AQ215" s="1"/>
  <c r="Z349"/>
  <c r="X350"/>
  <c r="BM348"/>
  <c r="BP348"/>
  <c r="BH349"/>
  <c r="BJ348"/>
  <c r="AG351"/>
  <c r="AI350"/>
  <c r="R351"/>
  <c r="T350"/>
  <c r="CF54"/>
  <c r="CG54"/>
  <c r="AT54"/>
  <c r="AS54"/>
  <c r="AV54"/>
  <c r="AU54"/>
  <c r="AR54"/>
  <c r="AW54"/>
  <c r="BE53"/>
  <c r="U355"/>
  <c r="W354"/>
  <c r="AL195" l="1"/>
  <c r="AK196"/>
  <c r="AM196" s="1"/>
  <c r="BA54"/>
  <c r="AN215"/>
  <c r="BP349"/>
  <c r="BM349"/>
  <c r="BH350"/>
  <c r="BJ349"/>
  <c r="Z350"/>
  <c r="X351"/>
  <c r="AG352"/>
  <c r="AI351"/>
  <c r="AX54"/>
  <c r="AY54" s="1"/>
  <c r="BF54" s="1"/>
  <c r="CH54"/>
  <c r="CI54" s="1"/>
  <c r="CJ54" s="1"/>
  <c r="CK54" s="1"/>
  <c r="CL54" s="1"/>
  <c r="CM54" s="1"/>
  <c r="CT54"/>
  <c r="R352"/>
  <c r="T351"/>
  <c r="U356"/>
  <c r="W355"/>
  <c r="CO54"/>
  <c r="AJ196" l="1"/>
  <c r="AO216"/>
  <c r="AQ216" s="1"/>
  <c r="Z351"/>
  <c r="X352"/>
  <c r="AG353"/>
  <c r="AI352"/>
  <c r="BM350"/>
  <c r="BH351"/>
  <c r="BP350"/>
  <c r="BJ350"/>
  <c r="R353"/>
  <c r="T352"/>
  <c r="CU54"/>
  <c r="W356"/>
  <c r="U357"/>
  <c r="CP54"/>
  <c r="CQ54" s="1"/>
  <c r="CR54"/>
  <c r="CX54" s="1"/>
  <c r="BO54"/>
  <c r="BQ54" s="1"/>
  <c r="BL54"/>
  <c r="BN54" s="1"/>
  <c r="BI54"/>
  <c r="BK54" s="1"/>
  <c r="AL196" l="1"/>
  <c r="AK197"/>
  <c r="AM197" s="1"/>
  <c r="AN216"/>
  <c r="BG54"/>
  <c r="S54" s="1"/>
  <c r="AG354"/>
  <c r="AI353"/>
  <c r="BP351"/>
  <c r="BJ351"/>
  <c r="BM351"/>
  <c r="BH352"/>
  <c r="Z352"/>
  <c r="X353"/>
  <c r="G72"/>
  <c r="C72"/>
  <c r="B72"/>
  <c r="D72"/>
  <c r="CS54"/>
  <c r="CV54" s="1"/>
  <c r="V54"/>
  <c r="U358"/>
  <c r="W357"/>
  <c r="R354"/>
  <c r="T353"/>
  <c r="CN54"/>
  <c r="CW54" s="1"/>
  <c r="I72" s="1"/>
  <c r="AJ197" l="1"/>
  <c r="AO217"/>
  <c r="AQ217" s="1"/>
  <c r="AH54"/>
  <c r="Y54"/>
  <c r="AB54"/>
  <c r="AZ54" s="1"/>
  <c r="AP54"/>
  <c r="AI354"/>
  <c r="AG355"/>
  <c r="BJ352"/>
  <c r="BP352"/>
  <c r="BH353"/>
  <c r="BM352"/>
  <c r="Z353"/>
  <c r="X354"/>
  <c r="H72"/>
  <c r="E72"/>
  <c r="J72"/>
  <c r="T354"/>
  <c r="R355"/>
  <c r="W358"/>
  <c r="U359"/>
  <c r="M72"/>
  <c r="BS74"/>
  <c r="BT74" s="1"/>
  <c r="K72"/>
  <c r="P72"/>
  <c r="O72"/>
  <c r="AK198" l="1"/>
  <c r="AM198" s="1"/>
  <c r="AL197"/>
  <c r="AN217"/>
  <c r="BJ353"/>
  <c r="BM353"/>
  <c r="BH354"/>
  <c r="BP353"/>
  <c r="X355"/>
  <c r="Z354"/>
  <c r="AG356"/>
  <c r="AI355"/>
  <c r="A72"/>
  <c r="BU74"/>
  <c r="W359"/>
  <c r="U360"/>
  <c r="T355"/>
  <c r="R356"/>
  <c r="BC54"/>
  <c r="BB54"/>
  <c r="CD55" s="1"/>
  <c r="CE55" s="1"/>
  <c r="AJ198" l="1"/>
  <c r="AO218"/>
  <c r="AQ218" s="1"/>
  <c r="Z355"/>
  <c r="X356"/>
  <c r="BH355"/>
  <c r="BP354"/>
  <c r="BM354"/>
  <c r="BJ354"/>
  <c r="AG357"/>
  <c r="AI356"/>
  <c r="T356"/>
  <c r="R357"/>
  <c r="AV55"/>
  <c r="AT55"/>
  <c r="AS55"/>
  <c r="AU55"/>
  <c r="AR55"/>
  <c r="AW55"/>
  <c r="BE54"/>
  <c r="CG55"/>
  <c r="CF55"/>
  <c r="W360"/>
  <c r="U361"/>
  <c r="AK199" l="1"/>
  <c r="AM199" s="1"/>
  <c r="AL198"/>
  <c r="AN218"/>
  <c r="Z356"/>
  <c r="X357"/>
  <c r="AI357"/>
  <c r="AG358"/>
  <c r="BP355"/>
  <c r="BH356"/>
  <c r="BM355"/>
  <c r="BJ355"/>
  <c r="CH55"/>
  <c r="CI55" s="1"/>
  <c r="CJ55" s="1"/>
  <c r="CK55" s="1"/>
  <c r="CL55" s="1"/>
  <c r="CT55"/>
  <c r="BA55"/>
  <c r="CO55"/>
  <c r="T357"/>
  <c r="R358"/>
  <c r="W361"/>
  <c r="U362"/>
  <c r="AJ199" l="1"/>
  <c r="AO219"/>
  <c r="AQ219" s="1"/>
  <c r="X358"/>
  <c r="Z357"/>
  <c r="AG359"/>
  <c r="AI358"/>
  <c r="BM356"/>
  <c r="BH357"/>
  <c r="BP356"/>
  <c r="BJ356"/>
  <c r="W362"/>
  <c r="U363"/>
  <c r="AX55"/>
  <c r="AY55" s="1"/>
  <c r="BF55" s="1"/>
  <c r="T358"/>
  <c r="R359"/>
  <c r="CR55"/>
  <c r="CX55" s="1"/>
  <c r="CM55"/>
  <c r="AL199" l="1"/>
  <c r="AK200"/>
  <c r="AM200" s="1"/>
  <c r="CS55"/>
  <c r="AN219"/>
  <c r="BP357"/>
  <c r="BM357"/>
  <c r="BJ357"/>
  <c r="BH358"/>
  <c r="Z358"/>
  <c r="X359"/>
  <c r="AG360"/>
  <c r="AI359"/>
  <c r="CU55"/>
  <c r="R360"/>
  <c r="T359"/>
  <c r="U364"/>
  <c r="W363"/>
  <c r="CP55"/>
  <c r="CQ55" s="1"/>
  <c r="CN55"/>
  <c r="CW55" s="1"/>
  <c r="I73" s="1"/>
  <c r="G73"/>
  <c r="C73"/>
  <c r="D73"/>
  <c r="B73"/>
  <c r="BO55"/>
  <c r="BQ55" s="1"/>
  <c r="BI55"/>
  <c r="BK55" s="1"/>
  <c r="BL55"/>
  <c r="BN55" s="1"/>
  <c r="AJ200" l="1"/>
  <c r="AO220"/>
  <c r="AQ220" s="1"/>
  <c r="Z359"/>
  <c r="X360"/>
  <c r="AG361"/>
  <c r="AI360"/>
  <c r="BG55"/>
  <c r="Y55" s="1"/>
  <c r="BH359"/>
  <c r="BM358"/>
  <c r="BP358"/>
  <c r="BJ358"/>
  <c r="H73"/>
  <c r="P73"/>
  <c r="BS75"/>
  <c r="BT75" s="1"/>
  <c r="M73"/>
  <c r="O73"/>
  <c r="K73"/>
  <c r="W364"/>
  <c r="U365"/>
  <c r="R361"/>
  <c r="T360"/>
  <c r="CV55"/>
  <c r="AK201" l="1"/>
  <c r="AM201" s="1"/>
  <c r="AL200"/>
  <c r="AP55"/>
  <c r="AN220"/>
  <c r="S55"/>
  <c r="BM359"/>
  <c r="BH360"/>
  <c r="BJ359"/>
  <c r="BP359"/>
  <c r="X361"/>
  <c r="Z360"/>
  <c r="AB55"/>
  <c r="AG362"/>
  <c r="AI361"/>
  <c r="V55"/>
  <c r="AH55"/>
  <c r="W365"/>
  <c r="U366"/>
  <c r="E73"/>
  <c r="J73"/>
  <c r="T361"/>
  <c r="R362"/>
  <c r="A73"/>
  <c r="BU75"/>
  <c r="AZ55" l="1"/>
  <c r="BB55" s="1"/>
  <c r="CD56" s="1"/>
  <c r="CE56" s="1"/>
  <c r="AJ201"/>
  <c r="AO221"/>
  <c r="AQ221" s="1"/>
  <c r="BJ360"/>
  <c r="BM360"/>
  <c r="BH361"/>
  <c r="BP360"/>
  <c r="Z361"/>
  <c r="X362"/>
  <c r="AI362"/>
  <c r="AG363"/>
  <c r="T362"/>
  <c r="R363"/>
  <c r="BC55"/>
  <c r="U367"/>
  <c r="W366"/>
  <c r="AL201" l="1"/>
  <c r="AK202"/>
  <c r="AM202" s="1"/>
  <c r="AN221"/>
  <c r="X363"/>
  <c r="Z362"/>
  <c r="BM361"/>
  <c r="BJ361"/>
  <c r="BP361"/>
  <c r="BH362"/>
  <c r="AG364"/>
  <c r="AI363"/>
  <c r="U368"/>
  <c r="W367"/>
  <c r="CG56"/>
  <c r="CF56"/>
  <c r="AW56"/>
  <c r="AR56"/>
  <c r="AU56"/>
  <c r="AT56"/>
  <c r="AV56"/>
  <c r="AS56"/>
  <c r="BE55"/>
  <c r="T363"/>
  <c r="R364"/>
  <c r="AJ202" l="1"/>
  <c r="AO222"/>
  <c r="AQ222" s="1"/>
  <c r="AG365"/>
  <c r="AI364"/>
  <c r="BH363"/>
  <c r="BM362"/>
  <c r="BJ362"/>
  <c r="BP362"/>
  <c r="X364"/>
  <c r="Z363"/>
  <c r="W368"/>
  <c r="U369"/>
  <c r="CH56"/>
  <c r="CI56" s="1"/>
  <c r="CJ56" s="1"/>
  <c r="CK56" s="1"/>
  <c r="CL56" s="1"/>
  <c r="CM56" s="1"/>
  <c r="CT56"/>
  <c r="T364"/>
  <c r="R365"/>
  <c r="CO56"/>
  <c r="BA56"/>
  <c r="AL202" l="1"/>
  <c r="AK203"/>
  <c r="AM203" s="1"/>
  <c r="AN222"/>
  <c r="X365"/>
  <c r="Z364"/>
  <c r="BH364"/>
  <c r="BJ363"/>
  <c r="BP363"/>
  <c r="BM363"/>
  <c r="AG366"/>
  <c r="AI365"/>
  <c r="CP56"/>
  <c r="CQ56" s="1"/>
  <c r="T365"/>
  <c r="R366"/>
  <c r="CR56"/>
  <c r="CX56" s="1"/>
  <c r="AX56"/>
  <c r="AY56" s="1"/>
  <c r="BF56" s="1"/>
  <c r="CU56"/>
  <c r="U370"/>
  <c r="W369"/>
  <c r="AJ203" l="1"/>
  <c r="AO223"/>
  <c r="AQ223" s="1"/>
  <c r="Z365"/>
  <c r="X366"/>
  <c r="AI366"/>
  <c r="AG367"/>
  <c r="BP364"/>
  <c r="BJ364"/>
  <c r="BM364"/>
  <c r="BH365"/>
  <c r="BO56"/>
  <c r="BQ56" s="1"/>
  <c r="BL56"/>
  <c r="BN56" s="1"/>
  <c r="BI56"/>
  <c r="BK56" s="1"/>
  <c r="W370"/>
  <c r="U371"/>
  <c r="CN56"/>
  <c r="CW56" s="1"/>
  <c r="I74" s="1"/>
  <c r="G74"/>
  <c r="C74"/>
  <c r="B74"/>
  <c r="D74"/>
  <c r="T366"/>
  <c r="R367"/>
  <c r="CS56"/>
  <c r="CV56" s="1"/>
  <c r="AK204" l="1"/>
  <c r="AM204" s="1"/>
  <c r="AL203"/>
  <c r="AN223"/>
  <c r="X367"/>
  <c r="Z366"/>
  <c r="BP365"/>
  <c r="BH366"/>
  <c r="BM365"/>
  <c r="BJ365"/>
  <c r="AG368"/>
  <c r="AI367"/>
  <c r="H74"/>
  <c r="W371"/>
  <c r="U372"/>
  <c r="R368"/>
  <c r="T367"/>
  <c r="BG56"/>
  <c r="E74"/>
  <c r="J74"/>
  <c r="O74"/>
  <c r="P74"/>
  <c r="BS76"/>
  <c r="BT76" s="1"/>
  <c r="M74"/>
  <c r="K74"/>
  <c r="AJ204" l="1"/>
  <c r="AO224"/>
  <c r="AQ224" s="1"/>
  <c r="X368"/>
  <c r="Z367"/>
  <c r="AG369"/>
  <c r="AI368"/>
  <c r="BP366"/>
  <c r="BM366"/>
  <c r="BH367"/>
  <c r="BJ366"/>
  <c r="AB56"/>
  <c r="S56"/>
  <c r="AH56"/>
  <c r="Y56"/>
  <c r="V56"/>
  <c r="AP56"/>
  <c r="T368"/>
  <c r="R369"/>
  <c r="BU76"/>
  <c r="A74"/>
  <c r="W372"/>
  <c r="U373"/>
  <c r="AL204" l="1"/>
  <c r="AK205"/>
  <c r="AM205" s="1"/>
  <c r="AN224"/>
  <c r="Z368"/>
  <c r="X369"/>
  <c r="BH368"/>
  <c r="BJ367"/>
  <c r="BP367"/>
  <c r="BM367"/>
  <c r="AG370"/>
  <c r="AI369"/>
  <c r="U374"/>
  <c r="W373"/>
  <c r="AZ56"/>
  <c r="T369"/>
  <c r="R370"/>
  <c r="AJ205" l="1"/>
  <c r="AO225"/>
  <c r="AQ225" s="1"/>
  <c r="Z369"/>
  <c r="X370"/>
  <c r="AI370"/>
  <c r="AG371"/>
  <c r="BJ368"/>
  <c r="BH369"/>
  <c r="BM368"/>
  <c r="BP368"/>
  <c r="BB56"/>
  <c r="CD57" s="1"/>
  <c r="CE57" s="1"/>
  <c r="BC56"/>
  <c r="T370"/>
  <c r="R371"/>
  <c r="W374"/>
  <c r="U375"/>
  <c r="AL205" l="1"/>
  <c r="AK206"/>
  <c r="AM206" s="1"/>
  <c r="AN225"/>
  <c r="BP369"/>
  <c r="BJ369"/>
  <c r="BM369"/>
  <c r="BH370"/>
  <c r="Z370"/>
  <c r="X371"/>
  <c r="AI371"/>
  <c r="AG372"/>
  <c r="CG57"/>
  <c r="CF57"/>
  <c r="W375"/>
  <c r="U376"/>
  <c r="R372"/>
  <c r="T371"/>
  <c r="AT57"/>
  <c r="AR57"/>
  <c r="AW57"/>
  <c r="AV57"/>
  <c r="AU57"/>
  <c r="AS57"/>
  <c r="BE56"/>
  <c r="AJ206" l="1"/>
  <c r="AO226"/>
  <c r="AQ226" s="1"/>
  <c r="Z371"/>
  <c r="X372"/>
  <c r="AG373"/>
  <c r="AI372"/>
  <c r="BM370"/>
  <c r="BH371"/>
  <c r="BJ370"/>
  <c r="BP370"/>
  <c r="CH57"/>
  <c r="CI57" s="1"/>
  <c r="CJ57" s="1"/>
  <c r="CK57" s="1"/>
  <c r="CL57" s="1"/>
  <c r="CT57"/>
  <c r="W376"/>
  <c r="U377"/>
  <c r="CO57"/>
  <c r="BA57"/>
  <c r="R373"/>
  <c r="T372"/>
  <c r="AK207" l="1"/>
  <c r="AM207" s="1"/>
  <c r="AL206"/>
  <c r="AN226"/>
  <c r="BH372"/>
  <c r="BJ371"/>
  <c r="BP371"/>
  <c r="BM371"/>
  <c r="X373"/>
  <c r="Z372"/>
  <c r="AG374"/>
  <c r="AI373"/>
  <c r="R374"/>
  <c r="T373"/>
  <c r="CR57"/>
  <c r="CX57" s="1"/>
  <c r="CM57"/>
  <c r="AX57"/>
  <c r="AY57" s="1"/>
  <c r="BF57" s="1"/>
  <c r="U378"/>
  <c r="W377"/>
  <c r="CS57" l="1"/>
  <c r="AJ207"/>
  <c r="AO227"/>
  <c r="AQ227" s="1"/>
  <c r="BP372"/>
  <c r="BH373"/>
  <c r="BJ372"/>
  <c r="BM372"/>
  <c r="Z373"/>
  <c r="X374"/>
  <c r="AG375"/>
  <c r="AI374"/>
  <c r="W378"/>
  <c r="U379"/>
  <c r="R375"/>
  <c r="T374"/>
  <c r="CU57"/>
  <c r="BL57"/>
  <c r="BN57" s="1"/>
  <c r="BO57"/>
  <c r="BQ57" s="1"/>
  <c r="BI57"/>
  <c r="BK57" s="1"/>
  <c r="B75"/>
  <c r="C75"/>
  <c r="D75"/>
  <c r="G75"/>
  <c r="CP57"/>
  <c r="CQ57" s="1"/>
  <c r="CN57"/>
  <c r="CW57" s="1"/>
  <c r="I75" s="1"/>
  <c r="AK208" l="1"/>
  <c r="AM208" s="1"/>
  <c r="AL207"/>
  <c r="AN227"/>
  <c r="AI375"/>
  <c r="AG376"/>
  <c r="BG57"/>
  <c r="Z374"/>
  <c r="X375"/>
  <c r="BJ373"/>
  <c r="BH374"/>
  <c r="BM373"/>
  <c r="BP373"/>
  <c r="H75"/>
  <c r="T375"/>
  <c r="R376"/>
  <c r="CV57"/>
  <c r="K75"/>
  <c r="P75"/>
  <c r="O75"/>
  <c r="BS77"/>
  <c r="BT77" s="1"/>
  <c r="M75"/>
  <c r="AH57"/>
  <c r="AB57"/>
  <c r="V57"/>
  <c r="S57"/>
  <c r="Y57"/>
  <c r="AP57"/>
  <c r="W379"/>
  <c r="U380"/>
  <c r="AJ208" l="1"/>
  <c r="AO228"/>
  <c r="AQ228" s="1"/>
  <c r="X376"/>
  <c r="Z375"/>
  <c r="BJ374"/>
  <c r="BH375"/>
  <c r="BM374"/>
  <c r="BP374"/>
  <c r="AG377"/>
  <c r="AI376"/>
  <c r="E75"/>
  <c r="J75"/>
  <c r="A75"/>
  <c r="BU77"/>
  <c r="R377"/>
  <c r="T376"/>
  <c r="U381"/>
  <c r="W380"/>
  <c r="AZ57"/>
  <c r="AL208" l="1"/>
  <c r="AK209"/>
  <c r="AM209" s="1"/>
  <c r="AN228"/>
  <c r="X377"/>
  <c r="Z376"/>
  <c r="AG378"/>
  <c r="AI377"/>
  <c r="BP375"/>
  <c r="BM375"/>
  <c r="BH376"/>
  <c r="BJ375"/>
  <c r="BB57"/>
  <c r="CD58" s="1"/>
  <c r="CE58" s="1"/>
  <c r="BC57"/>
  <c r="T377"/>
  <c r="R378"/>
  <c r="W381"/>
  <c r="U382"/>
  <c r="AJ209" l="1"/>
  <c r="AO229"/>
  <c r="AQ229" s="1"/>
  <c r="BH377"/>
  <c r="BM376"/>
  <c r="BJ376"/>
  <c r="BP376"/>
  <c r="AG379"/>
  <c r="AI378"/>
  <c r="Z377"/>
  <c r="X378"/>
  <c r="U383"/>
  <c r="W382"/>
  <c r="T378"/>
  <c r="R379"/>
  <c r="AS58"/>
  <c r="AW58"/>
  <c r="AV58"/>
  <c r="AU58"/>
  <c r="AR58"/>
  <c r="AT58"/>
  <c r="BA58" s="1"/>
  <c r="BE57"/>
  <c r="CF58"/>
  <c r="CG58"/>
  <c r="AK210" l="1"/>
  <c r="AM210" s="1"/>
  <c r="AL209"/>
  <c r="AN229"/>
  <c r="BH378"/>
  <c r="BM377"/>
  <c r="BJ377"/>
  <c r="BP377"/>
  <c r="Z378"/>
  <c r="X379"/>
  <c r="AG380"/>
  <c r="AI379"/>
  <c r="T379"/>
  <c r="R380"/>
  <c r="CO58"/>
  <c r="W383"/>
  <c r="U384"/>
  <c r="CH58"/>
  <c r="CI58" s="1"/>
  <c r="CJ58" s="1"/>
  <c r="CK58" s="1"/>
  <c r="CL58" s="1"/>
  <c r="CT58"/>
  <c r="AX58"/>
  <c r="AY58" s="1"/>
  <c r="AJ210" l="1"/>
  <c r="AO230"/>
  <c r="AQ230" s="1"/>
  <c r="BH379"/>
  <c r="BM378"/>
  <c r="BJ378"/>
  <c r="BP378"/>
  <c r="Z379"/>
  <c r="X380"/>
  <c r="AI380"/>
  <c r="AG381"/>
  <c r="BF58"/>
  <c r="CR58"/>
  <c r="CX58" s="1"/>
  <c r="CM58"/>
  <c r="CU58" s="1"/>
  <c r="R381"/>
  <c r="T380"/>
  <c r="U385"/>
  <c r="W384"/>
  <c r="AK211" l="1"/>
  <c r="AM211" s="1"/>
  <c r="AL210"/>
  <c r="AN230"/>
  <c r="X381"/>
  <c r="Z380"/>
  <c r="BH380"/>
  <c r="BP379"/>
  <c r="BM379"/>
  <c r="BJ379"/>
  <c r="AI381"/>
  <c r="AG382"/>
  <c r="CS58"/>
  <c r="BL58"/>
  <c r="BN58" s="1"/>
  <c r="BI58"/>
  <c r="BK58" s="1"/>
  <c r="BO58"/>
  <c r="BQ58" s="1"/>
  <c r="CP58"/>
  <c r="CQ58" s="1"/>
  <c r="CN58"/>
  <c r="CW58" s="1"/>
  <c r="I76" s="1"/>
  <c r="R382"/>
  <c r="T381"/>
  <c r="W385"/>
  <c r="U386"/>
  <c r="C76"/>
  <c r="D76"/>
  <c r="G76"/>
  <c r="B76"/>
  <c r="AJ211" l="1"/>
  <c r="AO231"/>
  <c r="AQ231" s="1"/>
  <c r="AG383"/>
  <c r="AI382"/>
  <c r="BH381"/>
  <c r="BM380"/>
  <c r="BP380"/>
  <c r="BJ380"/>
  <c r="X382"/>
  <c r="Z381"/>
  <c r="H76"/>
  <c r="K76"/>
  <c r="O76"/>
  <c r="BS78"/>
  <c r="BT78" s="1"/>
  <c r="P76"/>
  <c r="M76"/>
  <c r="CV58"/>
  <c r="BG58"/>
  <c r="W386"/>
  <c r="U387"/>
  <c r="T382"/>
  <c r="R383"/>
  <c r="AK212" l="1"/>
  <c r="AM212" s="1"/>
  <c r="AL211"/>
  <c r="AN231"/>
  <c r="AG384"/>
  <c r="AI383"/>
  <c r="Z382"/>
  <c r="X383"/>
  <c r="BJ381"/>
  <c r="BP381"/>
  <c r="BH382"/>
  <c r="BM381"/>
  <c r="W387"/>
  <c r="U388"/>
  <c r="E76"/>
  <c r="J76"/>
  <c r="A76"/>
  <c r="BU78"/>
  <c r="V58"/>
  <c r="S58"/>
  <c r="AH58"/>
  <c r="Y58"/>
  <c r="AB58"/>
  <c r="AP58"/>
  <c r="R384"/>
  <c r="T383"/>
  <c r="AJ212" l="1"/>
  <c r="AO232"/>
  <c r="AQ232" s="1"/>
  <c r="BJ382"/>
  <c r="BH383"/>
  <c r="BP382"/>
  <c r="BM382"/>
  <c r="Z383"/>
  <c r="X384"/>
  <c r="AI384"/>
  <c r="AG385"/>
  <c r="AZ58"/>
  <c r="U389"/>
  <c r="W388"/>
  <c r="R385"/>
  <c r="T384"/>
  <c r="AL212" l="1"/>
  <c r="AK213"/>
  <c r="AM213" s="1"/>
  <c r="AN232"/>
  <c r="AG386"/>
  <c r="AI385"/>
  <c r="BJ383"/>
  <c r="BH384"/>
  <c r="BP383"/>
  <c r="BM383"/>
  <c r="X385"/>
  <c r="Z384"/>
  <c r="W389"/>
  <c r="U390"/>
  <c r="R386"/>
  <c r="T385"/>
  <c r="BC58"/>
  <c r="BB58"/>
  <c r="CD59" s="1"/>
  <c r="CE59" s="1"/>
  <c r="AJ213" l="1"/>
  <c r="AO233"/>
  <c r="AQ233" s="1"/>
  <c r="AI386"/>
  <c r="AG387"/>
  <c r="X386"/>
  <c r="Z385"/>
  <c r="BM384"/>
  <c r="BJ384"/>
  <c r="BP384"/>
  <c r="BH385"/>
  <c r="CF59"/>
  <c r="CG59"/>
  <c r="T386"/>
  <c r="R387"/>
  <c r="W390"/>
  <c r="U391"/>
  <c r="AR59"/>
  <c r="AW59"/>
  <c r="AU59"/>
  <c r="AS59"/>
  <c r="AT59"/>
  <c r="AV59"/>
  <c r="BE58"/>
  <c r="AK214" l="1"/>
  <c r="AM214" s="1"/>
  <c r="AL213"/>
  <c r="BA59"/>
  <c r="AX59" s="1"/>
  <c r="AY59" s="1"/>
  <c r="BF59" s="1"/>
  <c r="AN233"/>
  <c r="AG388"/>
  <c r="AI387"/>
  <c r="X387"/>
  <c r="Z386"/>
  <c r="BH386"/>
  <c r="BP385"/>
  <c r="BJ385"/>
  <c r="BM385"/>
  <c r="CO59"/>
  <c r="CH59"/>
  <c r="CI59" s="1"/>
  <c r="CJ59" s="1"/>
  <c r="CK59" s="1"/>
  <c r="CL59" s="1"/>
  <c r="CT59"/>
  <c r="U392"/>
  <c r="W391"/>
  <c r="R388"/>
  <c r="T387"/>
  <c r="AJ214" l="1"/>
  <c r="AO234"/>
  <c r="AQ234" s="1"/>
  <c r="X388"/>
  <c r="Z387"/>
  <c r="AG389"/>
  <c r="AI388"/>
  <c r="BH387"/>
  <c r="BP386"/>
  <c r="BM386"/>
  <c r="BJ386"/>
  <c r="BO59"/>
  <c r="BQ59" s="1"/>
  <c r="BL59"/>
  <c r="BN59" s="1"/>
  <c r="BI59"/>
  <c r="BK59" s="1"/>
  <c r="CR59"/>
  <c r="CX59" s="1"/>
  <c r="CM59"/>
  <c r="R389"/>
  <c r="T388"/>
  <c r="W392"/>
  <c r="U393"/>
  <c r="AK215" l="1"/>
  <c r="AM215" s="1"/>
  <c r="AL214"/>
  <c r="AN234"/>
  <c r="BJ387"/>
  <c r="BH388"/>
  <c r="BP387"/>
  <c r="BM387"/>
  <c r="X389"/>
  <c r="Z388"/>
  <c r="AG390"/>
  <c r="AI389"/>
  <c r="CS59"/>
  <c r="U394"/>
  <c r="W393"/>
  <c r="T389"/>
  <c r="R390"/>
  <c r="BG59"/>
  <c r="CP59"/>
  <c r="CQ59" s="1"/>
  <c r="CN59"/>
  <c r="CW59" s="1"/>
  <c r="I77" s="1"/>
  <c r="G77"/>
  <c r="C77"/>
  <c r="D77"/>
  <c r="B77"/>
  <c r="CU59"/>
  <c r="AJ215" l="1"/>
  <c r="H77"/>
  <c r="AO235"/>
  <c r="AQ235" s="1"/>
  <c r="BJ388"/>
  <c r="BP388"/>
  <c r="BH389"/>
  <c r="BM388"/>
  <c r="AG391"/>
  <c r="AI390"/>
  <c r="X390"/>
  <c r="Z389"/>
  <c r="CV59"/>
  <c r="T390"/>
  <c r="R391"/>
  <c r="U395"/>
  <c r="W394"/>
  <c r="M77"/>
  <c r="BS79"/>
  <c r="BT79" s="1"/>
  <c r="K77"/>
  <c r="P77"/>
  <c r="O77"/>
  <c r="AB59"/>
  <c r="AH59"/>
  <c r="V59"/>
  <c r="Y59"/>
  <c r="S59"/>
  <c r="AP59"/>
  <c r="AK216" l="1"/>
  <c r="AM216" s="1"/>
  <c r="AL215"/>
  <c r="AN235"/>
  <c r="AI391"/>
  <c r="AG392"/>
  <c r="X391"/>
  <c r="Z390"/>
  <c r="BH390"/>
  <c r="BM389"/>
  <c r="BJ389"/>
  <c r="BP389"/>
  <c r="E77"/>
  <c r="J77"/>
  <c r="BU79"/>
  <c r="A77"/>
  <c r="U396"/>
  <c r="W395"/>
  <c r="R392"/>
  <c r="T391"/>
  <c r="AZ59"/>
  <c r="AJ216" l="1"/>
  <c r="AO236"/>
  <c r="AQ236" s="1"/>
  <c r="BP390"/>
  <c r="BJ390"/>
  <c r="BM390"/>
  <c r="BH391"/>
  <c r="Z391"/>
  <c r="X392"/>
  <c r="AI392"/>
  <c r="AG393"/>
  <c r="W396"/>
  <c r="U397"/>
  <c r="BC59"/>
  <c r="BB59"/>
  <c r="CD60" s="1"/>
  <c r="CE60" s="1"/>
  <c r="R393"/>
  <c r="T392"/>
  <c r="AK217" l="1"/>
  <c r="AM217" s="1"/>
  <c r="AL216"/>
  <c r="AN236"/>
  <c r="AG394"/>
  <c r="AI393"/>
  <c r="BP391"/>
  <c r="BJ391"/>
  <c r="BM391"/>
  <c r="BH392"/>
  <c r="Z392"/>
  <c r="X393"/>
  <c r="R394"/>
  <c r="T393"/>
  <c r="AR60"/>
  <c r="AT60"/>
  <c r="BA60" s="1"/>
  <c r="AW60"/>
  <c r="AV60"/>
  <c r="AU60"/>
  <c r="AS60"/>
  <c r="BE59"/>
  <c r="CF60"/>
  <c r="CG60"/>
  <c r="U398"/>
  <c r="W397"/>
  <c r="AJ217" l="1"/>
  <c r="AO237"/>
  <c r="AQ237" s="1"/>
  <c r="BH393"/>
  <c r="BP392"/>
  <c r="BJ392"/>
  <c r="BM392"/>
  <c r="AG395"/>
  <c r="AI394"/>
  <c r="Z393"/>
  <c r="X394"/>
  <c r="CH60"/>
  <c r="CI60" s="1"/>
  <c r="CJ60" s="1"/>
  <c r="CK60" s="1"/>
  <c r="CL60" s="1"/>
  <c r="CT60"/>
  <c r="W398"/>
  <c r="U399"/>
  <c r="AX60"/>
  <c r="AY60" s="1"/>
  <c r="BF60" s="1"/>
  <c r="T394"/>
  <c r="R395"/>
  <c r="CO60"/>
  <c r="AK218" l="1"/>
  <c r="AM218" s="1"/>
  <c r="AL217"/>
  <c r="AN237"/>
  <c r="BP393"/>
  <c r="BH394"/>
  <c r="BJ393"/>
  <c r="BM393"/>
  <c r="AI395"/>
  <c r="AG396"/>
  <c r="Z394"/>
  <c r="X395"/>
  <c r="R396"/>
  <c r="T395"/>
  <c r="BI60"/>
  <c r="BK60" s="1"/>
  <c r="BO60"/>
  <c r="BQ60" s="1"/>
  <c r="BL60"/>
  <c r="BN60" s="1"/>
  <c r="CR60"/>
  <c r="CX60" s="1"/>
  <c r="CM60"/>
  <c r="CU60" s="1"/>
  <c r="U400"/>
  <c r="W399"/>
  <c r="AJ218" l="1"/>
  <c r="AO238"/>
  <c r="AQ238" s="1"/>
  <c r="BG60"/>
  <c r="AH60" s="1"/>
  <c r="AG397"/>
  <c r="AI396"/>
  <c r="BP394"/>
  <c r="BM394"/>
  <c r="BJ394"/>
  <c r="BH395"/>
  <c r="X396"/>
  <c r="Z395"/>
  <c r="D78"/>
  <c r="G78"/>
  <c r="B78"/>
  <c r="C78"/>
  <c r="Y60"/>
  <c r="S60"/>
  <c r="CS60"/>
  <c r="U401"/>
  <c r="W400"/>
  <c r="T396"/>
  <c r="R397"/>
  <c r="CP60"/>
  <c r="CQ60" s="1"/>
  <c r="CN60"/>
  <c r="CW60" s="1"/>
  <c r="I78" s="1"/>
  <c r="AL218" l="1"/>
  <c r="AK219"/>
  <c r="AM219" s="1"/>
  <c r="AN238"/>
  <c r="AI397"/>
  <c r="AG398"/>
  <c r="AP60"/>
  <c r="AZ60" s="1"/>
  <c r="AB60"/>
  <c r="BM395"/>
  <c r="BJ395"/>
  <c r="BP395"/>
  <c r="BH396"/>
  <c r="V60"/>
  <c r="X397"/>
  <c r="Z396"/>
  <c r="H78"/>
  <c r="W401"/>
  <c r="U402"/>
  <c r="T397"/>
  <c r="R398"/>
  <c r="BS80"/>
  <c r="BT80" s="1"/>
  <c r="M78"/>
  <c r="O78"/>
  <c r="K78"/>
  <c r="P78"/>
  <c r="CV60"/>
  <c r="AJ219" l="1"/>
  <c r="AO239"/>
  <c r="AQ239" s="1"/>
  <c r="Z397"/>
  <c r="X398"/>
  <c r="AI398"/>
  <c r="AG399"/>
  <c r="BJ396"/>
  <c r="BH397"/>
  <c r="BM396"/>
  <c r="BP396"/>
  <c r="E78"/>
  <c r="J78"/>
  <c r="T398"/>
  <c r="R399"/>
  <c r="U403"/>
  <c r="W402"/>
  <c r="A78"/>
  <c r="BU80"/>
  <c r="BC60"/>
  <c r="BB60"/>
  <c r="CD61" s="1"/>
  <c r="CE61" s="1"/>
  <c r="AK220" l="1"/>
  <c r="AM220" s="1"/>
  <c r="AL219"/>
  <c r="AN239"/>
  <c r="Z398"/>
  <c r="X399"/>
  <c r="BP397"/>
  <c r="BH398"/>
  <c r="BJ397"/>
  <c r="BM397"/>
  <c r="AI399"/>
  <c r="AG400"/>
  <c r="T399"/>
  <c r="R400"/>
  <c r="AT61"/>
  <c r="AR61"/>
  <c r="AV61"/>
  <c r="AW61"/>
  <c r="AU61"/>
  <c r="AS61"/>
  <c r="BE60"/>
  <c r="CF61"/>
  <c r="CG61"/>
  <c r="W403"/>
  <c r="U404"/>
  <c r="AJ220" l="1"/>
  <c r="AO240"/>
  <c r="AQ240" s="1"/>
  <c r="X400"/>
  <c r="Z399"/>
  <c r="BA61"/>
  <c r="AX61" s="1"/>
  <c r="AY61" s="1"/>
  <c r="BF61" s="1"/>
  <c r="AG401"/>
  <c r="AI400"/>
  <c r="BH399"/>
  <c r="BM398"/>
  <c r="BP398"/>
  <c r="BJ398"/>
  <c r="CH61"/>
  <c r="CI61" s="1"/>
  <c r="CJ61" s="1"/>
  <c r="CK61" s="1"/>
  <c r="CL61" s="1"/>
  <c r="CM61" s="1"/>
  <c r="CT61"/>
  <c r="W404"/>
  <c r="U405"/>
  <c r="R401"/>
  <c r="T400"/>
  <c r="CO61"/>
  <c r="AK221" l="1"/>
  <c r="AM221" s="1"/>
  <c r="AL220"/>
  <c r="AN240"/>
  <c r="X401"/>
  <c r="Z400"/>
  <c r="BH400"/>
  <c r="BM399"/>
  <c r="BP399"/>
  <c r="BJ399"/>
  <c r="AI401"/>
  <c r="AG402"/>
  <c r="CP61"/>
  <c r="CQ61" s="1"/>
  <c r="CU61"/>
  <c r="BL61"/>
  <c r="BN61" s="1"/>
  <c r="BI61"/>
  <c r="BK61" s="1"/>
  <c r="BO61"/>
  <c r="BQ61" s="1"/>
  <c r="U406"/>
  <c r="W405"/>
  <c r="CR61"/>
  <c r="CX61" s="1"/>
  <c r="T401"/>
  <c r="R402"/>
  <c r="AJ221" l="1"/>
  <c r="AO241"/>
  <c r="AQ241" s="1"/>
  <c r="Z401"/>
  <c r="X402"/>
  <c r="BH401"/>
  <c r="BP400"/>
  <c r="BM400"/>
  <c r="BJ400"/>
  <c r="AG403"/>
  <c r="AI402"/>
  <c r="G79"/>
  <c r="C79"/>
  <c r="B79"/>
  <c r="D79"/>
  <c r="W406"/>
  <c r="U407"/>
  <c r="CS61"/>
  <c r="CV61" s="1"/>
  <c r="CN61"/>
  <c r="CW61" s="1"/>
  <c r="I79" s="1"/>
  <c r="R403"/>
  <c r="T402"/>
  <c r="BG61"/>
  <c r="AL221" l="1"/>
  <c r="AK222"/>
  <c r="AM222" s="1"/>
  <c r="AN241"/>
  <c r="Z402"/>
  <c r="X403"/>
  <c r="AG404"/>
  <c r="AI403"/>
  <c r="BJ401"/>
  <c r="BP401"/>
  <c r="BH402"/>
  <c r="BM401"/>
  <c r="H79"/>
  <c r="K79"/>
  <c r="M79"/>
  <c r="BS81"/>
  <c r="BT81" s="1"/>
  <c r="O79"/>
  <c r="P79"/>
  <c r="R404"/>
  <c r="T403"/>
  <c r="W407"/>
  <c r="U408"/>
  <c r="V61"/>
  <c r="S61"/>
  <c r="Y61"/>
  <c r="AH61"/>
  <c r="AB61"/>
  <c r="AP61"/>
  <c r="E79"/>
  <c r="J79"/>
  <c r="AJ222" l="1"/>
  <c r="AO242"/>
  <c r="AQ242" s="1"/>
  <c r="Z403"/>
  <c r="X404"/>
  <c r="BJ402"/>
  <c r="BH403"/>
  <c r="BM402"/>
  <c r="BP402"/>
  <c r="AI404"/>
  <c r="AG405"/>
  <c r="T404"/>
  <c r="R405"/>
  <c r="A79"/>
  <c r="BU81"/>
  <c r="W408"/>
  <c r="U409"/>
  <c r="AZ61"/>
  <c r="AL222" l="1"/>
  <c r="AK223"/>
  <c r="AM223" s="1"/>
  <c r="AN242"/>
  <c r="X405"/>
  <c r="Z404"/>
  <c r="AG406"/>
  <c r="AI405"/>
  <c r="BJ403"/>
  <c r="BP403"/>
  <c r="BH404"/>
  <c r="BM403"/>
  <c r="BC61"/>
  <c r="BB61"/>
  <c r="CD62" s="1"/>
  <c r="CE62" s="1"/>
  <c r="R406"/>
  <c r="T405"/>
  <c r="U410"/>
  <c r="W409"/>
  <c r="AJ223" l="1"/>
  <c r="AO243"/>
  <c r="AQ243" s="1"/>
  <c r="BP404"/>
  <c r="BM404"/>
  <c r="BH405"/>
  <c r="BJ404"/>
  <c r="AG407"/>
  <c r="AI406"/>
  <c r="Z405"/>
  <c r="X406"/>
  <c r="T406"/>
  <c r="R407"/>
  <c r="W410"/>
  <c r="U411"/>
  <c r="AV62"/>
  <c r="AS62"/>
  <c r="AW62"/>
  <c r="AT62"/>
  <c r="AU62"/>
  <c r="AR62"/>
  <c r="BE61"/>
  <c r="CF62"/>
  <c r="CG62"/>
  <c r="AK224" l="1"/>
  <c r="AM224" s="1"/>
  <c r="AL223"/>
  <c r="AN243"/>
  <c r="AG408"/>
  <c r="AI407"/>
  <c r="BP405"/>
  <c r="BJ405"/>
  <c r="BH406"/>
  <c r="BM405"/>
  <c r="BA62"/>
  <c r="AX62" s="1"/>
  <c r="AY62" s="1"/>
  <c r="BF62" s="1"/>
  <c r="Z406"/>
  <c r="X407"/>
  <c r="CH62"/>
  <c r="CI62" s="1"/>
  <c r="CJ62" s="1"/>
  <c r="CK62" s="1"/>
  <c r="CL62" s="1"/>
  <c r="CT62"/>
  <c r="U412"/>
  <c r="W411"/>
  <c r="CO62"/>
  <c r="T407"/>
  <c r="R408"/>
  <c r="AJ224" l="1"/>
  <c r="AO244"/>
  <c r="AQ244" s="1"/>
  <c r="Z407"/>
  <c r="X408"/>
  <c r="BJ406"/>
  <c r="BH407"/>
  <c r="BP406"/>
  <c r="BM406"/>
  <c r="AI408"/>
  <c r="AG409"/>
  <c r="W412"/>
  <c r="U413"/>
  <c r="CR62"/>
  <c r="CX62" s="1"/>
  <c r="BL62"/>
  <c r="BN62" s="1"/>
  <c r="BI62"/>
  <c r="BK62" s="1"/>
  <c r="BO62"/>
  <c r="BQ62" s="1"/>
  <c r="T408"/>
  <c r="R409"/>
  <c r="CM62"/>
  <c r="AK225" l="1"/>
  <c r="AM225" s="1"/>
  <c r="AL224"/>
  <c r="AN244"/>
  <c r="AG410"/>
  <c r="AI409"/>
  <c r="BP407"/>
  <c r="BJ407"/>
  <c r="BH408"/>
  <c r="BM407"/>
  <c r="X409"/>
  <c r="Z408"/>
  <c r="CP62"/>
  <c r="CQ62" s="1"/>
  <c r="CN62"/>
  <c r="CW62" s="1"/>
  <c r="I80" s="1"/>
  <c r="R410"/>
  <c r="T409"/>
  <c r="BG62"/>
  <c r="CS62"/>
  <c r="U414"/>
  <c r="W413"/>
  <c r="CU62"/>
  <c r="C80"/>
  <c r="B80"/>
  <c r="H80"/>
  <c r="D80"/>
  <c r="G80"/>
  <c r="AJ225" l="1"/>
  <c r="AO245"/>
  <c r="AQ245" s="1"/>
  <c r="BH409"/>
  <c r="BP408"/>
  <c r="BM408"/>
  <c r="BJ408"/>
  <c r="AG411"/>
  <c r="AI410"/>
  <c r="X410"/>
  <c r="Z409"/>
  <c r="K80"/>
  <c r="O80"/>
  <c r="P80"/>
  <c r="M80"/>
  <c r="BS82"/>
  <c r="BT82" s="1"/>
  <c r="CV62"/>
  <c r="AH62"/>
  <c r="S62"/>
  <c r="V62"/>
  <c r="AB62"/>
  <c r="Y62"/>
  <c r="AP62"/>
  <c r="U415"/>
  <c r="W414"/>
  <c r="R411"/>
  <c r="T410"/>
  <c r="AK226" l="1"/>
  <c r="AM226" s="1"/>
  <c r="AL225"/>
  <c r="AN245"/>
  <c r="AI411"/>
  <c r="AG412"/>
  <c r="BH410"/>
  <c r="BJ409"/>
  <c r="BM409"/>
  <c r="BP409"/>
  <c r="X411"/>
  <c r="Z410"/>
  <c r="U416"/>
  <c r="W415"/>
  <c r="AZ62"/>
  <c r="BU82"/>
  <c r="A80"/>
  <c r="R412"/>
  <c r="T411"/>
  <c r="E80"/>
  <c r="J80"/>
  <c r="AJ226" l="1"/>
  <c r="AO246"/>
  <c r="AQ246" s="1"/>
  <c r="AG413"/>
  <c r="AI412"/>
  <c r="X412"/>
  <c r="Z411"/>
  <c r="BP410"/>
  <c r="BM410"/>
  <c r="BH411"/>
  <c r="BJ410"/>
  <c r="BB62"/>
  <c r="CD63" s="1"/>
  <c r="CE63" s="1"/>
  <c r="BC62"/>
  <c r="W416"/>
  <c r="U417"/>
  <c r="T412"/>
  <c r="R413"/>
  <c r="AL226" l="1"/>
  <c r="AK227"/>
  <c r="AM227" s="1"/>
  <c r="AN246"/>
  <c r="BM411"/>
  <c r="BP411"/>
  <c r="BJ411"/>
  <c r="BH412"/>
  <c r="X413"/>
  <c r="Z412"/>
  <c r="AG414"/>
  <c r="AI413"/>
  <c r="W417"/>
  <c r="U418"/>
  <c r="R414"/>
  <c r="T413"/>
  <c r="CF63"/>
  <c r="CG63"/>
  <c r="AV63"/>
  <c r="AS63"/>
  <c r="AR63"/>
  <c r="AU63"/>
  <c r="AT63"/>
  <c r="AW63"/>
  <c r="BE62"/>
  <c r="AJ227" l="1"/>
  <c r="AO247"/>
  <c r="AQ247" s="1"/>
  <c r="AI414"/>
  <c r="AG415"/>
  <c r="X414"/>
  <c r="Z413"/>
  <c r="BH413"/>
  <c r="BP412"/>
  <c r="BM412"/>
  <c r="BJ412"/>
  <c r="CO63"/>
  <c r="CH63"/>
  <c r="CI63" s="1"/>
  <c r="CJ63" s="1"/>
  <c r="CK63" s="1"/>
  <c r="CL63" s="1"/>
  <c r="CM63" s="1"/>
  <c r="CT63"/>
  <c r="R415"/>
  <c r="T414"/>
  <c r="U419"/>
  <c r="W418"/>
  <c r="BA63"/>
  <c r="AK228" l="1"/>
  <c r="AM228" s="1"/>
  <c r="AL227"/>
  <c r="AN247"/>
  <c r="BP413"/>
  <c r="BJ413"/>
  <c r="BH414"/>
  <c r="BM413"/>
  <c r="X415"/>
  <c r="Z414"/>
  <c r="AI415"/>
  <c r="AG416"/>
  <c r="CP63"/>
  <c r="CQ63" s="1"/>
  <c r="AX63"/>
  <c r="AY63" s="1"/>
  <c r="BF63" s="1"/>
  <c r="R416"/>
  <c r="T415"/>
  <c r="CU63"/>
  <c r="W419"/>
  <c r="U420"/>
  <c r="CR63"/>
  <c r="CX63" s="1"/>
  <c r="AJ228" l="1"/>
  <c r="AO248"/>
  <c r="AQ248" s="1"/>
  <c r="X416"/>
  <c r="Z415"/>
  <c r="BP414"/>
  <c r="BJ414"/>
  <c r="BM414"/>
  <c r="BH415"/>
  <c r="AI416"/>
  <c r="AG417"/>
  <c r="U421"/>
  <c r="W420"/>
  <c r="CN63"/>
  <c r="CW63" s="1"/>
  <c r="I81" s="1"/>
  <c r="D81"/>
  <c r="B81"/>
  <c r="C81"/>
  <c r="G81"/>
  <c r="BL63"/>
  <c r="BN63" s="1"/>
  <c r="BI63"/>
  <c r="BK63" s="1"/>
  <c r="BO63"/>
  <c r="BQ63" s="1"/>
  <c r="R417"/>
  <c r="T416"/>
  <c r="CS63"/>
  <c r="CV63" s="1"/>
  <c r="AL228" l="1"/>
  <c r="AK229"/>
  <c r="AM229" s="1"/>
  <c r="AN248"/>
  <c r="Z416"/>
  <c r="X417"/>
  <c r="BH416"/>
  <c r="BM415"/>
  <c r="BP415"/>
  <c r="BJ415"/>
  <c r="AI417"/>
  <c r="AG418"/>
  <c r="H81"/>
  <c r="E81"/>
  <c r="J81"/>
  <c r="R418"/>
  <c r="T417"/>
  <c r="K81"/>
  <c r="P81"/>
  <c r="BS83"/>
  <c r="BT83" s="1"/>
  <c r="M81"/>
  <c r="O81"/>
  <c r="W421"/>
  <c r="U422"/>
  <c r="BG63"/>
  <c r="AJ229" l="1"/>
  <c r="AO249"/>
  <c r="AQ249" s="1"/>
  <c r="X418"/>
  <c r="Z417"/>
  <c r="AG419"/>
  <c r="AI418"/>
  <c r="BP416"/>
  <c r="BM416"/>
  <c r="BH417"/>
  <c r="BJ416"/>
  <c r="S63"/>
  <c r="Y63"/>
  <c r="V63"/>
  <c r="AH63"/>
  <c r="AB63"/>
  <c r="AP63"/>
  <c r="T418"/>
  <c r="R419"/>
  <c r="W422"/>
  <c r="U423"/>
  <c r="A81"/>
  <c r="BU83"/>
  <c r="AK230" l="1"/>
  <c r="AM230" s="1"/>
  <c r="AL229"/>
  <c r="AN249"/>
  <c r="BH418"/>
  <c r="BM417"/>
  <c r="BJ417"/>
  <c r="BP417"/>
  <c r="AI419"/>
  <c r="AG420"/>
  <c r="Z418"/>
  <c r="X419"/>
  <c r="U424"/>
  <c r="W423"/>
  <c r="T419"/>
  <c r="R420"/>
  <c r="AZ63"/>
  <c r="AJ230" l="1"/>
  <c r="AO250"/>
  <c r="AQ250" s="1"/>
  <c r="BJ418"/>
  <c r="BH419"/>
  <c r="BM418"/>
  <c r="BP418"/>
  <c r="AI420"/>
  <c r="AG421"/>
  <c r="X420"/>
  <c r="Z419"/>
  <c r="BB63"/>
  <c r="CD64" s="1"/>
  <c r="CE64" s="1"/>
  <c r="BC63"/>
  <c r="W424"/>
  <c r="U425"/>
  <c r="R421"/>
  <c r="T420"/>
  <c r="AK231" l="1"/>
  <c r="AM231" s="1"/>
  <c r="AL230"/>
  <c r="AN250"/>
  <c r="AG422"/>
  <c r="AI421"/>
  <c r="BM419"/>
  <c r="BP419"/>
  <c r="BH420"/>
  <c r="BJ419"/>
  <c r="X421"/>
  <c r="Z420"/>
  <c r="CF64"/>
  <c r="CG64"/>
  <c r="AU64"/>
  <c r="AV64"/>
  <c r="AW64"/>
  <c r="AR64"/>
  <c r="AS64"/>
  <c r="AT64"/>
  <c r="BE63"/>
  <c r="R422"/>
  <c r="T421"/>
  <c r="W425"/>
  <c r="U426"/>
  <c r="AJ231" l="1"/>
  <c r="AO251"/>
  <c r="AQ251" s="1"/>
  <c r="AG423"/>
  <c r="AI422"/>
  <c r="Z421"/>
  <c r="X422"/>
  <c r="BH421"/>
  <c r="BP420"/>
  <c r="BJ420"/>
  <c r="BM420"/>
  <c r="BA64"/>
  <c r="AX64" s="1"/>
  <c r="AY64" s="1"/>
  <c r="BF64" s="1"/>
  <c r="CH64"/>
  <c r="CI64" s="1"/>
  <c r="CJ64" s="1"/>
  <c r="CK64" s="1"/>
  <c r="CL64" s="1"/>
  <c r="CM64" s="1"/>
  <c r="CT64"/>
  <c r="W426"/>
  <c r="U427"/>
  <c r="R423"/>
  <c r="T422"/>
  <c r="CO64"/>
  <c r="AL231" l="1"/>
  <c r="AK232"/>
  <c r="AM232" s="1"/>
  <c r="AN251"/>
  <c r="Z422"/>
  <c r="X423"/>
  <c r="BJ421"/>
  <c r="BP421"/>
  <c r="BH422"/>
  <c r="BM421"/>
  <c r="AG424"/>
  <c r="AI423"/>
  <c r="CP64"/>
  <c r="CQ64" s="1"/>
  <c r="W427"/>
  <c r="U428"/>
  <c r="R424"/>
  <c r="T423"/>
  <c r="BI64"/>
  <c r="BK64" s="1"/>
  <c r="BL64"/>
  <c r="BN64" s="1"/>
  <c r="BO64"/>
  <c r="BQ64" s="1"/>
  <c r="CU64"/>
  <c r="CR64"/>
  <c r="CX64" s="1"/>
  <c r="AJ232" l="1"/>
  <c r="AO252"/>
  <c r="AQ252" s="1"/>
  <c r="X424"/>
  <c r="Z423"/>
  <c r="AG425"/>
  <c r="AI424"/>
  <c r="BP422"/>
  <c r="BM422"/>
  <c r="BH423"/>
  <c r="BJ422"/>
  <c r="CS64"/>
  <c r="R425"/>
  <c r="T424"/>
  <c r="W428"/>
  <c r="U429"/>
  <c r="CN64"/>
  <c r="CW64" s="1"/>
  <c r="I82" s="1"/>
  <c r="D82"/>
  <c r="G82"/>
  <c r="B82"/>
  <c r="C82"/>
  <c r="CV64"/>
  <c r="BG64"/>
  <c r="AL232" l="1"/>
  <c r="AK233"/>
  <c r="AM233" s="1"/>
  <c r="AN252"/>
  <c r="X425"/>
  <c r="Z424"/>
  <c r="AI425"/>
  <c r="AG426"/>
  <c r="BJ423"/>
  <c r="BH424"/>
  <c r="BM423"/>
  <c r="BP423"/>
  <c r="H82"/>
  <c r="M82"/>
  <c r="P82"/>
  <c r="K82"/>
  <c r="BS84"/>
  <c r="BT84" s="1"/>
  <c r="O82"/>
  <c r="E82"/>
  <c r="J82"/>
  <c r="Y64"/>
  <c r="AB64"/>
  <c r="S64"/>
  <c r="AH64"/>
  <c r="V64"/>
  <c r="AP64"/>
  <c r="U430"/>
  <c r="W429"/>
  <c r="R426"/>
  <c r="T425"/>
  <c r="AJ233" l="1"/>
  <c r="AO253"/>
  <c r="AQ253" s="1"/>
  <c r="Z425"/>
  <c r="X426"/>
  <c r="BH425"/>
  <c r="BP424"/>
  <c r="BM424"/>
  <c r="BJ424"/>
  <c r="AG427"/>
  <c r="AI426"/>
  <c r="T426"/>
  <c r="R427"/>
  <c r="U431"/>
  <c r="W430"/>
  <c r="A82"/>
  <c r="BU84"/>
  <c r="AZ64"/>
  <c r="AL233" l="1"/>
  <c r="AK234"/>
  <c r="AM234" s="1"/>
  <c r="AN253"/>
  <c r="AG428"/>
  <c r="AI427"/>
  <c r="X427"/>
  <c r="Z426"/>
  <c r="BM425"/>
  <c r="BP425"/>
  <c r="BH426"/>
  <c r="BJ425"/>
  <c r="BB64"/>
  <c r="CD65" s="1"/>
  <c r="CE65" s="1"/>
  <c r="BC64"/>
  <c r="U432"/>
  <c r="W431"/>
  <c r="R428"/>
  <c r="T427"/>
  <c r="AJ234" l="1"/>
  <c r="AL234" s="1"/>
  <c r="AO254"/>
  <c r="AQ254" s="1"/>
  <c r="BM426"/>
  <c r="BJ426"/>
  <c r="BP426"/>
  <c r="BH427"/>
  <c r="AI428"/>
  <c r="AG429"/>
  <c r="X428"/>
  <c r="Z427"/>
  <c r="CG65"/>
  <c r="CF65"/>
  <c r="R429"/>
  <c r="T428"/>
  <c r="AW65"/>
  <c r="AR65"/>
  <c r="AT65"/>
  <c r="AV65"/>
  <c r="AU65"/>
  <c r="AS65"/>
  <c r="BE64"/>
  <c r="U433"/>
  <c r="W432"/>
  <c r="AK235" l="1"/>
  <c r="AM235" s="1"/>
  <c r="BA65"/>
  <c r="AN254"/>
  <c r="AI429"/>
  <c r="AG430"/>
  <c r="Z428"/>
  <c r="X429"/>
  <c r="BH428"/>
  <c r="BM427"/>
  <c r="BP427"/>
  <c r="BJ427"/>
  <c r="AX65"/>
  <c r="CO65"/>
  <c r="W433"/>
  <c r="U434"/>
  <c r="R430"/>
  <c r="T429"/>
  <c r="CT65"/>
  <c r="CH65"/>
  <c r="CI65" s="1"/>
  <c r="CJ65" s="1"/>
  <c r="CK65" s="1"/>
  <c r="CL65" s="1"/>
  <c r="CM65" s="1"/>
  <c r="AY65"/>
  <c r="BF65" s="1"/>
  <c r="AJ235" l="1"/>
  <c r="AK236" s="1"/>
  <c r="AM236" s="1"/>
  <c r="AO255"/>
  <c r="AQ255" s="1"/>
  <c r="BH429"/>
  <c r="BP428"/>
  <c r="BM428"/>
  <c r="BJ428"/>
  <c r="AI430"/>
  <c r="AG431"/>
  <c r="Z429"/>
  <c r="X430"/>
  <c r="CP65"/>
  <c r="CQ65" s="1"/>
  <c r="BI65"/>
  <c r="BK65" s="1"/>
  <c r="BL65"/>
  <c r="BN65" s="1"/>
  <c r="BO65"/>
  <c r="BQ65" s="1"/>
  <c r="CR65"/>
  <c r="CX65" s="1"/>
  <c r="R431"/>
  <c r="T430"/>
  <c r="U435"/>
  <c r="W434"/>
  <c r="CU65"/>
  <c r="AL235" l="1"/>
  <c r="AJ236"/>
  <c r="AN255"/>
  <c r="Z430"/>
  <c r="X431"/>
  <c r="BM429"/>
  <c r="BH430"/>
  <c r="BP429"/>
  <c r="BJ429"/>
  <c r="AG432"/>
  <c r="AI431"/>
  <c r="C83"/>
  <c r="B83"/>
  <c r="G83"/>
  <c r="D83"/>
  <c r="CS65"/>
  <c r="CV65" s="1"/>
  <c r="CN65"/>
  <c r="CW65" s="1"/>
  <c r="I83" s="1"/>
  <c r="W435"/>
  <c r="U436"/>
  <c r="T431"/>
  <c r="R432"/>
  <c r="BG65"/>
  <c r="AL236" l="1"/>
  <c r="AK237"/>
  <c r="AM237" s="1"/>
  <c r="AO256"/>
  <c r="AQ256" s="1"/>
  <c r="AG433"/>
  <c r="AI432"/>
  <c r="X432"/>
  <c r="Z431"/>
  <c r="BJ430"/>
  <c r="BP430"/>
  <c r="BH431"/>
  <c r="BM430"/>
  <c r="H83"/>
  <c r="S65"/>
  <c r="Y65"/>
  <c r="AB65"/>
  <c r="V65"/>
  <c r="AH65"/>
  <c r="AP65"/>
  <c r="W436"/>
  <c r="U437"/>
  <c r="R433"/>
  <c r="T432"/>
  <c r="K83"/>
  <c r="P83"/>
  <c r="M83"/>
  <c r="BS85"/>
  <c r="BT85" s="1"/>
  <c r="O83"/>
  <c r="E83"/>
  <c r="J83"/>
  <c r="AJ237" l="1"/>
  <c r="AN256"/>
  <c r="BJ431"/>
  <c r="BM431"/>
  <c r="BH432"/>
  <c r="BP431"/>
  <c r="Z432"/>
  <c r="X433"/>
  <c r="AI433"/>
  <c r="AG434"/>
  <c r="A83"/>
  <c r="BU85"/>
  <c r="U438"/>
  <c r="W437"/>
  <c r="R434"/>
  <c r="T433"/>
  <c r="AZ65"/>
  <c r="AL237" l="1"/>
  <c r="AK238"/>
  <c r="AM238" s="1"/>
  <c r="AO257"/>
  <c r="AQ257" s="1"/>
  <c r="Z433"/>
  <c r="X434"/>
  <c r="BH433"/>
  <c r="BJ432"/>
  <c r="BP432"/>
  <c r="BM432"/>
  <c r="AG435"/>
  <c r="AI434"/>
  <c r="BC65"/>
  <c r="BB65"/>
  <c r="CD66" s="1"/>
  <c r="CE66" s="1"/>
  <c r="W438"/>
  <c r="U439"/>
  <c r="T434"/>
  <c r="R435"/>
  <c r="AJ238" l="1"/>
  <c r="AN257"/>
  <c r="Z434"/>
  <c r="X435"/>
  <c r="AG436"/>
  <c r="AI435"/>
  <c r="BP433"/>
  <c r="BJ433"/>
  <c r="BM433"/>
  <c r="BH434"/>
  <c r="W439"/>
  <c r="U440"/>
  <c r="AV66"/>
  <c r="AS66"/>
  <c r="AT66"/>
  <c r="AU66"/>
  <c r="AR66"/>
  <c r="AW66"/>
  <c r="BE65"/>
  <c r="T435"/>
  <c r="R436"/>
  <c r="CG66"/>
  <c r="CF66"/>
  <c r="AL238" l="1"/>
  <c r="AK239"/>
  <c r="AM239" s="1"/>
  <c r="AO258"/>
  <c r="AQ258" s="1"/>
  <c r="X436"/>
  <c r="Z435"/>
  <c r="AI436"/>
  <c r="AG437"/>
  <c r="BM434"/>
  <c r="BH435"/>
  <c r="BJ434"/>
  <c r="BP434"/>
  <c r="CT66"/>
  <c r="CH66"/>
  <c r="CI66" s="1"/>
  <c r="CJ66" s="1"/>
  <c r="CK66" s="1"/>
  <c r="CL66" s="1"/>
  <c r="CO66"/>
  <c r="W440"/>
  <c r="U441"/>
  <c r="R437"/>
  <c r="T436"/>
  <c r="BA66"/>
  <c r="AJ239" l="1"/>
  <c r="AN258"/>
  <c r="Z436"/>
  <c r="X437"/>
  <c r="BJ435"/>
  <c r="BH436"/>
  <c r="BP435"/>
  <c r="BM435"/>
  <c r="AG438"/>
  <c r="AI437"/>
  <c r="R438"/>
  <c r="T437"/>
  <c r="U442"/>
  <c r="W441"/>
  <c r="CR66"/>
  <c r="CX66" s="1"/>
  <c r="AX66"/>
  <c r="AY66" s="1"/>
  <c r="BF66" s="1"/>
  <c r="CM66"/>
  <c r="AK240" l="1"/>
  <c r="AM240" s="1"/>
  <c r="AL239"/>
  <c r="AO259"/>
  <c r="AQ259" s="1"/>
  <c r="CS66"/>
  <c r="X438"/>
  <c r="Z437"/>
  <c r="AI438"/>
  <c r="AG439"/>
  <c r="BP436"/>
  <c r="BM436"/>
  <c r="BH437"/>
  <c r="BJ436"/>
  <c r="R439"/>
  <c r="T438"/>
  <c r="CP66"/>
  <c r="CQ66" s="1"/>
  <c r="CN66"/>
  <c r="CW66" s="1"/>
  <c r="I84" s="1"/>
  <c r="B84"/>
  <c r="G84"/>
  <c r="C84"/>
  <c r="D84"/>
  <c r="CU66"/>
  <c r="BI66"/>
  <c r="BK66" s="1"/>
  <c r="BL66"/>
  <c r="BN66" s="1"/>
  <c r="BO66"/>
  <c r="BQ66" s="1"/>
  <c r="U443"/>
  <c r="W442"/>
  <c r="BG66" l="1"/>
  <c r="AJ240"/>
  <c r="AN259"/>
  <c r="X439"/>
  <c r="Z438"/>
  <c r="BM437"/>
  <c r="BP437"/>
  <c r="BJ437"/>
  <c r="BH438"/>
  <c r="AI439"/>
  <c r="AG440"/>
  <c r="H84"/>
  <c r="CV66"/>
  <c r="R440"/>
  <c r="T439"/>
  <c r="V66"/>
  <c r="Y66"/>
  <c r="AH66"/>
  <c r="S66"/>
  <c r="AB66"/>
  <c r="AP66"/>
  <c r="BS86"/>
  <c r="BT86" s="1"/>
  <c r="M84"/>
  <c r="P84"/>
  <c r="K84"/>
  <c r="O84"/>
  <c r="U444"/>
  <c r="W443"/>
  <c r="AK241" l="1"/>
  <c r="AM241" s="1"/>
  <c r="AL240"/>
  <c r="AO260"/>
  <c r="AQ260" s="1"/>
  <c r="BJ438"/>
  <c r="BH439"/>
  <c r="BP438"/>
  <c r="BM438"/>
  <c r="Z439"/>
  <c r="X440"/>
  <c r="AI440"/>
  <c r="AG441"/>
  <c r="BU86"/>
  <c r="A84"/>
  <c r="R441"/>
  <c r="T440"/>
  <c r="E84"/>
  <c r="J84"/>
  <c r="W444"/>
  <c r="U445"/>
  <c r="AZ66"/>
  <c r="AJ241" l="1"/>
  <c r="AN260"/>
  <c r="X441"/>
  <c r="Z440"/>
  <c r="BJ439"/>
  <c r="BH440"/>
  <c r="BM439"/>
  <c r="BP439"/>
  <c r="AG442"/>
  <c r="AI441"/>
  <c r="W445"/>
  <c r="U446"/>
  <c r="R442"/>
  <c r="T441"/>
  <c r="BC66"/>
  <c r="BB66"/>
  <c r="CD67" s="1"/>
  <c r="CE67" s="1"/>
  <c r="AL241" l="1"/>
  <c r="AK242"/>
  <c r="AM242" s="1"/>
  <c r="AO261"/>
  <c r="AQ261" s="1"/>
  <c r="AI442"/>
  <c r="AG443"/>
  <c r="BP440"/>
  <c r="BM440"/>
  <c r="BJ440"/>
  <c r="BH441"/>
  <c r="X442"/>
  <c r="Z441"/>
  <c r="CG67"/>
  <c r="CF67"/>
  <c r="T442"/>
  <c r="R443"/>
  <c r="AS67"/>
  <c r="AT67"/>
  <c r="AR67"/>
  <c r="AV67"/>
  <c r="AU67"/>
  <c r="AW67"/>
  <c r="BE66"/>
  <c r="U447"/>
  <c r="W446"/>
  <c r="AJ242" l="1"/>
  <c r="AN261"/>
  <c r="BP441"/>
  <c r="BJ441"/>
  <c r="BH442"/>
  <c r="BM441"/>
  <c r="AG444"/>
  <c r="AI443"/>
  <c r="Z442"/>
  <c r="X443"/>
  <c r="CH67"/>
  <c r="CI67" s="1"/>
  <c r="CJ67" s="1"/>
  <c r="CK67" s="1"/>
  <c r="CL67" s="1"/>
  <c r="CT67"/>
  <c r="U448"/>
  <c r="W447"/>
  <c r="R444"/>
  <c r="T443"/>
  <c r="CO67"/>
  <c r="BA67"/>
  <c r="AL242" l="1"/>
  <c r="AK243"/>
  <c r="AM243" s="1"/>
  <c r="AO262"/>
  <c r="AQ262" s="1"/>
  <c r="AI444"/>
  <c r="AG445"/>
  <c r="BP442"/>
  <c r="BM442"/>
  <c r="BJ442"/>
  <c r="BH443"/>
  <c r="Z443"/>
  <c r="X444"/>
  <c r="AX67"/>
  <c r="AY67" s="1"/>
  <c r="BF67" s="1"/>
  <c r="U449"/>
  <c r="W448"/>
  <c r="CR67"/>
  <c r="CX67" s="1"/>
  <c r="R445"/>
  <c r="T444"/>
  <c r="CM67"/>
  <c r="AJ243" l="1"/>
  <c r="AN262"/>
  <c r="AG446"/>
  <c r="AI445"/>
  <c r="BM443"/>
  <c r="BP443"/>
  <c r="BJ443"/>
  <c r="BH444"/>
  <c r="X445"/>
  <c r="Z444"/>
  <c r="CP67"/>
  <c r="CQ67" s="1"/>
  <c r="CN67"/>
  <c r="CW67" s="1"/>
  <c r="I85" s="1"/>
  <c r="C85"/>
  <c r="D85"/>
  <c r="B85"/>
  <c r="G85"/>
  <c r="BI67"/>
  <c r="BK67" s="1"/>
  <c r="BO67"/>
  <c r="BQ67" s="1"/>
  <c r="BL67"/>
  <c r="BN67" s="1"/>
  <c r="R446"/>
  <c r="T445"/>
  <c r="CS67"/>
  <c r="W449"/>
  <c r="U450"/>
  <c r="CU67"/>
  <c r="AL243" l="1"/>
  <c r="AK244"/>
  <c r="AM244" s="1"/>
  <c r="AO263"/>
  <c r="AQ263" s="1"/>
  <c r="X446"/>
  <c r="Z445"/>
  <c r="AI446"/>
  <c r="AG447"/>
  <c r="BH445"/>
  <c r="BM444"/>
  <c r="BP444"/>
  <c r="BJ444"/>
  <c r="H85"/>
  <c r="W450"/>
  <c r="U451"/>
  <c r="O85"/>
  <c r="P85"/>
  <c r="BS87"/>
  <c r="BT87" s="1"/>
  <c r="M85"/>
  <c r="K85"/>
  <c r="CV67"/>
  <c r="R447"/>
  <c r="T446"/>
  <c r="BG67"/>
  <c r="AJ244" l="1"/>
  <c r="AN263"/>
  <c r="BM445"/>
  <c r="BJ445"/>
  <c r="BP445"/>
  <c r="BH446"/>
  <c r="Z446"/>
  <c r="X447"/>
  <c r="AG448"/>
  <c r="AI447"/>
  <c r="AH67"/>
  <c r="V67"/>
  <c r="S67"/>
  <c r="Y67"/>
  <c r="AB67"/>
  <c r="AP67"/>
  <c r="U452"/>
  <c r="W451"/>
  <c r="R448"/>
  <c r="T447"/>
  <c r="E85"/>
  <c r="J85"/>
  <c r="A85"/>
  <c r="BU87"/>
  <c r="AK245" l="1"/>
  <c r="AM245" s="1"/>
  <c r="AL244"/>
  <c r="AO264"/>
  <c r="AQ264" s="1"/>
  <c r="Z447"/>
  <c r="X448"/>
  <c r="AI448"/>
  <c r="AG449"/>
  <c r="BH447"/>
  <c r="BM446"/>
  <c r="BJ446"/>
  <c r="BP446"/>
  <c r="T448"/>
  <c r="R449"/>
  <c r="U453"/>
  <c r="W452"/>
  <c r="AZ67"/>
  <c r="AJ245" l="1"/>
  <c r="AN264"/>
  <c r="BH448"/>
  <c r="BM447"/>
  <c r="BP447"/>
  <c r="BJ447"/>
  <c r="X449"/>
  <c r="Z448"/>
  <c r="AI449"/>
  <c r="AG450"/>
  <c r="T449"/>
  <c r="R450"/>
  <c r="BC67"/>
  <c r="BB67"/>
  <c r="CD68" s="1"/>
  <c r="CE68" s="1"/>
  <c r="U454"/>
  <c r="W453"/>
  <c r="AL245" l="1"/>
  <c r="AK246"/>
  <c r="AM246" s="1"/>
  <c r="AO265"/>
  <c r="AQ265" s="1"/>
  <c r="Z449"/>
  <c r="X450"/>
  <c r="BH449"/>
  <c r="BM448"/>
  <c r="BJ448"/>
  <c r="BP448"/>
  <c r="AI450"/>
  <c r="AG451"/>
  <c r="CG68"/>
  <c r="CF68"/>
  <c r="R451"/>
  <c r="T450"/>
  <c r="U455"/>
  <c r="W454"/>
  <c r="AR68"/>
  <c r="AW68"/>
  <c r="AU68"/>
  <c r="AS68"/>
  <c r="AV68"/>
  <c r="AT68"/>
  <c r="BA68" s="1"/>
  <c r="BE67"/>
  <c r="AJ246" l="1"/>
  <c r="AN265"/>
  <c r="Z450"/>
  <c r="X451"/>
  <c r="BJ449"/>
  <c r="BH450"/>
  <c r="BM449"/>
  <c r="BP449"/>
  <c r="AG452"/>
  <c r="AI451"/>
  <c r="W455"/>
  <c r="U456"/>
  <c r="R452"/>
  <c r="T451"/>
  <c r="CT68"/>
  <c r="CH68"/>
  <c r="CI68" s="1"/>
  <c r="CJ68" s="1"/>
  <c r="CK68" s="1"/>
  <c r="CL68" s="1"/>
  <c r="AX68"/>
  <c r="AY68" s="1"/>
  <c r="CO68"/>
  <c r="AK247" l="1"/>
  <c r="AM247" s="1"/>
  <c r="AL246"/>
  <c r="AO266"/>
  <c r="AQ266" s="1"/>
  <c r="Z451"/>
  <c r="X452"/>
  <c r="AI452"/>
  <c r="AG453"/>
  <c r="BP450"/>
  <c r="BH451"/>
  <c r="BM450"/>
  <c r="BJ450"/>
  <c r="BF68"/>
  <c r="CR68"/>
  <c r="CX68" s="1"/>
  <c r="CM68"/>
  <c r="CS68" s="1"/>
  <c r="W456"/>
  <c r="U457"/>
  <c r="T452"/>
  <c r="R453"/>
  <c r="AJ247" l="1"/>
  <c r="AN266"/>
  <c r="Z452"/>
  <c r="X453"/>
  <c r="BP451"/>
  <c r="BJ451"/>
  <c r="BH452"/>
  <c r="BM451"/>
  <c r="AI453"/>
  <c r="AG454"/>
  <c r="U458"/>
  <c r="W457"/>
  <c r="BI68"/>
  <c r="BK68" s="1"/>
  <c r="BL68"/>
  <c r="BN68" s="1"/>
  <c r="BO68"/>
  <c r="BQ68" s="1"/>
  <c r="T453"/>
  <c r="R454"/>
  <c r="CP68"/>
  <c r="CQ68" s="1"/>
  <c r="CN68"/>
  <c r="CW68" s="1"/>
  <c r="I86" s="1"/>
  <c r="CU68"/>
  <c r="D86"/>
  <c r="B86"/>
  <c r="C86"/>
  <c r="H86"/>
  <c r="G86"/>
  <c r="AL247" l="1"/>
  <c r="AK248"/>
  <c r="AM248" s="1"/>
  <c r="BG68"/>
  <c r="AO267"/>
  <c r="AQ267" s="1"/>
  <c r="BM452"/>
  <c r="BJ452"/>
  <c r="BH453"/>
  <c r="BP452"/>
  <c r="X454"/>
  <c r="Z453"/>
  <c r="AI454"/>
  <c r="AG455"/>
  <c r="BS88"/>
  <c r="BT88" s="1"/>
  <c r="K86"/>
  <c r="O86"/>
  <c r="P86"/>
  <c r="M86"/>
  <c r="S68"/>
  <c r="AH68"/>
  <c r="AB68"/>
  <c r="V68"/>
  <c r="Y68"/>
  <c r="AP68"/>
  <c r="T454"/>
  <c r="R455"/>
  <c r="CV68"/>
  <c r="W458"/>
  <c r="U459"/>
  <c r="AJ248" l="1"/>
  <c r="AN267"/>
  <c r="Z454"/>
  <c r="X455"/>
  <c r="BM453"/>
  <c r="BP453"/>
  <c r="BJ453"/>
  <c r="BH454"/>
  <c r="AI455"/>
  <c r="AG456"/>
  <c r="A86"/>
  <c r="BU88"/>
  <c r="W459"/>
  <c r="U460"/>
  <c r="E86"/>
  <c r="J86"/>
  <c r="AZ68"/>
  <c r="R456"/>
  <c r="T455"/>
  <c r="AK249" l="1"/>
  <c r="AM249" s="1"/>
  <c r="AL248"/>
  <c r="AO268"/>
  <c r="AQ268" s="1"/>
  <c r="BH455"/>
  <c r="BP454"/>
  <c r="BM454"/>
  <c r="BJ454"/>
  <c r="X456"/>
  <c r="Z455"/>
  <c r="AI456"/>
  <c r="AG457"/>
  <c r="BC68"/>
  <c r="BB68"/>
  <c r="CD69" s="1"/>
  <c r="CE69" s="1"/>
  <c r="U461"/>
  <c r="W460"/>
  <c r="T456"/>
  <c r="R457"/>
  <c r="AJ249" l="1"/>
  <c r="AN268"/>
  <c r="Z456"/>
  <c r="X457"/>
  <c r="BP455"/>
  <c r="BJ455"/>
  <c r="BH456"/>
  <c r="BM455"/>
  <c r="AG458"/>
  <c r="AI457"/>
  <c r="AS69"/>
  <c r="AR69"/>
  <c r="AV69"/>
  <c r="AT69"/>
  <c r="AW69"/>
  <c r="AU69"/>
  <c r="BE68"/>
  <c r="R458"/>
  <c r="T457"/>
  <c r="CG69"/>
  <c r="CF69"/>
  <c r="W461"/>
  <c r="U462"/>
  <c r="AL249" l="1"/>
  <c r="AK250"/>
  <c r="AM250" s="1"/>
  <c r="AO269"/>
  <c r="AQ269" s="1"/>
  <c r="BM456"/>
  <c r="BJ456"/>
  <c r="BH457"/>
  <c r="BP456"/>
  <c r="X458"/>
  <c r="Z457"/>
  <c r="AG459"/>
  <c r="AI458"/>
  <c r="CO69"/>
  <c r="R459"/>
  <c r="T458"/>
  <c r="U463"/>
  <c r="W462"/>
  <c r="CH69"/>
  <c r="CI69" s="1"/>
  <c r="CJ69" s="1"/>
  <c r="CK69" s="1"/>
  <c r="CL69" s="1"/>
  <c r="CM69" s="1"/>
  <c r="CT69"/>
  <c r="BA69"/>
  <c r="AJ250" l="1"/>
  <c r="AN269"/>
  <c r="X459"/>
  <c r="Z458"/>
  <c r="BM457"/>
  <c r="BH458"/>
  <c r="BP457"/>
  <c r="BJ457"/>
  <c r="AI459"/>
  <c r="AG460"/>
  <c r="CP69"/>
  <c r="CQ69" s="1"/>
  <c r="W463"/>
  <c r="U464"/>
  <c r="CU69"/>
  <c r="AX69"/>
  <c r="AY69" s="1"/>
  <c r="BF69" s="1"/>
  <c r="R460"/>
  <c r="T459"/>
  <c r="CR69"/>
  <c r="CX69" s="1"/>
  <c r="AL250" l="1"/>
  <c r="AK251"/>
  <c r="AM251" s="1"/>
  <c r="AO270"/>
  <c r="AQ270" s="1"/>
  <c r="AG461"/>
  <c r="AI460"/>
  <c r="BH459"/>
  <c r="BM458"/>
  <c r="BP458"/>
  <c r="BJ458"/>
  <c r="X460"/>
  <c r="Z459"/>
  <c r="G87"/>
  <c r="C87"/>
  <c r="B87"/>
  <c r="D87"/>
  <c r="BL69"/>
  <c r="BN69" s="1"/>
  <c r="BI69"/>
  <c r="BK69" s="1"/>
  <c r="BO69"/>
  <c r="BQ69" s="1"/>
  <c r="CN69"/>
  <c r="CW69" s="1"/>
  <c r="I87" s="1"/>
  <c r="CS69"/>
  <c r="CV69" s="1"/>
  <c r="R461"/>
  <c r="T460"/>
  <c r="W464"/>
  <c r="U465"/>
  <c r="AJ251" l="1"/>
  <c r="BG69"/>
  <c r="AB69" s="1"/>
  <c r="AN270"/>
  <c r="AI461"/>
  <c r="AG462"/>
  <c r="Z460"/>
  <c r="X461"/>
  <c r="BJ459"/>
  <c r="BM459"/>
  <c r="BH460"/>
  <c r="BP459"/>
  <c r="H87"/>
  <c r="W465"/>
  <c r="U466"/>
  <c r="R462"/>
  <c r="T461"/>
  <c r="V69"/>
  <c r="E87"/>
  <c r="J87"/>
  <c r="O87"/>
  <c r="K87"/>
  <c r="M87"/>
  <c r="P87"/>
  <c r="BS89"/>
  <c r="BT89" s="1"/>
  <c r="AK252" l="1"/>
  <c r="AM252" s="1"/>
  <c r="AL251"/>
  <c r="S69"/>
  <c r="Y69"/>
  <c r="AH69"/>
  <c r="AP69"/>
  <c r="AO271"/>
  <c r="AQ271" s="1"/>
  <c r="BP460"/>
  <c r="BH461"/>
  <c r="BJ460"/>
  <c r="BM460"/>
  <c r="Z461"/>
  <c r="X462"/>
  <c r="AI462"/>
  <c r="AG463"/>
  <c r="A87"/>
  <c r="BU89"/>
  <c r="W466"/>
  <c r="U467"/>
  <c r="T462"/>
  <c r="R463"/>
  <c r="AZ69" l="1"/>
  <c r="AJ252"/>
  <c r="AN271"/>
  <c r="X463"/>
  <c r="Z462"/>
  <c r="BP461"/>
  <c r="BM461"/>
  <c r="BJ461"/>
  <c r="BH462"/>
  <c r="AG464"/>
  <c r="AI463"/>
  <c r="U468"/>
  <c r="W467"/>
  <c r="BC69"/>
  <c r="BB69"/>
  <c r="CD70" s="1"/>
  <c r="CE70" s="1"/>
  <c r="T463"/>
  <c r="R464"/>
  <c r="AL252" l="1"/>
  <c r="AK253"/>
  <c r="AM253" s="1"/>
  <c r="AO272"/>
  <c r="AQ272" s="1"/>
  <c r="Z463"/>
  <c r="X464"/>
  <c r="BJ462"/>
  <c r="BM462"/>
  <c r="BP462"/>
  <c r="BH463"/>
  <c r="AG465"/>
  <c r="AI464"/>
  <c r="T464"/>
  <c r="R465"/>
  <c r="AV70"/>
  <c r="AS70"/>
  <c r="AW70"/>
  <c r="AT70"/>
  <c r="AR70"/>
  <c r="AU70"/>
  <c r="BE69"/>
  <c r="CF70"/>
  <c r="CG70"/>
  <c r="U469"/>
  <c r="W468"/>
  <c r="AJ253" l="1"/>
  <c r="AN272"/>
  <c r="BJ463"/>
  <c r="BH464"/>
  <c r="BP463"/>
  <c r="BM463"/>
  <c r="X465"/>
  <c r="Z464"/>
  <c r="BA70"/>
  <c r="AX70" s="1"/>
  <c r="AY70" s="1"/>
  <c r="AG466"/>
  <c r="AI465"/>
  <c r="W469"/>
  <c r="U470"/>
  <c r="CH70"/>
  <c r="CI70" s="1"/>
  <c r="CJ70" s="1"/>
  <c r="CK70" s="1"/>
  <c r="CL70" s="1"/>
  <c r="CM70" s="1"/>
  <c r="CT70"/>
  <c r="T465"/>
  <c r="R466"/>
  <c r="CO70"/>
  <c r="AK254" l="1"/>
  <c r="AM254" s="1"/>
  <c r="AL253"/>
  <c r="AO273"/>
  <c r="AQ273" s="1"/>
  <c r="Z465"/>
  <c r="X466"/>
  <c r="BM464"/>
  <c r="BP464"/>
  <c r="BJ464"/>
  <c r="BH465"/>
  <c r="AI466"/>
  <c r="AG467"/>
  <c r="BF70"/>
  <c r="CP70"/>
  <c r="CQ70" s="1"/>
  <c r="U471"/>
  <c r="W470"/>
  <c r="R467"/>
  <c r="T466"/>
  <c r="CR70"/>
  <c r="CX70" s="1"/>
  <c r="CU70"/>
  <c r="AJ254" l="1"/>
  <c r="AN273"/>
  <c r="BP465"/>
  <c r="BM465"/>
  <c r="BJ465"/>
  <c r="BH466"/>
  <c r="X467"/>
  <c r="Z466"/>
  <c r="AG468"/>
  <c r="AI467"/>
  <c r="CS70"/>
  <c r="CV70" s="1"/>
  <c r="BL70"/>
  <c r="BN70" s="1"/>
  <c r="BO70"/>
  <c r="BQ70" s="1"/>
  <c r="BI70"/>
  <c r="BK70" s="1"/>
  <c r="CN70"/>
  <c r="CW70" s="1"/>
  <c r="R468"/>
  <c r="T467"/>
  <c r="U472"/>
  <c r="W471"/>
  <c r="B88"/>
  <c r="I88"/>
  <c r="D88"/>
  <c r="H88"/>
  <c r="C88"/>
  <c r="G88"/>
  <c r="AL254" l="1"/>
  <c r="AK255"/>
  <c r="AM255" s="1"/>
  <c r="AO274"/>
  <c r="AQ274" s="1"/>
  <c r="AG469"/>
  <c r="AI468"/>
  <c r="BG70"/>
  <c r="V70" s="1"/>
  <c r="X468"/>
  <c r="Z467"/>
  <c r="BH467"/>
  <c r="BM466"/>
  <c r="BP466"/>
  <c r="BJ466"/>
  <c r="AB70"/>
  <c r="AH70"/>
  <c r="E88"/>
  <c r="J88"/>
  <c r="O88"/>
  <c r="M88"/>
  <c r="K88"/>
  <c r="P88"/>
  <c r="BS90"/>
  <c r="BT90" s="1"/>
  <c r="W472"/>
  <c r="U473"/>
  <c r="R469"/>
  <c r="T468"/>
  <c r="AJ255" l="1"/>
  <c r="AN274"/>
  <c r="S70"/>
  <c r="AI469"/>
  <c r="AG470"/>
  <c r="Z468"/>
  <c r="X469"/>
  <c r="AP70"/>
  <c r="Y70"/>
  <c r="BP467"/>
  <c r="BM467"/>
  <c r="BJ467"/>
  <c r="BH468"/>
  <c r="T469"/>
  <c r="R470"/>
  <c r="A88"/>
  <c r="BU90"/>
  <c r="U474"/>
  <c r="W473"/>
  <c r="AK256" l="1"/>
  <c r="AM256" s="1"/>
  <c r="AL255"/>
  <c r="AO275"/>
  <c r="AQ275" s="1"/>
  <c r="AZ70"/>
  <c r="BH469"/>
  <c r="BP468"/>
  <c r="BJ468"/>
  <c r="BM468"/>
  <c r="AG471"/>
  <c r="AI470"/>
  <c r="X470"/>
  <c r="Z469"/>
  <c r="R471"/>
  <c r="T470"/>
  <c r="U475"/>
  <c r="W474"/>
  <c r="BB70"/>
  <c r="CD71" s="1"/>
  <c r="CE71" s="1"/>
  <c r="BC70"/>
  <c r="AJ256" l="1"/>
  <c r="AN275"/>
  <c r="BP469"/>
  <c r="BJ469"/>
  <c r="BH470"/>
  <c r="BM469"/>
  <c r="Z470"/>
  <c r="X471"/>
  <c r="AI471"/>
  <c r="AG472"/>
  <c r="CF71"/>
  <c r="CG71"/>
  <c r="AU71"/>
  <c r="AW71"/>
  <c r="AS71"/>
  <c r="AV71"/>
  <c r="AT71"/>
  <c r="AR71"/>
  <c r="BE70"/>
  <c r="R472"/>
  <c r="T471"/>
  <c r="U476"/>
  <c r="W475"/>
  <c r="AK257" l="1"/>
  <c r="AM257" s="1"/>
  <c r="AL256"/>
  <c r="AO276"/>
  <c r="AQ276" s="1"/>
  <c r="BH471"/>
  <c r="BJ470"/>
  <c r="BP470"/>
  <c r="BM470"/>
  <c r="AI472"/>
  <c r="AG473"/>
  <c r="Z471"/>
  <c r="X472"/>
  <c r="R473"/>
  <c r="T472"/>
  <c r="CO71"/>
  <c r="W476"/>
  <c r="U477"/>
  <c r="CH71"/>
  <c r="CI71" s="1"/>
  <c r="CJ71" s="1"/>
  <c r="CK71" s="1"/>
  <c r="CL71" s="1"/>
  <c r="CT71"/>
  <c r="BA71"/>
  <c r="AJ257" l="1"/>
  <c r="AN276"/>
  <c r="BM471"/>
  <c r="BP471"/>
  <c r="BJ471"/>
  <c r="BH472"/>
  <c r="AI473"/>
  <c r="AG474"/>
  <c r="Z472"/>
  <c r="X473"/>
  <c r="CR71"/>
  <c r="CX71" s="1"/>
  <c r="CM71"/>
  <c r="CU71" s="1"/>
  <c r="AX71"/>
  <c r="AY71" s="1"/>
  <c r="BF71" s="1"/>
  <c r="U478"/>
  <c r="W477"/>
  <c r="R474"/>
  <c r="T473"/>
  <c r="AK258" l="1"/>
  <c r="AM258" s="1"/>
  <c r="AL257"/>
  <c r="AO277"/>
  <c r="AQ277" s="1"/>
  <c r="AG475"/>
  <c r="AI474"/>
  <c r="X474"/>
  <c r="Z473"/>
  <c r="BP472"/>
  <c r="BH473"/>
  <c r="BJ472"/>
  <c r="BM472"/>
  <c r="U479"/>
  <c r="W478"/>
  <c r="B89"/>
  <c r="D89"/>
  <c r="G89"/>
  <c r="C89"/>
  <c r="CS71"/>
  <c r="R475"/>
  <c r="T474"/>
  <c r="CP71"/>
  <c r="CQ71" s="1"/>
  <c r="CN71"/>
  <c r="CW71" s="1"/>
  <c r="I89" s="1"/>
  <c r="BO71"/>
  <c r="BQ71" s="1"/>
  <c r="BL71"/>
  <c r="BN71" s="1"/>
  <c r="BI71"/>
  <c r="BK71" s="1"/>
  <c r="AJ258" l="1"/>
  <c r="AN277"/>
  <c r="AG476"/>
  <c r="AI475"/>
  <c r="Z474"/>
  <c r="X475"/>
  <c r="BP473"/>
  <c r="BJ473"/>
  <c r="BM473"/>
  <c r="BH474"/>
  <c r="H89"/>
  <c r="CV71"/>
  <c r="W479"/>
  <c r="U480"/>
  <c r="T475"/>
  <c r="R476"/>
  <c r="O89"/>
  <c r="BS91"/>
  <c r="BT91" s="1"/>
  <c r="M89"/>
  <c r="P89"/>
  <c r="K89"/>
  <c r="BG71"/>
  <c r="AL258" l="1"/>
  <c r="AK259"/>
  <c r="AM259" s="1"/>
  <c r="AO278"/>
  <c r="AQ278" s="1"/>
  <c r="AI476"/>
  <c r="AG477"/>
  <c r="BH475"/>
  <c r="BM474"/>
  <c r="BP474"/>
  <c r="BJ474"/>
  <c r="X476"/>
  <c r="Z475"/>
  <c r="V71"/>
  <c r="AH71"/>
  <c r="Y71"/>
  <c r="S71"/>
  <c r="AB71"/>
  <c r="AP71"/>
  <c r="BU91"/>
  <c r="A89"/>
  <c r="T476"/>
  <c r="R477"/>
  <c r="W480"/>
  <c r="U481"/>
  <c r="E89"/>
  <c r="J89"/>
  <c r="AJ259" l="1"/>
  <c r="AN278"/>
  <c r="AI477"/>
  <c r="AG478"/>
  <c r="Z476"/>
  <c r="X477"/>
  <c r="BM475"/>
  <c r="BJ475"/>
  <c r="BH476"/>
  <c r="BP475"/>
  <c r="U482"/>
  <c r="W481"/>
  <c r="R478"/>
  <c r="T477"/>
  <c r="AZ71"/>
  <c r="AK260" l="1"/>
  <c r="AM260" s="1"/>
  <c r="AL259"/>
  <c r="AO279"/>
  <c r="AQ279" s="1"/>
  <c r="X478"/>
  <c r="Z477"/>
  <c r="AI478"/>
  <c r="AG479"/>
  <c r="BM476"/>
  <c r="BP476"/>
  <c r="BJ476"/>
  <c r="BH477"/>
  <c r="W482"/>
  <c r="U483"/>
  <c r="BB71"/>
  <c r="CD72" s="1"/>
  <c r="CE72" s="1"/>
  <c r="BC71"/>
  <c r="R479"/>
  <c r="T478"/>
  <c r="AJ260" l="1"/>
  <c r="AN279"/>
  <c r="X479"/>
  <c r="Z478"/>
  <c r="BM477"/>
  <c r="BH478"/>
  <c r="BP477"/>
  <c r="BJ477"/>
  <c r="AG480"/>
  <c r="AI479"/>
  <c r="CF72"/>
  <c r="CG72"/>
  <c r="W483"/>
  <c r="U484"/>
  <c r="AW72"/>
  <c r="AU72"/>
  <c r="AS72"/>
  <c r="AV72"/>
  <c r="AR72"/>
  <c r="AT72"/>
  <c r="BE71"/>
  <c r="T479"/>
  <c r="R480"/>
  <c r="AK261" l="1"/>
  <c r="AM261" s="1"/>
  <c r="AL260"/>
  <c r="AO280"/>
  <c r="AQ280" s="1"/>
  <c r="Z479"/>
  <c r="X480"/>
  <c r="AI480"/>
  <c r="AG481"/>
  <c r="BH479"/>
  <c r="BJ478"/>
  <c r="BM478"/>
  <c r="BP478"/>
  <c r="BA72"/>
  <c r="AX72" s="1"/>
  <c r="AY72" s="1"/>
  <c r="U485"/>
  <c r="W484"/>
  <c r="CH72"/>
  <c r="CI72" s="1"/>
  <c r="CJ72" s="1"/>
  <c r="CK72" s="1"/>
  <c r="CL72" s="1"/>
  <c r="CM72" s="1"/>
  <c r="CT72"/>
  <c r="T480"/>
  <c r="R481"/>
  <c r="CO72"/>
  <c r="AJ261" l="1"/>
  <c r="AN280"/>
  <c r="BP479"/>
  <c r="BM479"/>
  <c r="BH480"/>
  <c r="BJ479"/>
  <c r="X481"/>
  <c r="Z480"/>
  <c r="AG482"/>
  <c r="AI481"/>
  <c r="BF72"/>
  <c r="R482"/>
  <c r="T481"/>
  <c r="U486"/>
  <c r="W485"/>
  <c r="CU72"/>
  <c r="CR72"/>
  <c r="CX72" s="1"/>
  <c r="CP72"/>
  <c r="CQ72" s="1"/>
  <c r="AL261" l="1"/>
  <c r="AK262"/>
  <c r="AM262" s="1"/>
  <c r="AO281"/>
  <c r="AQ281" s="1"/>
  <c r="X482"/>
  <c r="Z481"/>
  <c r="AG483"/>
  <c r="AI482"/>
  <c r="BP480"/>
  <c r="BH481"/>
  <c r="BM480"/>
  <c r="BJ480"/>
  <c r="CN72"/>
  <c r="CW72" s="1"/>
  <c r="CS72"/>
  <c r="CV72" s="1"/>
  <c r="T482"/>
  <c r="R483"/>
  <c r="BI72"/>
  <c r="BK72" s="1"/>
  <c r="BO72"/>
  <c r="BQ72" s="1"/>
  <c r="BL72"/>
  <c r="BN72" s="1"/>
  <c r="G90"/>
  <c r="I90"/>
  <c r="B90"/>
  <c r="D90"/>
  <c r="C90"/>
  <c r="H90"/>
  <c r="U487"/>
  <c r="W486"/>
  <c r="AJ262" l="1"/>
  <c r="AN281"/>
  <c r="X483"/>
  <c r="Z482"/>
  <c r="BP481"/>
  <c r="BJ481"/>
  <c r="BH482"/>
  <c r="BM481"/>
  <c r="AG484"/>
  <c r="AI483"/>
  <c r="U488"/>
  <c r="W487"/>
  <c r="K90"/>
  <c r="P90"/>
  <c r="M90"/>
  <c r="BS92"/>
  <c r="BT92" s="1"/>
  <c r="O90"/>
  <c r="E90"/>
  <c r="J90"/>
  <c r="T483"/>
  <c r="R484"/>
  <c r="BG72"/>
  <c r="AL262" l="1"/>
  <c r="AK263"/>
  <c r="AM263" s="1"/>
  <c r="AO282"/>
  <c r="AQ282" s="1"/>
  <c r="BP482"/>
  <c r="BH483"/>
  <c r="BJ482"/>
  <c r="BM482"/>
  <c r="Z483"/>
  <c r="X484"/>
  <c r="AI484"/>
  <c r="AG485"/>
  <c r="A90"/>
  <c r="BU92"/>
  <c r="R485"/>
  <c r="T484"/>
  <c r="U489"/>
  <c r="W488"/>
  <c r="AH72"/>
  <c r="AB72"/>
  <c r="Y72"/>
  <c r="S72"/>
  <c r="V72"/>
  <c r="AP72"/>
  <c r="AJ263" l="1"/>
  <c r="AN282"/>
  <c r="Z484"/>
  <c r="X485"/>
  <c r="BP483"/>
  <c r="BM483"/>
  <c r="BJ483"/>
  <c r="BH484"/>
  <c r="AI485"/>
  <c r="AG486"/>
  <c r="W489"/>
  <c r="U490"/>
  <c r="AZ72"/>
  <c r="R486"/>
  <c r="T485"/>
  <c r="AL263" l="1"/>
  <c r="AK264"/>
  <c r="AM264" s="1"/>
  <c r="AO283"/>
  <c r="AQ283" s="1"/>
  <c r="BH485"/>
  <c r="BJ484"/>
  <c r="BM484"/>
  <c r="BP484"/>
  <c r="X486"/>
  <c r="Z485"/>
  <c r="AG487"/>
  <c r="AI486"/>
  <c r="T486"/>
  <c r="R487"/>
  <c r="W490"/>
  <c r="U491"/>
  <c r="BB72"/>
  <c r="CD73" s="1"/>
  <c r="CE73" s="1"/>
  <c r="BC72"/>
  <c r="AJ264" l="1"/>
  <c r="AN283"/>
  <c r="AI487"/>
  <c r="AG488"/>
  <c r="X487"/>
  <c r="Z486"/>
  <c r="BM485"/>
  <c r="BH486"/>
  <c r="BP485"/>
  <c r="BJ485"/>
  <c r="U492"/>
  <c r="W491"/>
  <c r="T487"/>
  <c r="R488"/>
  <c r="CF73"/>
  <c r="CG73"/>
  <c r="AV73"/>
  <c r="AT73"/>
  <c r="AR73"/>
  <c r="AU73"/>
  <c r="AW73"/>
  <c r="AS73"/>
  <c r="BE72"/>
  <c r="AK265" l="1"/>
  <c r="AM265" s="1"/>
  <c r="AL264"/>
  <c r="AO284"/>
  <c r="AQ284" s="1"/>
  <c r="AG489"/>
  <c r="AI488"/>
  <c r="Z487"/>
  <c r="X488"/>
  <c r="BH487"/>
  <c r="BM486"/>
  <c r="BP486"/>
  <c r="BJ486"/>
  <c r="BA73"/>
  <c r="AX73" s="1"/>
  <c r="AY73" s="1"/>
  <c r="BF73" s="1"/>
  <c r="CO73"/>
  <c r="CH73"/>
  <c r="CI73" s="1"/>
  <c r="CJ73" s="1"/>
  <c r="CK73" s="1"/>
  <c r="CL73" s="1"/>
  <c r="CT73"/>
  <c r="T488"/>
  <c r="R489"/>
  <c r="W492"/>
  <c r="U493"/>
  <c r="AJ265" l="1"/>
  <c r="AN284"/>
  <c r="BM487"/>
  <c r="BJ487"/>
  <c r="BH488"/>
  <c r="BP487"/>
  <c r="AG490"/>
  <c r="AI489"/>
  <c r="Z488"/>
  <c r="X489"/>
  <c r="BI73"/>
  <c r="BK73" s="1"/>
  <c r="BO73"/>
  <c r="BQ73" s="1"/>
  <c r="BL73"/>
  <c r="BN73" s="1"/>
  <c r="R490"/>
  <c r="T489"/>
  <c r="CR73"/>
  <c r="CX73" s="1"/>
  <c r="CM73"/>
  <c r="U494"/>
  <c r="W493"/>
  <c r="AL265" l="1"/>
  <c r="AK266"/>
  <c r="AM266" s="1"/>
  <c r="AO285"/>
  <c r="AQ285" s="1"/>
  <c r="AG491"/>
  <c r="AI490"/>
  <c r="BH489"/>
  <c r="BP488"/>
  <c r="BJ488"/>
  <c r="BM488"/>
  <c r="BG73"/>
  <c r="S73" s="1"/>
  <c r="X490"/>
  <c r="Z489"/>
  <c r="CP73"/>
  <c r="CQ73" s="1"/>
  <c r="CN73"/>
  <c r="CW73" s="1"/>
  <c r="I91" s="1"/>
  <c r="V73"/>
  <c r="CU73"/>
  <c r="C91"/>
  <c r="D91"/>
  <c r="B91"/>
  <c r="G91"/>
  <c r="U495"/>
  <c r="W494"/>
  <c r="T490"/>
  <c r="R491"/>
  <c r="CS73"/>
  <c r="AH73" l="1"/>
  <c r="AB73"/>
  <c r="Y73"/>
  <c r="AP73"/>
  <c r="AJ266"/>
  <c r="AN285"/>
  <c r="AI491"/>
  <c r="AG492"/>
  <c r="BH490"/>
  <c r="BP489"/>
  <c r="BJ489"/>
  <c r="BM489"/>
  <c r="Z490"/>
  <c r="X491"/>
  <c r="H91"/>
  <c r="R492"/>
  <c r="T491"/>
  <c r="K91"/>
  <c r="BS93"/>
  <c r="BT93" s="1"/>
  <c r="O91"/>
  <c r="P91"/>
  <c r="M91"/>
  <c r="CV73"/>
  <c r="U496"/>
  <c r="W495"/>
  <c r="AZ73" l="1"/>
  <c r="AL266"/>
  <c r="AK267"/>
  <c r="AM267" s="1"/>
  <c r="AO286"/>
  <c r="AQ286" s="1"/>
  <c r="AG493"/>
  <c r="AI492"/>
  <c r="BP490"/>
  <c r="BJ490"/>
  <c r="BH491"/>
  <c r="BM490"/>
  <c r="X492"/>
  <c r="Z491"/>
  <c r="U497"/>
  <c r="W496"/>
  <c r="R493"/>
  <c r="T492"/>
  <c r="BB73"/>
  <c r="CD74" s="1"/>
  <c r="CE74" s="1"/>
  <c r="BC73"/>
  <c r="E91"/>
  <c r="J91"/>
  <c r="BU93"/>
  <c r="A91"/>
  <c r="AJ267" l="1"/>
  <c r="AN286"/>
  <c r="BH492"/>
  <c r="BP491"/>
  <c r="BM491"/>
  <c r="BJ491"/>
  <c r="AG494"/>
  <c r="AI493"/>
  <c r="Z492"/>
  <c r="X493"/>
  <c r="CG74"/>
  <c r="CF74"/>
  <c r="AU74"/>
  <c r="AR74"/>
  <c r="AW74"/>
  <c r="AT74"/>
  <c r="AS74"/>
  <c r="AV74"/>
  <c r="BE73"/>
  <c r="R494"/>
  <c r="T493"/>
  <c r="U498"/>
  <c r="W497"/>
  <c r="AL267" l="1"/>
  <c r="AK268"/>
  <c r="AM268" s="1"/>
  <c r="AO287"/>
  <c r="AQ287" s="1"/>
  <c r="Z493"/>
  <c r="X494"/>
  <c r="AG495"/>
  <c r="AI494"/>
  <c r="BP492"/>
  <c r="BH493"/>
  <c r="BJ492"/>
  <c r="BM492"/>
  <c r="BA74"/>
  <c r="AX74" s="1"/>
  <c r="AY74" s="1"/>
  <c r="BF74" s="1"/>
  <c r="R495"/>
  <c r="T494"/>
  <c r="CH74"/>
  <c r="CI74" s="1"/>
  <c r="CJ74" s="1"/>
  <c r="CK74" s="1"/>
  <c r="CL74" s="1"/>
  <c r="CT74"/>
  <c r="CO74"/>
  <c r="W498"/>
  <c r="U499"/>
  <c r="AJ268" l="1"/>
  <c r="AN287"/>
  <c r="BH494"/>
  <c r="BP493"/>
  <c r="BM493"/>
  <c r="BJ493"/>
  <c r="AG496"/>
  <c r="AI495"/>
  <c r="Z494"/>
  <c r="X495"/>
  <c r="BI74"/>
  <c r="BK74" s="1"/>
  <c r="BL74"/>
  <c r="BN74" s="1"/>
  <c r="BO74"/>
  <c r="BQ74" s="1"/>
  <c r="R496"/>
  <c r="T495"/>
  <c r="U500"/>
  <c r="W499"/>
  <c r="CR74"/>
  <c r="CX74" s="1"/>
  <c r="CM74"/>
  <c r="CU74" s="1"/>
  <c r="AL268" l="1"/>
  <c r="AK269"/>
  <c r="AM269" s="1"/>
  <c r="BG74"/>
  <c r="AO288"/>
  <c r="AQ288" s="1"/>
  <c r="AG497"/>
  <c r="AI496"/>
  <c r="X496"/>
  <c r="Z495"/>
  <c r="BJ494"/>
  <c r="BM494"/>
  <c r="BP494"/>
  <c r="BH495"/>
  <c r="U501"/>
  <c r="W500"/>
  <c r="T496"/>
  <c r="R497"/>
  <c r="Y74"/>
  <c r="AH74"/>
  <c r="V74"/>
  <c r="S74"/>
  <c r="AB74"/>
  <c r="AP74"/>
  <c r="B92"/>
  <c r="C92"/>
  <c r="G92"/>
  <c r="D92"/>
  <c r="CP74"/>
  <c r="CQ74" s="1"/>
  <c r="CN74"/>
  <c r="CW74" s="1"/>
  <c r="I92" s="1"/>
  <c r="CS74"/>
  <c r="AJ269" l="1"/>
  <c r="AN288"/>
  <c r="AI497"/>
  <c r="AG498"/>
  <c r="AZ74"/>
  <c r="BC74" s="1"/>
  <c r="X497"/>
  <c r="Z496"/>
  <c r="BM495"/>
  <c r="BJ495"/>
  <c r="BP495"/>
  <c r="BH496"/>
  <c r="H92"/>
  <c r="U502"/>
  <c r="W501"/>
  <c r="CV74"/>
  <c r="P92"/>
  <c r="K92"/>
  <c r="BS94"/>
  <c r="BT94" s="1"/>
  <c r="O92"/>
  <c r="M92"/>
  <c r="R498"/>
  <c r="T497"/>
  <c r="AL269" l="1"/>
  <c r="AK270"/>
  <c r="AM270" s="1"/>
  <c r="AO289"/>
  <c r="AQ289" s="1"/>
  <c r="BB74"/>
  <c r="CD75" s="1"/>
  <c r="CE75" s="1"/>
  <c r="CF75" s="1"/>
  <c r="AG499"/>
  <c r="AI498"/>
  <c r="BM496"/>
  <c r="BP496"/>
  <c r="BH497"/>
  <c r="BJ496"/>
  <c r="Z497"/>
  <c r="X498"/>
  <c r="A92"/>
  <c r="BU94"/>
  <c r="E92"/>
  <c r="J92"/>
  <c r="R499"/>
  <c r="T498"/>
  <c r="W502"/>
  <c r="U503"/>
  <c r="AR75"/>
  <c r="AW75"/>
  <c r="AT75"/>
  <c r="AV75"/>
  <c r="AU75"/>
  <c r="AS75"/>
  <c r="BE74"/>
  <c r="CG75" l="1"/>
  <c r="CT75" s="1"/>
  <c r="AJ270"/>
  <c r="AN289"/>
  <c r="BP497"/>
  <c r="BM497"/>
  <c r="BJ497"/>
  <c r="BH498"/>
  <c r="AI499"/>
  <c r="AG500"/>
  <c r="Z498"/>
  <c r="X499"/>
  <c r="CO75"/>
  <c r="BA75"/>
  <c r="CH75"/>
  <c r="CI75" s="1"/>
  <c r="CJ75" s="1"/>
  <c r="CK75" s="1"/>
  <c r="CL75" s="1"/>
  <c r="W503"/>
  <c r="U504"/>
  <c r="R500"/>
  <c r="T499"/>
  <c r="AK271" l="1"/>
  <c r="AM271" s="1"/>
  <c r="AL270"/>
  <c r="AO290"/>
  <c r="AQ290" s="1"/>
  <c r="AG501"/>
  <c r="AI500"/>
  <c r="Z499"/>
  <c r="X500"/>
  <c r="BJ498"/>
  <c r="BM498"/>
  <c r="BH499"/>
  <c r="BP498"/>
  <c r="CR75"/>
  <c r="CX75" s="1"/>
  <c r="CM75"/>
  <c r="CU75" s="1"/>
  <c r="R501"/>
  <c r="T500"/>
  <c r="U505"/>
  <c r="W504"/>
  <c r="AX75"/>
  <c r="AY75" s="1"/>
  <c r="BF75" s="1"/>
  <c r="AJ271" l="1"/>
  <c r="AN290"/>
  <c r="AG502"/>
  <c r="AI501"/>
  <c r="BJ499"/>
  <c r="BP499"/>
  <c r="BH500"/>
  <c r="BM499"/>
  <c r="X501"/>
  <c r="Z500"/>
  <c r="G93"/>
  <c r="D93"/>
  <c r="B93"/>
  <c r="C93"/>
  <c r="BL75"/>
  <c r="BN75" s="1"/>
  <c r="BO75"/>
  <c r="BQ75" s="1"/>
  <c r="BI75"/>
  <c r="BK75" s="1"/>
  <c r="CS75"/>
  <c r="CP75"/>
  <c r="CQ75" s="1"/>
  <c r="CN75"/>
  <c r="CW75" s="1"/>
  <c r="I93" s="1"/>
  <c r="W505"/>
  <c r="U506"/>
  <c r="R502"/>
  <c r="T501"/>
  <c r="AK272" l="1"/>
  <c r="AM272" s="1"/>
  <c r="AL271"/>
  <c r="AO291"/>
  <c r="AQ291" s="1"/>
  <c r="BM500"/>
  <c r="BH501"/>
  <c r="BP500"/>
  <c r="BJ500"/>
  <c r="AG503"/>
  <c r="AI502"/>
  <c r="X502"/>
  <c r="Z501"/>
  <c r="BG75"/>
  <c r="Y75" s="1"/>
  <c r="H93"/>
  <c r="R503"/>
  <c r="T502"/>
  <c r="U507"/>
  <c r="W506"/>
  <c r="CV75"/>
  <c r="BS95"/>
  <c r="BT95" s="1"/>
  <c r="P93"/>
  <c r="O93"/>
  <c r="K93"/>
  <c r="M93"/>
  <c r="AP75" l="1"/>
  <c r="AB75"/>
  <c r="AH75"/>
  <c r="AJ272"/>
  <c r="AN291"/>
  <c r="AG504"/>
  <c r="AI503"/>
  <c r="BH502"/>
  <c r="BP501"/>
  <c r="BM501"/>
  <c r="BJ501"/>
  <c r="X503"/>
  <c r="Z502"/>
  <c r="S75"/>
  <c r="V75"/>
  <c r="T503"/>
  <c r="R504"/>
  <c r="A93"/>
  <c r="BU95"/>
  <c r="E93"/>
  <c r="J93"/>
  <c r="W507"/>
  <c r="U508"/>
  <c r="AK273" l="1"/>
  <c r="AM273" s="1"/>
  <c r="AL272"/>
  <c r="AO292"/>
  <c r="AQ292" s="1"/>
  <c r="AZ75"/>
  <c r="BB75" s="1"/>
  <c r="CD76" s="1"/>
  <c r="CE76" s="1"/>
  <c r="Z503"/>
  <c r="X504"/>
  <c r="BJ502"/>
  <c r="BM502"/>
  <c r="BP502"/>
  <c r="BH503"/>
  <c r="AI504"/>
  <c r="AG505"/>
  <c r="T504"/>
  <c r="R505"/>
  <c r="U509"/>
  <c r="W508"/>
  <c r="BC75"/>
  <c r="AJ273" l="1"/>
  <c r="AN292"/>
  <c r="BP503"/>
  <c r="BM503"/>
  <c r="BJ503"/>
  <c r="BH504"/>
  <c r="X505"/>
  <c r="Z504"/>
  <c r="AG506"/>
  <c r="AI505"/>
  <c r="U510"/>
  <c r="W509"/>
  <c r="CG76"/>
  <c r="CF76"/>
  <c r="AV76"/>
  <c r="AR76"/>
  <c r="AT76"/>
  <c r="AS76"/>
  <c r="AW76"/>
  <c r="AU76"/>
  <c r="BE75"/>
  <c r="R506"/>
  <c r="T505"/>
  <c r="AL273" l="1"/>
  <c r="AK274"/>
  <c r="AM274" s="1"/>
  <c r="AO293"/>
  <c r="AQ293" s="1"/>
  <c r="AG507"/>
  <c r="AI506"/>
  <c r="Z505"/>
  <c r="X506"/>
  <c r="BA76"/>
  <c r="AX76" s="1"/>
  <c r="AY76" s="1"/>
  <c r="BF76" s="1"/>
  <c r="BM504"/>
  <c r="BP504"/>
  <c r="BJ504"/>
  <c r="BH505"/>
  <c r="CO76"/>
  <c r="R507"/>
  <c r="T506"/>
  <c r="U511"/>
  <c r="W510"/>
  <c r="CT76"/>
  <c r="CH76"/>
  <c r="CI76" s="1"/>
  <c r="CJ76" s="1"/>
  <c r="CK76" s="1"/>
  <c r="CL76" s="1"/>
  <c r="AJ274" l="1"/>
  <c r="AN293"/>
  <c r="BH506"/>
  <c r="BP505"/>
  <c r="BM505"/>
  <c r="BJ505"/>
  <c r="AG508"/>
  <c r="AI507"/>
  <c r="Z506"/>
  <c r="X507"/>
  <c r="CR76"/>
  <c r="CX76" s="1"/>
  <c r="CM76"/>
  <c r="CU76" s="1"/>
  <c r="W511"/>
  <c r="U512"/>
  <c r="BI76"/>
  <c r="BK76" s="1"/>
  <c r="BL76"/>
  <c r="BN76" s="1"/>
  <c r="BO76"/>
  <c r="BQ76" s="1"/>
  <c r="T507"/>
  <c r="R508"/>
  <c r="AL274" l="1"/>
  <c r="AK275"/>
  <c r="AM275" s="1"/>
  <c r="AO294"/>
  <c r="AQ294" s="1"/>
  <c r="BP506"/>
  <c r="BJ506"/>
  <c r="BH507"/>
  <c r="BM506"/>
  <c r="Z507"/>
  <c r="X508"/>
  <c r="AG509"/>
  <c r="AI508"/>
  <c r="CS76"/>
  <c r="D94"/>
  <c r="B94"/>
  <c r="C94"/>
  <c r="G94"/>
  <c r="R509"/>
  <c r="T508"/>
  <c r="W512"/>
  <c r="U513"/>
  <c r="CP76"/>
  <c r="CQ76" s="1"/>
  <c r="CN76"/>
  <c r="CW76" s="1"/>
  <c r="I94" s="1"/>
  <c r="BG76"/>
  <c r="AJ275" l="1"/>
  <c r="AN294"/>
  <c r="AG510"/>
  <c r="AI509"/>
  <c r="Z508"/>
  <c r="X509"/>
  <c r="BP507"/>
  <c r="BJ507"/>
  <c r="BM507"/>
  <c r="BH508"/>
  <c r="H94"/>
  <c r="U514"/>
  <c r="W513"/>
  <c r="P94"/>
  <c r="BS96"/>
  <c r="BT96" s="1"/>
  <c r="K94"/>
  <c r="O94"/>
  <c r="M94"/>
  <c r="V76"/>
  <c r="AH76"/>
  <c r="Y76"/>
  <c r="AB76"/>
  <c r="S76"/>
  <c r="AP76"/>
  <c r="CV76"/>
  <c r="R510"/>
  <c r="T509"/>
  <c r="AL275" l="1"/>
  <c r="AK276"/>
  <c r="AM276" s="1"/>
  <c r="AO295"/>
  <c r="AQ295" s="1"/>
  <c r="AI510"/>
  <c r="AG511"/>
  <c r="BJ508"/>
  <c r="BP508"/>
  <c r="BM508"/>
  <c r="BH509"/>
  <c r="X510"/>
  <c r="Z509"/>
  <c r="R511"/>
  <c r="T510"/>
  <c r="U515"/>
  <c r="W514"/>
  <c r="AZ76"/>
  <c r="E94"/>
  <c r="J94"/>
  <c r="A94"/>
  <c r="BU96"/>
  <c r="AN295" l="1"/>
  <c r="AJ276"/>
  <c r="BJ509"/>
  <c r="BP509"/>
  <c r="BM509"/>
  <c r="BH510"/>
  <c r="AG512"/>
  <c r="AI511"/>
  <c r="X511"/>
  <c r="Z510"/>
  <c r="U516"/>
  <c r="W515"/>
  <c r="T511"/>
  <c r="R512"/>
  <c r="BB76"/>
  <c r="CD77" s="1"/>
  <c r="CE77" s="1"/>
  <c r="BC76"/>
  <c r="AN296" l="1"/>
  <c r="AO296"/>
  <c r="AQ296" s="1"/>
  <c r="AK277"/>
  <c r="AM277" s="1"/>
  <c r="AL276"/>
  <c r="AO297"/>
  <c r="AQ297" s="1"/>
  <c r="AG513"/>
  <c r="AI512"/>
  <c r="BM510"/>
  <c r="BP510"/>
  <c r="BH511"/>
  <c r="BJ510"/>
  <c r="Z511"/>
  <c r="X512"/>
  <c r="AR77"/>
  <c r="AT77"/>
  <c r="AV77"/>
  <c r="AW77"/>
  <c r="AU77"/>
  <c r="AS77"/>
  <c r="BE76"/>
  <c r="T512"/>
  <c r="R513"/>
  <c r="CG77"/>
  <c r="CF77"/>
  <c r="U517"/>
  <c r="W516"/>
  <c r="AJ277" l="1"/>
  <c r="AN297"/>
  <c r="BH512"/>
  <c r="BP511"/>
  <c r="BM511"/>
  <c r="BJ511"/>
  <c r="AI513"/>
  <c r="AG514"/>
  <c r="X513"/>
  <c r="Z512"/>
  <c r="BA77"/>
  <c r="AX77" s="1"/>
  <c r="AY77" s="1"/>
  <c r="CO77"/>
  <c r="W517"/>
  <c r="U518"/>
  <c r="T513"/>
  <c r="R514"/>
  <c r="CH77"/>
  <c r="CI77" s="1"/>
  <c r="CJ77" s="1"/>
  <c r="CK77" s="1"/>
  <c r="CL77" s="1"/>
  <c r="CT77"/>
  <c r="AL277" l="1"/>
  <c r="AK278"/>
  <c r="AM278" s="1"/>
  <c r="AO298"/>
  <c r="AQ298" s="1"/>
  <c r="BJ512"/>
  <c r="BH513"/>
  <c r="BM512"/>
  <c r="BP512"/>
  <c r="Z513"/>
  <c r="X514"/>
  <c r="AI514"/>
  <c r="AG515"/>
  <c r="CR77"/>
  <c r="CX77" s="1"/>
  <c r="CM77"/>
  <c r="CU77" s="1"/>
  <c r="BF77"/>
  <c r="R515"/>
  <c r="T514"/>
  <c r="U519"/>
  <c r="W518"/>
  <c r="AN298" l="1"/>
  <c r="AJ278"/>
  <c r="Z514"/>
  <c r="X515"/>
  <c r="CS77"/>
  <c r="BJ513"/>
  <c r="BP513"/>
  <c r="BH514"/>
  <c r="BM513"/>
  <c r="AI515"/>
  <c r="AG516"/>
  <c r="U520"/>
  <c r="W519"/>
  <c r="R516"/>
  <c r="T515"/>
  <c r="G95"/>
  <c r="D95"/>
  <c r="B95"/>
  <c r="C95"/>
  <c r="CP77"/>
  <c r="CQ77" s="1"/>
  <c r="CN77"/>
  <c r="CW77" s="1"/>
  <c r="I95" s="1"/>
  <c r="BL77"/>
  <c r="BN77" s="1"/>
  <c r="BI77"/>
  <c r="BK77" s="1"/>
  <c r="BO77"/>
  <c r="BQ77" s="1"/>
  <c r="AN299" l="1"/>
  <c r="AO299"/>
  <c r="AQ299" s="1"/>
  <c r="AL278"/>
  <c r="AK279"/>
  <c r="AM279" s="1"/>
  <c r="AO300"/>
  <c r="AQ300" s="1"/>
  <c r="AN300"/>
  <c r="AI516"/>
  <c r="AG517"/>
  <c r="BH515"/>
  <c r="BM514"/>
  <c r="BP514"/>
  <c r="BJ514"/>
  <c r="X516"/>
  <c r="Z515"/>
  <c r="BG77"/>
  <c r="V77" s="1"/>
  <c r="H95"/>
  <c r="W520"/>
  <c r="U521"/>
  <c r="CV77"/>
  <c r="K95"/>
  <c r="P95"/>
  <c r="BS97"/>
  <c r="BT97" s="1"/>
  <c r="M95"/>
  <c r="O95"/>
  <c r="T516"/>
  <c r="R517"/>
  <c r="AJ279" l="1"/>
  <c r="AP77"/>
  <c r="AO301"/>
  <c r="AQ301" s="1"/>
  <c r="AH77"/>
  <c r="S77"/>
  <c r="Y77"/>
  <c r="AG518"/>
  <c r="AI517"/>
  <c r="X517"/>
  <c r="Z516"/>
  <c r="BM515"/>
  <c r="BJ515"/>
  <c r="BH516"/>
  <c r="BP515"/>
  <c r="AB77"/>
  <c r="AZ77" s="1"/>
  <c r="R518"/>
  <c r="T517"/>
  <c r="BU97"/>
  <c r="A95"/>
  <c r="E95"/>
  <c r="J95"/>
  <c r="W521"/>
  <c r="U522"/>
  <c r="AL279" l="1"/>
  <c r="AK280"/>
  <c r="AM280" s="1"/>
  <c r="AN301"/>
  <c r="AO302" s="1"/>
  <c r="AQ302" s="1"/>
  <c r="BM516"/>
  <c r="BP516"/>
  <c r="BH517"/>
  <c r="BJ516"/>
  <c r="Z517"/>
  <c r="X518"/>
  <c r="AG519"/>
  <c r="AI518"/>
  <c r="T518"/>
  <c r="R519"/>
  <c r="W522"/>
  <c r="U523"/>
  <c r="BC77"/>
  <c r="BB77"/>
  <c r="CD78" s="1"/>
  <c r="CE78" s="1"/>
  <c r="AJ280" l="1"/>
  <c r="AN302"/>
  <c r="AG520"/>
  <c r="AI519"/>
  <c r="BP517"/>
  <c r="BM517"/>
  <c r="BJ517"/>
  <c r="BH518"/>
  <c r="X519"/>
  <c r="Z518"/>
  <c r="CF78"/>
  <c r="CG78"/>
  <c r="AS78"/>
  <c r="AV78"/>
  <c r="AU78"/>
  <c r="AW78"/>
  <c r="AR78"/>
  <c r="AT78"/>
  <c r="BE77"/>
  <c r="U524"/>
  <c r="W523"/>
  <c r="R520"/>
  <c r="T519"/>
  <c r="AK281" l="1"/>
  <c r="AM281" s="1"/>
  <c r="AL280"/>
  <c r="AO303"/>
  <c r="AQ303" s="1"/>
  <c r="BA78"/>
  <c r="AI520"/>
  <c r="AG521"/>
  <c r="BH519"/>
  <c r="BJ518"/>
  <c r="BM518"/>
  <c r="BP518"/>
  <c r="X520"/>
  <c r="Z519"/>
  <c r="U525"/>
  <c r="W524"/>
  <c r="AX78"/>
  <c r="AY78" s="1"/>
  <c r="BF78" s="1"/>
  <c r="CO78"/>
  <c r="CT78"/>
  <c r="CH78"/>
  <c r="CI78" s="1"/>
  <c r="CJ78" s="1"/>
  <c r="CK78" s="1"/>
  <c r="CL78" s="1"/>
  <c r="R521"/>
  <c r="T520"/>
  <c r="AJ281" l="1"/>
  <c r="AN303"/>
  <c r="AI521"/>
  <c r="AG522"/>
  <c r="Z520"/>
  <c r="X521"/>
  <c r="BJ519"/>
  <c r="BH520"/>
  <c r="BP519"/>
  <c r="BM519"/>
  <c r="CR78"/>
  <c r="CX78" s="1"/>
  <c r="CM78"/>
  <c r="CU78" s="1"/>
  <c r="BL78"/>
  <c r="BN78" s="1"/>
  <c r="BI78"/>
  <c r="BK78" s="1"/>
  <c r="BO78"/>
  <c r="BQ78" s="1"/>
  <c r="T521"/>
  <c r="R522"/>
  <c r="U526"/>
  <c r="W525"/>
  <c r="AK282" l="1"/>
  <c r="AM282" s="1"/>
  <c r="AL281"/>
  <c r="BG78"/>
  <c r="AO304"/>
  <c r="AQ304" s="1"/>
  <c r="BJ520"/>
  <c r="BH521"/>
  <c r="BM520"/>
  <c r="BP520"/>
  <c r="AI522"/>
  <c r="AG523"/>
  <c r="Z521"/>
  <c r="X522"/>
  <c r="U527"/>
  <c r="W526"/>
  <c r="Y78"/>
  <c r="S78"/>
  <c r="AH78"/>
  <c r="V78"/>
  <c r="AB78"/>
  <c r="AP78"/>
  <c r="B96"/>
  <c r="C96"/>
  <c r="G96"/>
  <c r="D96"/>
  <c r="CS78"/>
  <c r="CP78"/>
  <c r="CQ78" s="1"/>
  <c r="CN78"/>
  <c r="CW78" s="1"/>
  <c r="I96" s="1"/>
  <c r="T522"/>
  <c r="R523"/>
  <c r="AJ282" l="1"/>
  <c r="AN304"/>
  <c r="AG524"/>
  <c r="AI523"/>
  <c r="BP521"/>
  <c r="BM521"/>
  <c r="BH522"/>
  <c r="BJ521"/>
  <c r="X523"/>
  <c r="Z522"/>
  <c r="H96"/>
  <c r="R524"/>
  <c r="T523"/>
  <c r="BS98"/>
  <c r="BT98" s="1"/>
  <c r="P96"/>
  <c r="O96"/>
  <c r="M96"/>
  <c r="K96"/>
  <c r="CV78"/>
  <c r="AZ78"/>
  <c r="W527"/>
  <c r="U528"/>
  <c r="AK283" l="1"/>
  <c r="AM283" s="1"/>
  <c r="AL282"/>
  <c r="AO305"/>
  <c r="AQ305" s="1"/>
  <c r="AI524"/>
  <c r="AG525"/>
  <c r="BM522"/>
  <c r="BP522"/>
  <c r="BJ522"/>
  <c r="BH523"/>
  <c r="Z523"/>
  <c r="X524"/>
  <c r="R525"/>
  <c r="T524"/>
  <c r="U529"/>
  <c r="W528"/>
  <c r="E96"/>
  <c r="J96"/>
  <c r="A96"/>
  <c r="BU98"/>
  <c r="BC78"/>
  <c r="BB78"/>
  <c r="CD79" s="1"/>
  <c r="CE79" s="1"/>
  <c r="AJ283" l="1"/>
  <c r="AN305"/>
  <c r="X525"/>
  <c r="Z524"/>
  <c r="AG526"/>
  <c r="AI525"/>
  <c r="BJ523"/>
  <c r="BM523"/>
  <c r="BH524"/>
  <c r="BP523"/>
  <c r="U530"/>
  <c r="W529"/>
  <c r="T525"/>
  <c r="R526"/>
  <c r="AW79"/>
  <c r="AT79"/>
  <c r="BA79" s="1"/>
  <c r="AR79"/>
  <c r="AV79"/>
  <c r="AU79"/>
  <c r="AS79"/>
  <c r="BE78"/>
  <c r="CF79"/>
  <c r="CG79"/>
  <c r="AK284" l="1"/>
  <c r="AM284" s="1"/>
  <c r="AL283"/>
  <c r="AO306"/>
  <c r="AQ306" s="1"/>
  <c r="X526"/>
  <c r="Z525"/>
  <c r="BJ524"/>
  <c r="BP524"/>
  <c r="BM524"/>
  <c r="BH525"/>
  <c r="AI526"/>
  <c r="AG527"/>
  <c r="AX79"/>
  <c r="T526"/>
  <c r="R527"/>
  <c r="W530"/>
  <c r="U531"/>
  <c r="AY79"/>
  <c r="BF79" s="1"/>
  <c r="CO79"/>
  <c r="CT79"/>
  <c r="CH79"/>
  <c r="CI79" s="1"/>
  <c r="CJ79" s="1"/>
  <c r="CK79" s="1"/>
  <c r="CL79" s="1"/>
  <c r="AJ284" l="1"/>
  <c r="AN306"/>
  <c r="X527"/>
  <c r="Z526"/>
  <c r="BP525"/>
  <c r="BM525"/>
  <c r="BJ525"/>
  <c r="BH526"/>
  <c r="AI527"/>
  <c r="AG528"/>
  <c r="CR79"/>
  <c r="CX79" s="1"/>
  <c r="CM79"/>
  <c r="CU79" s="1"/>
  <c r="BO79"/>
  <c r="BQ79" s="1"/>
  <c r="BL79"/>
  <c r="BN79" s="1"/>
  <c r="BI79"/>
  <c r="BK79" s="1"/>
  <c r="R528"/>
  <c r="T527"/>
  <c r="U532"/>
  <c r="W531"/>
  <c r="AL284" l="1"/>
  <c r="AK285"/>
  <c r="AM285" s="1"/>
  <c r="AO307"/>
  <c r="AQ307" s="1"/>
  <c r="Z527"/>
  <c r="X528"/>
  <c r="BM526"/>
  <c r="BP526"/>
  <c r="BH527"/>
  <c r="BJ526"/>
  <c r="AI528"/>
  <c r="AG529"/>
  <c r="CS79"/>
  <c r="W532"/>
  <c r="U533"/>
  <c r="G97"/>
  <c r="D97"/>
  <c r="C97"/>
  <c r="B97"/>
  <c r="CP79"/>
  <c r="CQ79" s="1"/>
  <c r="CN79"/>
  <c r="CW79" s="1"/>
  <c r="I97" s="1"/>
  <c r="BG79"/>
  <c r="R529"/>
  <c r="T528"/>
  <c r="AJ285" l="1"/>
  <c r="AN307"/>
  <c r="BM527"/>
  <c r="BJ527"/>
  <c r="BH528"/>
  <c r="BP527"/>
  <c r="Z528"/>
  <c r="X529"/>
  <c r="AG530"/>
  <c r="AI529"/>
  <c r="H97"/>
  <c r="CV79"/>
  <c r="M97"/>
  <c r="O97"/>
  <c r="BS99"/>
  <c r="BT99" s="1"/>
  <c r="P97"/>
  <c r="K97"/>
  <c r="R530"/>
  <c r="T529"/>
  <c r="W533"/>
  <c r="U534"/>
  <c r="AH79"/>
  <c r="S79"/>
  <c r="AB79"/>
  <c r="V79"/>
  <c r="Y79"/>
  <c r="AP79"/>
  <c r="AK286" l="1"/>
  <c r="AM286" s="1"/>
  <c r="AL285"/>
  <c r="AO308"/>
  <c r="AQ308" s="1"/>
  <c r="Z529"/>
  <c r="X530"/>
  <c r="BJ528"/>
  <c r="BH529"/>
  <c r="BM528"/>
  <c r="BP528"/>
  <c r="AG531"/>
  <c r="AI530"/>
  <c r="A97"/>
  <c r="BU99"/>
  <c r="E97"/>
  <c r="J97"/>
  <c r="AZ79"/>
  <c r="U535"/>
  <c r="W534"/>
  <c r="R531"/>
  <c r="T530"/>
  <c r="AJ286" l="1"/>
  <c r="AN308"/>
  <c r="X531"/>
  <c r="Z530"/>
  <c r="AI531"/>
  <c r="AG532"/>
  <c r="BH530"/>
  <c r="BJ529"/>
  <c r="BP529"/>
  <c r="BM529"/>
  <c r="BC79"/>
  <c r="BB79"/>
  <c r="CD80" s="1"/>
  <c r="CE80" s="1"/>
  <c r="W535"/>
  <c r="U536"/>
  <c r="R532"/>
  <c r="T531"/>
  <c r="AL286" l="1"/>
  <c r="AK287"/>
  <c r="AM287" s="1"/>
  <c r="AO309"/>
  <c r="AQ309" s="1"/>
  <c r="BP530"/>
  <c r="BJ530"/>
  <c r="BH531"/>
  <c r="BM530"/>
  <c r="Z531"/>
  <c r="X532"/>
  <c r="AI532"/>
  <c r="AG533"/>
  <c r="AS80"/>
  <c r="AV80"/>
  <c r="AU80"/>
  <c r="AW80"/>
  <c r="AR80"/>
  <c r="AT80"/>
  <c r="BE79"/>
  <c r="R533"/>
  <c r="T532"/>
  <c r="U537"/>
  <c r="W536"/>
  <c r="CG80"/>
  <c r="CF80"/>
  <c r="AN309" l="1"/>
  <c r="AO310" s="1"/>
  <c r="AQ310" s="1"/>
  <c r="AJ287"/>
  <c r="Z532"/>
  <c r="X533"/>
  <c r="BP531"/>
  <c r="BM531"/>
  <c r="BJ531"/>
  <c r="BH532"/>
  <c r="BA80"/>
  <c r="AX80" s="1"/>
  <c r="AY80" s="1"/>
  <c r="AG534"/>
  <c r="AI533"/>
  <c r="U538"/>
  <c r="W537"/>
  <c r="T533"/>
  <c r="R534"/>
  <c r="CH80"/>
  <c r="CI80" s="1"/>
  <c r="CJ80" s="1"/>
  <c r="CK80" s="1"/>
  <c r="CL80" s="1"/>
  <c r="CM80" s="1"/>
  <c r="CT80"/>
  <c r="CO80"/>
  <c r="AL287" l="1"/>
  <c r="AK288"/>
  <c r="AM288" s="1"/>
  <c r="AN310"/>
  <c r="AO311" s="1"/>
  <c r="BM532"/>
  <c r="BP532"/>
  <c r="BH533"/>
  <c r="BJ532"/>
  <c r="X534"/>
  <c r="Z533"/>
  <c r="AI534"/>
  <c r="AG535"/>
  <c r="BF80"/>
  <c r="CP80"/>
  <c r="CQ80" s="1"/>
  <c r="R535"/>
  <c r="T534"/>
  <c r="W538"/>
  <c r="U539"/>
  <c r="CU80"/>
  <c r="CR80"/>
  <c r="CX80" s="1"/>
  <c r="AQ311" l="1"/>
  <c r="AN311"/>
  <c r="AO312" s="1"/>
  <c r="AJ288"/>
  <c r="X535"/>
  <c r="Z534"/>
  <c r="CS80"/>
  <c r="CV80" s="1"/>
  <c r="BM533"/>
  <c r="BJ533"/>
  <c r="BH534"/>
  <c r="BP533"/>
  <c r="AG536"/>
  <c r="AI535"/>
  <c r="BI80"/>
  <c r="BK80" s="1"/>
  <c r="BL80"/>
  <c r="BN80" s="1"/>
  <c r="BO80"/>
  <c r="BQ80" s="1"/>
  <c r="CN80"/>
  <c r="CW80" s="1"/>
  <c r="I98" s="1"/>
  <c r="D98"/>
  <c r="B98"/>
  <c r="G98"/>
  <c r="C98"/>
  <c r="T535"/>
  <c r="R536"/>
  <c r="U540"/>
  <c r="W539"/>
  <c r="AL288" l="1"/>
  <c r="AK289"/>
  <c r="AM289" s="1"/>
  <c r="H98"/>
  <c r="AQ312"/>
  <c r="AN312"/>
  <c r="X536"/>
  <c r="Z535"/>
  <c r="BH535"/>
  <c r="BJ534"/>
  <c r="BP534"/>
  <c r="BM534"/>
  <c r="AG537"/>
  <c r="AI536"/>
  <c r="R537"/>
  <c r="T536"/>
  <c r="E98"/>
  <c r="J98"/>
  <c r="BG80"/>
  <c r="BS100"/>
  <c r="BT100" s="1"/>
  <c r="O98"/>
  <c r="M98"/>
  <c r="P98"/>
  <c r="K98"/>
  <c r="W540"/>
  <c r="U541"/>
  <c r="AJ289" l="1"/>
  <c r="AO313"/>
  <c r="AQ313" s="1"/>
  <c r="X537"/>
  <c r="Z536"/>
  <c r="AG538"/>
  <c r="AI537"/>
  <c r="BH536"/>
  <c r="BP535"/>
  <c r="BM535"/>
  <c r="BJ535"/>
  <c r="W541"/>
  <c r="U542"/>
  <c r="A98"/>
  <c r="BU100"/>
  <c r="AB80"/>
  <c r="AH80"/>
  <c r="Y80"/>
  <c r="S80"/>
  <c r="V80"/>
  <c r="AP80"/>
  <c r="R538"/>
  <c r="T537"/>
  <c r="AL289" l="1"/>
  <c r="AK290"/>
  <c r="AM290" s="1"/>
  <c r="AN313"/>
  <c r="BJ536"/>
  <c r="BP536"/>
  <c r="BH537"/>
  <c r="BM536"/>
  <c r="X538"/>
  <c r="Z537"/>
  <c r="AG539"/>
  <c r="AI538"/>
  <c r="W542"/>
  <c r="U543"/>
  <c r="AZ80"/>
  <c r="R539"/>
  <c r="T538"/>
  <c r="AJ290" l="1"/>
  <c r="AO314"/>
  <c r="AQ314" s="1"/>
  <c r="X539"/>
  <c r="Z538"/>
  <c r="AG540"/>
  <c r="AI539"/>
  <c r="BP537"/>
  <c r="BM537"/>
  <c r="BJ537"/>
  <c r="BH538"/>
  <c r="R540"/>
  <c r="T539"/>
  <c r="U544"/>
  <c r="W543"/>
  <c r="BB80"/>
  <c r="CD81" s="1"/>
  <c r="CE81" s="1"/>
  <c r="BC80"/>
  <c r="AL290" l="1"/>
  <c r="AK291"/>
  <c r="AM291" s="1"/>
  <c r="AN314"/>
  <c r="Z539"/>
  <c r="X540"/>
  <c r="AI540"/>
  <c r="AG541"/>
  <c r="BH539"/>
  <c r="BP538"/>
  <c r="BJ538"/>
  <c r="BM538"/>
  <c r="CG81"/>
  <c r="CF81"/>
  <c r="R541"/>
  <c r="T540"/>
  <c r="AU81"/>
  <c r="AV81"/>
  <c r="AS81"/>
  <c r="AW81"/>
  <c r="AT81"/>
  <c r="AR81"/>
  <c r="BE80"/>
  <c r="W544"/>
  <c r="U545"/>
  <c r="BA81" l="1"/>
  <c r="AJ291"/>
  <c r="AO315"/>
  <c r="AQ315" s="1"/>
  <c r="BP539"/>
  <c r="BM539"/>
  <c r="BJ539"/>
  <c r="BH540"/>
  <c r="X541"/>
  <c r="Z540"/>
  <c r="AG542"/>
  <c r="AI541"/>
  <c r="CH81"/>
  <c r="CI81" s="1"/>
  <c r="CJ81" s="1"/>
  <c r="CK81" s="1"/>
  <c r="CL81" s="1"/>
  <c r="CM81" s="1"/>
  <c r="CT81"/>
  <c r="W545"/>
  <c r="U546"/>
  <c r="AX81"/>
  <c r="AY81" s="1"/>
  <c r="BF81" s="1"/>
  <c r="CO81"/>
  <c r="T541"/>
  <c r="R542"/>
  <c r="AK292" l="1"/>
  <c r="AM292" s="1"/>
  <c r="AL291"/>
  <c r="AN315"/>
  <c r="Z541"/>
  <c r="X542"/>
  <c r="AG543"/>
  <c r="AI542"/>
  <c r="BH541"/>
  <c r="BM540"/>
  <c r="BP540"/>
  <c r="BJ540"/>
  <c r="CU81"/>
  <c r="U547"/>
  <c r="W546"/>
  <c r="CP81"/>
  <c r="CQ81" s="1"/>
  <c r="CR81"/>
  <c r="CX81" s="1"/>
  <c r="BO81"/>
  <c r="BQ81" s="1"/>
  <c r="BI81"/>
  <c r="BK81" s="1"/>
  <c r="BL81"/>
  <c r="BN81" s="1"/>
  <c r="T542"/>
  <c r="R543"/>
  <c r="AJ292" l="1"/>
  <c r="AO316"/>
  <c r="AQ316" s="1"/>
  <c r="BM541"/>
  <c r="BJ541"/>
  <c r="BH542"/>
  <c r="BP541"/>
  <c r="X543"/>
  <c r="Z542"/>
  <c r="AG544"/>
  <c r="AI543"/>
  <c r="CS81"/>
  <c r="CV81" s="1"/>
  <c r="CN81"/>
  <c r="CW81" s="1"/>
  <c r="I99" s="1"/>
  <c r="R544"/>
  <c r="T543"/>
  <c r="W547"/>
  <c r="U548"/>
  <c r="C99"/>
  <c r="D99"/>
  <c r="G99"/>
  <c r="B99"/>
  <c r="BG81"/>
  <c r="AL292" l="1"/>
  <c r="AK293"/>
  <c r="AM293" s="1"/>
  <c r="AN316"/>
  <c r="AI544"/>
  <c r="AG545"/>
  <c r="BJ542"/>
  <c r="BH543"/>
  <c r="BP542"/>
  <c r="BM542"/>
  <c r="Z543"/>
  <c r="X544"/>
  <c r="H99"/>
  <c r="V81"/>
  <c r="AB81"/>
  <c r="Y81"/>
  <c r="AH81"/>
  <c r="S81"/>
  <c r="AP81"/>
  <c r="E99"/>
  <c r="J99"/>
  <c r="M99"/>
  <c r="O99"/>
  <c r="K99"/>
  <c r="P99"/>
  <c r="BS101"/>
  <c r="BT101" s="1"/>
  <c r="W548"/>
  <c r="U549"/>
  <c r="T544"/>
  <c r="R545"/>
  <c r="AJ293" l="1"/>
  <c r="AO317"/>
  <c r="AQ317" s="1"/>
  <c r="AI545"/>
  <c r="AG546"/>
  <c r="X545"/>
  <c r="Z544"/>
  <c r="BP543"/>
  <c r="BM543"/>
  <c r="BJ543"/>
  <c r="BH544"/>
  <c r="BU101"/>
  <c r="A99"/>
  <c r="U550"/>
  <c r="W549"/>
  <c r="AZ81"/>
  <c r="T545"/>
  <c r="R546"/>
  <c r="AK294" l="1"/>
  <c r="AM294" s="1"/>
  <c r="AL293"/>
  <c r="AN317"/>
  <c r="AG547"/>
  <c r="AI546"/>
  <c r="X546"/>
  <c r="Z545"/>
  <c r="BM544"/>
  <c r="BH545"/>
  <c r="BP544"/>
  <c r="BJ544"/>
  <c r="U551"/>
  <c r="W550"/>
  <c r="T546"/>
  <c r="R547"/>
  <c r="BB81"/>
  <c r="CD82" s="1"/>
  <c r="CE82" s="1"/>
  <c r="BC81"/>
  <c r="AJ294" l="1"/>
  <c r="AO318"/>
  <c r="AQ318" s="1"/>
  <c r="AG548"/>
  <c r="AI547"/>
  <c r="BM545"/>
  <c r="BP545"/>
  <c r="BJ545"/>
  <c r="BH546"/>
  <c r="X547"/>
  <c r="Z546"/>
  <c r="AU82"/>
  <c r="AW82"/>
  <c r="AT82"/>
  <c r="BA82" s="1"/>
  <c r="AS82"/>
  <c r="AR82"/>
  <c r="AV82"/>
  <c r="BE81"/>
  <c r="W551"/>
  <c r="U552"/>
  <c r="CF82"/>
  <c r="CG82"/>
  <c r="T547"/>
  <c r="R548"/>
  <c r="AL294" l="1"/>
  <c r="AK295"/>
  <c r="AM295" s="1"/>
  <c r="AN318"/>
  <c r="Z547"/>
  <c r="X548"/>
  <c r="AG549"/>
  <c r="AI548"/>
  <c r="BJ546"/>
  <c r="BH547"/>
  <c r="BP546"/>
  <c r="BM546"/>
  <c r="CT82"/>
  <c r="CH82"/>
  <c r="CI82" s="1"/>
  <c r="CJ82" s="1"/>
  <c r="CK82" s="1"/>
  <c r="CL82" s="1"/>
  <c r="R549"/>
  <c r="T548"/>
  <c r="CO82"/>
  <c r="U553"/>
  <c r="W552"/>
  <c r="AX82"/>
  <c r="AY82" s="1"/>
  <c r="BF82" s="1"/>
  <c r="AJ295" l="1"/>
  <c r="AO319"/>
  <c r="AQ319" s="1"/>
  <c r="BH548"/>
  <c r="BP547"/>
  <c r="BM547"/>
  <c r="BJ547"/>
  <c r="X549"/>
  <c r="Z548"/>
  <c r="AI549"/>
  <c r="AG550"/>
  <c r="CR82"/>
  <c r="CX82" s="1"/>
  <c r="BL82"/>
  <c r="BN82" s="1"/>
  <c r="BO82"/>
  <c r="BQ82" s="1"/>
  <c r="BI82"/>
  <c r="BK82" s="1"/>
  <c r="R550"/>
  <c r="T549"/>
  <c r="CM82"/>
  <c r="W553"/>
  <c r="U554"/>
  <c r="AL295" l="1"/>
  <c r="AK296"/>
  <c r="AM296" s="1"/>
  <c r="AN319"/>
  <c r="AG551"/>
  <c r="AI550"/>
  <c r="Z549"/>
  <c r="X550"/>
  <c r="BH549"/>
  <c r="BP548"/>
  <c r="BM548"/>
  <c r="BJ548"/>
  <c r="BG82"/>
  <c r="V82" s="1"/>
  <c r="U555"/>
  <c r="W554"/>
  <c r="R551"/>
  <c r="T550"/>
  <c r="Y82"/>
  <c r="B100"/>
  <c r="D100"/>
  <c r="C100"/>
  <c r="G100"/>
  <c r="CP82"/>
  <c r="CQ82" s="1"/>
  <c r="CN82"/>
  <c r="CW82" s="1"/>
  <c r="I100" s="1"/>
  <c r="CS82"/>
  <c r="CU82"/>
  <c r="AJ296" l="1"/>
  <c r="AO320"/>
  <c r="AQ320" s="1"/>
  <c r="BM549"/>
  <c r="BP549"/>
  <c r="BJ549"/>
  <c r="BH550"/>
  <c r="AH82"/>
  <c r="AG552"/>
  <c r="AI551"/>
  <c r="AB82"/>
  <c r="S82"/>
  <c r="Z550"/>
  <c r="X551"/>
  <c r="AP82"/>
  <c r="H100"/>
  <c r="U556"/>
  <c r="W555"/>
  <c r="CV82"/>
  <c r="K100"/>
  <c r="BS102"/>
  <c r="BT102" s="1"/>
  <c r="O100"/>
  <c r="P100"/>
  <c r="M100"/>
  <c r="T551"/>
  <c r="R552"/>
  <c r="AK297" l="1"/>
  <c r="AM297" s="1"/>
  <c r="AL296"/>
  <c r="AZ82"/>
  <c r="BB82" s="1"/>
  <c r="CD83" s="1"/>
  <c r="CE83" s="1"/>
  <c r="AN320"/>
  <c r="AG553"/>
  <c r="AI552"/>
  <c r="Z551"/>
  <c r="X552"/>
  <c r="BM550"/>
  <c r="BJ550"/>
  <c r="BP550"/>
  <c r="BH551"/>
  <c r="T552"/>
  <c r="R553"/>
  <c r="E100"/>
  <c r="J100"/>
  <c r="U557"/>
  <c r="W556"/>
  <c r="A100"/>
  <c r="BU102"/>
  <c r="BC82" l="1"/>
  <c r="AT83" s="1"/>
  <c r="AJ297"/>
  <c r="AO321"/>
  <c r="AQ321" s="1"/>
  <c r="BM551"/>
  <c r="BP551"/>
  <c r="BJ551"/>
  <c r="BH552"/>
  <c r="X553"/>
  <c r="Z552"/>
  <c r="AI553"/>
  <c r="AG554"/>
  <c r="CG83"/>
  <c r="CF83"/>
  <c r="W557"/>
  <c r="U558"/>
  <c r="T553"/>
  <c r="R554"/>
  <c r="AS83"/>
  <c r="AV83"/>
  <c r="AU83"/>
  <c r="AR83"/>
  <c r="AW83"/>
  <c r="BE82"/>
  <c r="AK298" l="1"/>
  <c r="AM298" s="1"/>
  <c r="AL297"/>
  <c r="AN321"/>
  <c r="Z553"/>
  <c r="X554"/>
  <c r="AG555"/>
  <c r="AI554"/>
  <c r="BP552"/>
  <c r="BM552"/>
  <c r="BJ552"/>
  <c r="BH553"/>
  <c r="W558"/>
  <c r="U559"/>
  <c r="CH83"/>
  <c r="CI83" s="1"/>
  <c r="CJ83" s="1"/>
  <c r="CK83" s="1"/>
  <c r="CL83" s="1"/>
  <c r="CT83"/>
  <c r="BA83"/>
  <c r="CO83"/>
  <c r="R555"/>
  <c r="T554"/>
  <c r="AJ298" l="1"/>
  <c r="AO322"/>
  <c r="AQ322" s="1"/>
  <c r="Z554"/>
  <c r="X555"/>
  <c r="AI555"/>
  <c r="AG556"/>
  <c r="BH554"/>
  <c r="BM553"/>
  <c r="BP553"/>
  <c r="BJ553"/>
  <c r="CR83"/>
  <c r="CX83" s="1"/>
  <c r="T555"/>
  <c r="R556"/>
  <c r="AX83"/>
  <c r="AY83" s="1"/>
  <c r="BF83" s="1"/>
  <c r="CM83"/>
  <c r="CS83" s="1"/>
  <c r="U560"/>
  <c r="W559"/>
  <c r="AL298" l="1"/>
  <c r="AK299"/>
  <c r="AM299" s="1"/>
  <c r="AN322"/>
  <c r="AG557"/>
  <c r="AI556"/>
  <c r="BJ554"/>
  <c r="BH555"/>
  <c r="BP554"/>
  <c r="BM554"/>
  <c r="X556"/>
  <c r="Z555"/>
  <c r="BL83"/>
  <c r="BN83" s="1"/>
  <c r="BO83"/>
  <c r="BQ83" s="1"/>
  <c r="BI83"/>
  <c r="BK83" s="1"/>
  <c r="B101"/>
  <c r="G101"/>
  <c r="C101"/>
  <c r="D101"/>
  <c r="U561"/>
  <c r="W560"/>
  <c r="R557"/>
  <c r="T556"/>
  <c r="CP83"/>
  <c r="CQ83" s="1"/>
  <c r="CN83"/>
  <c r="CW83" s="1"/>
  <c r="I101" s="1"/>
  <c r="CU83"/>
  <c r="AJ299" l="1"/>
  <c r="AO323"/>
  <c r="AQ323" s="1"/>
  <c r="AG558"/>
  <c r="AI557"/>
  <c r="Z556"/>
  <c r="X557"/>
  <c r="BJ555"/>
  <c r="BH556"/>
  <c r="BM555"/>
  <c r="BP555"/>
  <c r="H101"/>
  <c r="R558"/>
  <c r="T557"/>
  <c r="W561"/>
  <c r="U562"/>
  <c r="CV83"/>
  <c r="O101"/>
  <c r="P101"/>
  <c r="BS103"/>
  <c r="BT103" s="1"/>
  <c r="M101"/>
  <c r="K101"/>
  <c r="BG83"/>
  <c r="AK300" l="1"/>
  <c r="AM300" s="1"/>
  <c r="AL299"/>
  <c r="AN323"/>
  <c r="BP556"/>
  <c r="BM556"/>
  <c r="BJ556"/>
  <c r="BH557"/>
  <c r="X558"/>
  <c r="Z557"/>
  <c r="AG559"/>
  <c r="AI558"/>
  <c r="AH83"/>
  <c r="S83"/>
  <c r="AB83"/>
  <c r="V83"/>
  <c r="Y83"/>
  <c r="AP83"/>
  <c r="BU103"/>
  <c r="A101"/>
  <c r="E101"/>
  <c r="J101"/>
  <c r="W562"/>
  <c r="U563"/>
  <c r="R559"/>
  <c r="T558"/>
  <c r="AJ300" l="1"/>
  <c r="AO324"/>
  <c r="AQ324" s="1"/>
  <c r="AI559"/>
  <c r="AG560"/>
  <c r="BJ557"/>
  <c r="BP557"/>
  <c r="BH558"/>
  <c r="BM557"/>
  <c r="Z558"/>
  <c r="X559"/>
  <c r="W563"/>
  <c r="U564"/>
  <c r="R560"/>
  <c r="T559"/>
  <c r="AZ83"/>
  <c r="AK301" l="1"/>
  <c r="AM301" s="1"/>
  <c r="AL300"/>
  <c r="AN324"/>
  <c r="BP558"/>
  <c r="BM558"/>
  <c r="BJ558"/>
  <c r="BH559"/>
  <c r="AI560"/>
  <c r="AG561"/>
  <c r="X560"/>
  <c r="Z559"/>
  <c r="R561"/>
  <c r="T560"/>
  <c r="U565"/>
  <c r="W564"/>
  <c r="BC83"/>
  <c r="BB83"/>
  <c r="CD84" s="1"/>
  <c r="CE84" s="1"/>
  <c r="AJ301" l="1"/>
  <c r="AO325"/>
  <c r="AQ325" s="1"/>
  <c r="BJ559"/>
  <c r="BH560"/>
  <c r="BM559"/>
  <c r="BP559"/>
  <c r="AG562"/>
  <c r="AI561"/>
  <c r="X561"/>
  <c r="Z560"/>
  <c r="AS84"/>
  <c r="AR84"/>
  <c r="AU84"/>
  <c r="AW84"/>
  <c r="AV84"/>
  <c r="AT84"/>
  <c r="BE83"/>
  <c r="CG84"/>
  <c r="CF84"/>
  <c r="W565"/>
  <c r="U566"/>
  <c r="T561"/>
  <c r="R562"/>
  <c r="AN325" l="1"/>
  <c r="AO326" s="1"/>
  <c r="AQ326" s="1"/>
  <c r="AK302"/>
  <c r="AM302" s="1"/>
  <c r="AL301"/>
  <c r="BA84"/>
  <c r="AX84" s="1"/>
  <c r="AY84" s="1"/>
  <c r="BF84" s="1"/>
  <c r="X562"/>
  <c r="Z561"/>
  <c r="BM560"/>
  <c r="BJ560"/>
  <c r="BP560"/>
  <c r="BH561"/>
  <c r="AG563"/>
  <c r="AI562"/>
  <c r="CH84"/>
  <c r="CI84" s="1"/>
  <c r="CJ84" s="1"/>
  <c r="CK84" s="1"/>
  <c r="CL84" s="1"/>
  <c r="CM84" s="1"/>
  <c r="CT84"/>
  <c r="R563"/>
  <c r="T562"/>
  <c r="U567"/>
  <c r="W566"/>
  <c r="CO84"/>
  <c r="AJ302" l="1"/>
  <c r="AN326"/>
  <c r="Z562"/>
  <c r="X563"/>
  <c r="BM561"/>
  <c r="BP561"/>
  <c r="BJ561"/>
  <c r="BH562"/>
  <c r="AG564"/>
  <c r="AI563"/>
  <c r="CP84"/>
  <c r="CQ84" s="1"/>
  <c r="W567"/>
  <c r="U568"/>
  <c r="R564"/>
  <c r="T563"/>
  <c r="CU84"/>
  <c r="BL84"/>
  <c r="BN84" s="1"/>
  <c r="BI84"/>
  <c r="BK84" s="1"/>
  <c r="BO84"/>
  <c r="BQ84" s="1"/>
  <c r="CR84"/>
  <c r="CX84" s="1"/>
  <c r="AK303" l="1"/>
  <c r="AM303" s="1"/>
  <c r="AL302"/>
  <c r="AO327"/>
  <c r="AQ327" s="1"/>
  <c r="BJ562"/>
  <c r="BM562"/>
  <c r="BH563"/>
  <c r="BP562"/>
  <c r="X564"/>
  <c r="Z563"/>
  <c r="AG565"/>
  <c r="AI564"/>
  <c r="CS84"/>
  <c r="CV84" s="1"/>
  <c r="CN84"/>
  <c r="CW84" s="1"/>
  <c r="I102" s="1"/>
  <c r="BG84"/>
  <c r="D102"/>
  <c r="C102"/>
  <c r="G102"/>
  <c r="B102"/>
  <c r="R565"/>
  <c r="T564"/>
  <c r="U569"/>
  <c r="W568"/>
  <c r="AN327" l="1"/>
  <c r="AJ303"/>
  <c r="H102"/>
  <c r="X565"/>
  <c r="Z564"/>
  <c r="AI565"/>
  <c r="AG566"/>
  <c r="BP563"/>
  <c r="BH564"/>
  <c r="BJ563"/>
  <c r="BM563"/>
  <c r="U570"/>
  <c r="W569"/>
  <c r="R566"/>
  <c r="T565"/>
  <c r="AB84"/>
  <c r="AH84"/>
  <c r="V84"/>
  <c r="Y84"/>
  <c r="S84"/>
  <c r="AP84"/>
  <c r="O102"/>
  <c r="P102"/>
  <c r="M102"/>
  <c r="BS104"/>
  <c r="BT104" s="1"/>
  <c r="K102"/>
  <c r="E102"/>
  <c r="J102"/>
  <c r="AN328" l="1"/>
  <c r="AO329" s="1"/>
  <c r="AQ329" s="1"/>
  <c r="AO328"/>
  <c r="AQ328" s="1"/>
  <c r="AK304"/>
  <c r="AM304" s="1"/>
  <c r="AL303"/>
  <c r="Z565"/>
  <c r="X566"/>
  <c r="BP564"/>
  <c r="BM564"/>
  <c r="BJ564"/>
  <c r="BH565"/>
  <c r="AG567"/>
  <c r="AI566"/>
  <c r="A102"/>
  <c r="BU104"/>
  <c r="U571"/>
  <c r="W570"/>
  <c r="AZ84"/>
  <c r="T566"/>
  <c r="R567"/>
  <c r="AJ304" l="1"/>
  <c r="AN329"/>
  <c r="BH566"/>
  <c r="BJ565"/>
  <c r="BM565"/>
  <c r="BP565"/>
  <c r="AG568"/>
  <c r="AI567"/>
  <c r="Z566"/>
  <c r="X567"/>
  <c r="R568"/>
  <c r="T567"/>
  <c r="BB84"/>
  <c r="CD85" s="1"/>
  <c r="CE85" s="1"/>
  <c r="BC84"/>
  <c r="U572"/>
  <c r="W571"/>
  <c r="AL304" l="1"/>
  <c r="AK305"/>
  <c r="AM305" s="1"/>
  <c r="AO330"/>
  <c r="AQ330" s="1"/>
  <c r="Z567"/>
  <c r="X568"/>
  <c r="AG569"/>
  <c r="AI568"/>
  <c r="BJ566"/>
  <c r="BP566"/>
  <c r="BH567"/>
  <c r="BM566"/>
  <c r="U573"/>
  <c r="W572"/>
  <c r="CF85"/>
  <c r="CG85"/>
  <c r="AU85"/>
  <c r="AS85"/>
  <c r="AR85"/>
  <c r="AV85"/>
  <c r="AT85"/>
  <c r="AW85"/>
  <c r="BE84"/>
  <c r="T568"/>
  <c r="R569"/>
  <c r="AJ305" l="1"/>
  <c r="AN330"/>
  <c r="BM567"/>
  <c r="BJ567"/>
  <c r="BP567"/>
  <c r="BH568"/>
  <c r="AG570"/>
  <c r="AI569"/>
  <c r="X569"/>
  <c r="Z568"/>
  <c r="U574"/>
  <c r="W573"/>
  <c r="R570"/>
  <c r="T569"/>
  <c r="BA85"/>
  <c r="CO85"/>
  <c r="CH85"/>
  <c r="CI85" s="1"/>
  <c r="CJ85" s="1"/>
  <c r="CK85" s="1"/>
  <c r="CL85" s="1"/>
  <c r="CT85"/>
  <c r="AL305" l="1"/>
  <c r="AK306"/>
  <c r="AM306" s="1"/>
  <c r="AO331"/>
  <c r="AQ331" s="1"/>
  <c r="AI570"/>
  <c r="AG571"/>
  <c r="X570"/>
  <c r="Z569"/>
  <c r="BH569"/>
  <c r="BM568"/>
  <c r="BP568"/>
  <c r="BJ568"/>
  <c r="CR85"/>
  <c r="CX85" s="1"/>
  <c r="CM85"/>
  <c r="CU85" s="1"/>
  <c r="W574"/>
  <c r="U575"/>
  <c r="AX85"/>
  <c r="AY85" s="1"/>
  <c r="BF85" s="1"/>
  <c r="R571"/>
  <c r="T570"/>
  <c r="AJ306" l="1"/>
  <c r="AN331"/>
  <c r="BJ569"/>
  <c r="BH570"/>
  <c r="BM569"/>
  <c r="BP569"/>
  <c r="AG572"/>
  <c r="AI571"/>
  <c r="X571"/>
  <c r="Z570"/>
  <c r="B103"/>
  <c r="C103"/>
  <c r="D103"/>
  <c r="G103"/>
  <c r="CS85"/>
  <c r="BL85"/>
  <c r="BN85" s="1"/>
  <c r="BI85"/>
  <c r="BK85" s="1"/>
  <c r="BO85"/>
  <c r="BQ85" s="1"/>
  <c r="CP85"/>
  <c r="CQ85" s="1"/>
  <c r="CN85"/>
  <c r="CW85" s="1"/>
  <c r="I103" s="1"/>
  <c r="T571"/>
  <c r="R572"/>
  <c r="W575"/>
  <c r="U576"/>
  <c r="AK307" l="1"/>
  <c r="AM307" s="1"/>
  <c r="AL306"/>
  <c r="AO332"/>
  <c r="AQ332" s="1"/>
  <c r="AI572"/>
  <c r="AG573"/>
  <c r="BP570"/>
  <c r="BM570"/>
  <c r="BJ570"/>
  <c r="BH571"/>
  <c r="Z571"/>
  <c r="X572"/>
  <c r="H103"/>
  <c r="U577"/>
  <c r="W576"/>
  <c r="R573"/>
  <c r="T572"/>
  <c r="CV85"/>
  <c r="K103"/>
  <c r="P103"/>
  <c r="O103"/>
  <c r="M103"/>
  <c r="BS105"/>
  <c r="BT105" s="1"/>
  <c r="BG85"/>
  <c r="AN332" l="1"/>
  <c r="AO333" s="1"/>
  <c r="AQ333" s="1"/>
  <c r="AJ307"/>
  <c r="X573"/>
  <c r="Z572"/>
  <c r="BM571"/>
  <c r="BP571"/>
  <c r="BJ571"/>
  <c r="BH572"/>
  <c r="AG574"/>
  <c r="AI573"/>
  <c r="W577"/>
  <c r="U578"/>
  <c r="E103"/>
  <c r="J103"/>
  <c r="T573"/>
  <c r="R574"/>
  <c r="A103"/>
  <c r="BU105"/>
  <c r="Y85"/>
  <c r="AH85"/>
  <c r="S85"/>
  <c r="AB85"/>
  <c r="V85"/>
  <c r="AP85"/>
  <c r="AN333" l="1"/>
  <c r="AO334" s="1"/>
  <c r="AQ334" s="1"/>
  <c r="AK308"/>
  <c r="AM308" s="1"/>
  <c r="AL307"/>
  <c r="Z573"/>
  <c r="X574"/>
  <c r="BJ572"/>
  <c r="BM572"/>
  <c r="BH573"/>
  <c r="BP572"/>
  <c r="AI574"/>
  <c r="AG575"/>
  <c r="R575"/>
  <c r="T574"/>
  <c r="U579"/>
  <c r="W578"/>
  <c r="AZ85"/>
  <c r="AJ308" l="1"/>
  <c r="AN334"/>
  <c r="Z574"/>
  <c r="X575"/>
  <c r="AG576"/>
  <c r="AI575"/>
  <c r="BJ573"/>
  <c r="BP573"/>
  <c r="BH574"/>
  <c r="BM573"/>
  <c r="BC85"/>
  <c r="BB85"/>
  <c r="CD86" s="1"/>
  <c r="CE86" s="1"/>
  <c r="W579"/>
  <c r="U580"/>
  <c r="T575"/>
  <c r="R576"/>
  <c r="AK309" l="1"/>
  <c r="AM309" s="1"/>
  <c r="AL308"/>
  <c r="AO335"/>
  <c r="AQ335" s="1"/>
  <c r="X576"/>
  <c r="Z575"/>
  <c r="BJ574"/>
  <c r="BH575"/>
  <c r="BP574"/>
  <c r="BM574"/>
  <c r="AG577"/>
  <c r="AI576"/>
  <c r="AW86"/>
  <c r="AT86"/>
  <c r="BA86" s="1"/>
  <c r="AS86"/>
  <c r="AR86"/>
  <c r="AU86"/>
  <c r="AV86"/>
  <c r="BE85"/>
  <c r="CG86"/>
  <c r="CF86"/>
  <c r="R577"/>
  <c r="T576"/>
  <c r="W580"/>
  <c r="U581"/>
  <c r="AN335" l="1"/>
  <c r="AO336" s="1"/>
  <c r="AJ309"/>
  <c r="Z576"/>
  <c r="X577"/>
  <c r="AG578"/>
  <c r="AI577"/>
  <c r="BJ575"/>
  <c r="BH576"/>
  <c r="BP575"/>
  <c r="BM575"/>
  <c r="CH86"/>
  <c r="CI86" s="1"/>
  <c r="CJ86" s="1"/>
  <c r="CK86" s="1"/>
  <c r="CL86" s="1"/>
  <c r="CM86" s="1"/>
  <c r="CT86"/>
  <c r="CO86"/>
  <c r="AX86"/>
  <c r="AY86" s="1"/>
  <c r="BF86" s="1"/>
  <c r="U582"/>
  <c r="W581"/>
  <c r="R578"/>
  <c r="T577"/>
  <c r="AQ336" l="1"/>
  <c r="AN336"/>
  <c r="AO337" s="1"/>
  <c r="AL309"/>
  <c r="AK310"/>
  <c r="AM310" s="1"/>
  <c r="AJ310"/>
  <c r="BP576"/>
  <c r="BM576"/>
  <c r="BH577"/>
  <c r="BJ576"/>
  <c r="X578"/>
  <c r="Z577"/>
  <c r="AG579"/>
  <c r="AI578"/>
  <c r="W582"/>
  <c r="U583"/>
  <c r="R579"/>
  <c r="T578"/>
  <c r="CU86"/>
  <c r="BL86"/>
  <c r="BN86" s="1"/>
  <c r="BO86"/>
  <c r="BQ86" s="1"/>
  <c r="BI86"/>
  <c r="BK86" s="1"/>
  <c r="CP86"/>
  <c r="CQ86" s="1"/>
  <c r="CR86"/>
  <c r="CX86" s="1"/>
  <c r="AK311" l="1"/>
  <c r="AM311" s="1"/>
  <c r="AL310"/>
  <c r="CN86"/>
  <c r="CW86" s="1"/>
  <c r="AQ337"/>
  <c r="AN337"/>
  <c r="BG86"/>
  <c r="X579"/>
  <c r="Z578"/>
  <c r="AI579"/>
  <c r="AG580"/>
  <c r="BJ577"/>
  <c r="BM577"/>
  <c r="BH578"/>
  <c r="BP577"/>
  <c r="CS86"/>
  <c r="B104"/>
  <c r="I104"/>
  <c r="D104"/>
  <c r="C104"/>
  <c r="G104"/>
  <c r="H104"/>
  <c r="CV86"/>
  <c r="R580"/>
  <c r="T579"/>
  <c r="U584"/>
  <c r="W583"/>
  <c r="S86"/>
  <c r="V86"/>
  <c r="AB86"/>
  <c r="Y86"/>
  <c r="AH86"/>
  <c r="AP86"/>
  <c r="AJ311" l="1"/>
  <c r="AO338"/>
  <c r="AQ338" s="1"/>
  <c r="AN338"/>
  <c r="Z579"/>
  <c r="X580"/>
  <c r="BM578"/>
  <c r="BJ578"/>
  <c r="BH579"/>
  <c r="BP578"/>
  <c r="AG581"/>
  <c r="AI580"/>
  <c r="R581"/>
  <c r="T580"/>
  <c r="AZ86"/>
  <c r="E104"/>
  <c r="J104"/>
  <c r="W584"/>
  <c r="U585"/>
  <c r="M104"/>
  <c r="K104"/>
  <c r="BS106"/>
  <c r="BT106" s="1"/>
  <c r="P104"/>
  <c r="O104"/>
  <c r="AL311" l="1"/>
  <c r="AK312"/>
  <c r="AM312" s="1"/>
  <c r="AO339"/>
  <c r="AQ339" s="1"/>
  <c r="BP579"/>
  <c r="BJ579"/>
  <c r="BM579"/>
  <c r="BH580"/>
  <c r="X581"/>
  <c r="Z580"/>
  <c r="AG582"/>
  <c r="AI581"/>
  <c r="U586"/>
  <c r="W585"/>
  <c r="R582"/>
  <c r="T581"/>
  <c r="BC86"/>
  <c r="BB86"/>
  <c r="CD87" s="1"/>
  <c r="CE87" s="1"/>
  <c r="BU106"/>
  <c r="A104"/>
  <c r="AJ312" l="1"/>
  <c r="AN339"/>
  <c r="X582"/>
  <c r="Z581"/>
  <c r="AG583"/>
  <c r="AI582"/>
  <c r="BH581"/>
  <c r="BP580"/>
  <c r="BM580"/>
  <c r="BJ580"/>
  <c r="AU87"/>
  <c r="AR87"/>
  <c r="AW87"/>
  <c r="AV87"/>
  <c r="AT87"/>
  <c r="AS87"/>
  <c r="BE86"/>
  <c r="CG87"/>
  <c r="CF87"/>
  <c r="R583"/>
  <c r="T582"/>
  <c r="U587"/>
  <c r="W586"/>
  <c r="AK313" l="1"/>
  <c r="AM313" s="1"/>
  <c r="AL312"/>
  <c r="AO340"/>
  <c r="AQ340" s="1"/>
  <c r="BJ581"/>
  <c r="BM581"/>
  <c r="BH582"/>
  <c r="BP581"/>
  <c r="Z582"/>
  <c r="X583"/>
  <c r="BA87"/>
  <c r="AX87" s="1"/>
  <c r="AY87" s="1"/>
  <c r="BF87" s="1"/>
  <c r="AI583"/>
  <c r="AG584"/>
  <c r="W587"/>
  <c r="U588"/>
  <c r="CO87"/>
  <c r="R584"/>
  <c r="T583"/>
  <c r="CH87"/>
  <c r="CI87" s="1"/>
  <c r="CJ87" s="1"/>
  <c r="CK87" s="1"/>
  <c r="CL87" s="1"/>
  <c r="CT87"/>
  <c r="AJ313" l="1"/>
  <c r="AN340"/>
  <c r="Z583"/>
  <c r="X584"/>
  <c r="AG585"/>
  <c r="AI584"/>
  <c r="BH583"/>
  <c r="BP582"/>
  <c r="BM582"/>
  <c r="BJ582"/>
  <c r="R585"/>
  <c r="T584"/>
  <c r="U589"/>
  <c r="W588"/>
  <c r="BI87"/>
  <c r="BK87" s="1"/>
  <c r="BL87"/>
  <c r="BN87" s="1"/>
  <c r="BO87"/>
  <c r="BQ87" s="1"/>
  <c r="CR87"/>
  <c r="CX87" s="1"/>
  <c r="CM87"/>
  <c r="AL313" l="1"/>
  <c r="AK314"/>
  <c r="AM314" s="1"/>
  <c r="AO341"/>
  <c r="AQ341" s="1"/>
  <c r="Z584"/>
  <c r="X585"/>
  <c r="BM583"/>
  <c r="BH584"/>
  <c r="BP583"/>
  <c r="BJ583"/>
  <c r="AI585"/>
  <c r="AG586"/>
  <c r="CS87"/>
  <c r="C105"/>
  <c r="G105"/>
  <c r="D105"/>
  <c r="B105"/>
  <c r="W589"/>
  <c r="U590"/>
  <c r="R586"/>
  <c r="T585"/>
  <c r="BG87"/>
  <c r="CP87"/>
  <c r="CQ87" s="1"/>
  <c r="CN87"/>
  <c r="CW87" s="1"/>
  <c r="I105" s="1"/>
  <c r="CU87"/>
  <c r="AJ314" l="1"/>
  <c r="AN341"/>
  <c r="X586"/>
  <c r="Z585"/>
  <c r="AI586"/>
  <c r="AG587"/>
  <c r="BM584"/>
  <c r="BJ584"/>
  <c r="BH585"/>
  <c r="BP584"/>
  <c r="H105"/>
  <c r="AB87"/>
  <c r="S87"/>
  <c r="AH87"/>
  <c r="Y87"/>
  <c r="V87"/>
  <c r="AP87"/>
  <c r="T586"/>
  <c r="R587"/>
  <c r="O105"/>
  <c r="P105"/>
  <c r="BS107"/>
  <c r="BT107" s="1"/>
  <c r="M105"/>
  <c r="K105"/>
  <c r="W590"/>
  <c r="U591"/>
  <c r="CV87"/>
  <c r="AK315" l="1"/>
  <c r="AM315" s="1"/>
  <c r="AL314"/>
  <c r="AO342"/>
  <c r="AQ342" s="1"/>
  <c r="Z586"/>
  <c r="X587"/>
  <c r="BJ585"/>
  <c r="BH586"/>
  <c r="BM585"/>
  <c r="BP585"/>
  <c r="AG588"/>
  <c r="AI587"/>
  <c r="E105"/>
  <c r="J105"/>
  <c r="AZ87"/>
  <c r="W591"/>
  <c r="U592"/>
  <c r="A105"/>
  <c r="BU107"/>
  <c r="T587"/>
  <c r="R588"/>
  <c r="AJ315" l="1"/>
  <c r="AN342"/>
  <c r="Z587"/>
  <c r="X588"/>
  <c r="AG589"/>
  <c r="AI588"/>
  <c r="BM586"/>
  <c r="BJ586"/>
  <c r="BH587"/>
  <c r="BP586"/>
  <c r="R589"/>
  <c r="T588"/>
  <c r="BB87"/>
  <c r="CD88" s="1"/>
  <c r="CE88" s="1"/>
  <c r="BC87"/>
  <c r="W592"/>
  <c r="U593"/>
  <c r="AK316" l="1"/>
  <c r="AM316" s="1"/>
  <c r="AL315"/>
  <c r="AO343"/>
  <c r="AQ343" s="1"/>
  <c r="Z588"/>
  <c r="X589"/>
  <c r="BH588"/>
  <c r="BM587"/>
  <c r="BP587"/>
  <c r="BJ587"/>
  <c r="AI589"/>
  <c r="AG590"/>
  <c r="U594"/>
  <c r="W593"/>
  <c r="CG88"/>
  <c r="CF88"/>
  <c r="AV88"/>
  <c r="AU88"/>
  <c r="AW88"/>
  <c r="AT88"/>
  <c r="BA88" s="1"/>
  <c r="AS88"/>
  <c r="AR88"/>
  <c r="BE87"/>
  <c r="T589"/>
  <c r="R590"/>
  <c r="AJ316" l="1"/>
  <c r="AN343"/>
  <c r="Z589"/>
  <c r="X590"/>
  <c r="BP588"/>
  <c r="BM588"/>
  <c r="BH589"/>
  <c r="BJ588"/>
  <c r="AG591"/>
  <c r="AI590"/>
  <c r="R591"/>
  <c r="T590"/>
  <c r="U595"/>
  <c r="W594"/>
  <c r="CH88"/>
  <c r="CI88" s="1"/>
  <c r="CJ88" s="1"/>
  <c r="CK88" s="1"/>
  <c r="CL88" s="1"/>
  <c r="CM88" s="1"/>
  <c r="CT88"/>
  <c r="AX88"/>
  <c r="AY88" s="1"/>
  <c r="CO88"/>
  <c r="AK317" l="1"/>
  <c r="AM317" s="1"/>
  <c r="AL316"/>
  <c r="AO344"/>
  <c r="AQ344" s="1"/>
  <c r="BM589"/>
  <c r="BJ589"/>
  <c r="BH590"/>
  <c r="BP589"/>
  <c r="Z590"/>
  <c r="X591"/>
  <c r="AI591"/>
  <c r="AG592"/>
  <c r="BF88"/>
  <c r="CP88"/>
  <c r="CQ88" s="1"/>
  <c r="CR88"/>
  <c r="CX88" s="1"/>
  <c r="CU88"/>
  <c r="W595"/>
  <c r="U596"/>
  <c r="T591"/>
  <c r="R592"/>
  <c r="AJ317" l="1"/>
  <c r="AN344"/>
  <c r="AI592"/>
  <c r="AG593"/>
  <c r="Z591"/>
  <c r="X592"/>
  <c r="BJ590"/>
  <c r="BM590"/>
  <c r="BH591"/>
  <c r="BP590"/>
  <c r="CS88"/>
  <c r="CV88" s="1"/>
  <c r="CN88"/>
  <c r="CW88" s="1"/>
  <c r="I106" s="1"/>
  <c r="T592"/>
  <c r="R593"/>
  <c r="BI88"/>
  <c r="BK88" s="1"/>
  <c r="BL88"/>
  <c r="BN88" s="1"/>
  <c r="BO88"/>
  <c r="BQ88" s="1"/>
  <c r="W596"/>
  <c r="U597"/>
  <c r="G106"/>
  <c r="B106"/>
  <c r="C106"/>
  <c r="H106"/>
  <c r="D106"/>
  <c r="AL317" l="1"/>
  <c r="AK318"/>
  <c r="AM318" s="1"/>
  <c r="AO345"/>
  <c r="AQ345" s="1"/>
  <c r="AI593"/>
  <c r="AG594"/>
  <c r="BM591"/>
  <c r="BP591"/>
  <c r="BJ591"/>
  <c r="BH592"/>
  <c r="Z592"/>
  <c r="X593"/>
  <c r="U598"/>
  <c r="W597"/>
  <c r="E106"/>
  <c r="J106"/>
  <c r="R594"/>
  <c r="T593"/>
  <c r="BS108"/>
  <c r="BT108" s="1"/>
  <c r="P106"/>
  <c r="M106"/>
  <c r="O106"/>
  <c r="K106"/>
  <c r="BG88"/>
  <c r="AJ318" l="1"/>
  <c r="AN345"/>
  <c r="BJ592"/>
  <c r="BP592"/>
  <c r="BH593"/>
  <c r="BM592"/>
  <c r="AI594"/>
  <c r="AG595"/>
  <c r="X594"/>
  <c r="Z593"/>
  <c r="Y88"/>
  <c r="V88"/>
  <c r="S88"/>
  <c r="AH88"/>
  <c r="AB88"/>
  <c r="AP88"/>
  <c r="BU108"/>
  <c r="A106"/>
  <c r="R595"/>
  <c r="T594"/>
  <c r="U599"/>
  <c r="W598"/>
  <c r="AL318" l="1"/>
  <c r="AK319"/>
  <c r="AM319" s="1"/>
  <c r="AO346"/>
  <c r="AQ346" s="1"/>
  <c r="X595"/>
  <c r="Z594"/>
  <c r="AI595"/>
  <c r="AG596"/>
  <c r="BJ593"/>
  <c r="BH594"/>
  <c r="BM593"/>
  <c r="BP593"/>
  <c r="W599"/>
  <c r="U600"/>
  <c r="R596"/>
  <c r="T595"/>
  <c r="AZ88"/>
  <c r="AJ319" l="1"/>
  <c r="AN346"/>
  <c r="X596"/>
  <c r="Z595"/>
  <c r="BP594"/>
  <c r="BJ594"/>
  <c r="BH595"/>
  <c r="BM594"/>
  <c r="AG597"/>
  <c r="AI596"/>
  <c r="BB88"/>
  <c r="CD89" s="1"/>
  <c r="CE89" s="1"/>
  <c r="BC88"/>
  <c r="W600"/>
  <c r="U601"/>
  <c r="R597"/>
  <c r="T596"/>
  <c r="AK320" l="1"/>
  <c r="AM320" s="1"/>
  <c r="AL319"/>
  <c r="AO347"/>
  <c r="AQ347" s="1"/>
  <c r="AI597"/>
  <c r="AG598"/>
  <c r="BH596"/>
  <c r="BM595"/>
  <c r="BP595"/>
  <c r="BJ595"/>
  <c r="Z596"/>
  <c r="X597"/>
  <c r="W601"/>
  <c r="U602"/>
  <c r="AW89"/>
  <c r="AR89"/>
  <c r="AS89"/>
  <c r="AU89"/>
  <c r="AT89"/>
  <c r="BA89" s="1"/>
  <c r="AV89"/>
  <c r="BE88"/>
  <c r="R598"/>
  <c r="T597"/>
  <c r="CG89"/>
  <c r="CF89"/>
  <c r="AJ320" l="1"/>
  <c r="AN347"/>
  <c r="AI598"/>
  <c r="AG599"/>
  <c r="BJ596"/>
  <c r="BM596"/>
  <c r="BH597"/>
  <c r="BP596"/>
  <c r="Z597"/>
  <c r="X598"/>
  <c r="W602"/>
  <c r="U603"/>
  <c r="CH89"/>
  <c r="CI89" s="1"/>
  <c r="CJ89" s="1"/>
  <c r="CK89" s="1"/>
  <c r="CL89" s="1"/>
  <c r="CM89" s="1"/>
  <c r="CT89"/>
  <c r="AX89"/>
  <c r="AY89" s="1"/>
  <c r="BF89" s="1"/>
  <c r="CO89"/>
  <c r="R599"/>
  <c r="T598"/>
  <c r="AL320" l="1"/>
  <c r="AK321"/>
  <c r="AM321" s="1"/>
  <c r="AO348"/>
  <c r="AQ348" s="1"/>
  <c r="AG600"/>
  <c r="AI599"/>
  <c r="X599"/>
  <c r="Z598"/>
  <c r="BP597"/>
  <c r="BJ597"/>
  <c r="BH598"/>
  <c r="BM597"/>
  <c r="CP89"/>
  <c r="CQ89" s="1"/>
  <c r="BL89"/>
  <c r="BN89" s="1"/>
  <c r="BO89"/>
  <c r="BQ89" s="1"/>
  <c r="BI89"/>
  <c r="BK89" s="1"/>
  <c r="CU89"/>
  <c r="W603"/>
  <c r="U604"/>
  <c r="CR89"/>
  <c r="CX89" s="1"/>
  <c r="R600"/>
  <c r="T599"/>
  <c r="AJ321" l="1"/>
  <c r="AN348"/>
  <c r="BH599"/>
  <c r="BM598"/>
  <c r="BP598"/>
  <c r="BJ598"/>
  <c r="X600"/>
  <c r="Z599"/>
  <c r="AG601"/>
  <c r="AI600"/>
  <c r="CS89"/>
  <c r="CV89" s="1"/>
  <c r="R601"/>
  <c r="T600"/>
  <c r="W604"/>
  <c r="U605"/>
  <c r="BG89"/>
  <c r="G107"/>
  <c r="D107"/>
  <c r="B107"/>
  <c r="C107"/>
  <c r="CN89"/>
  <c r="CW89" s="1"/>
  <c r="I107" s="1"/>
  <c r="AL321" l="1"/>
  <c r="AK322"/>
  <c r="AM322" s="1"/>
  <c r="AO349"/>
  <c r="AQ349" s="1"/>
  <c r="Z600"/>
  <c r="X601"/>
  <c r="BJ599"/>
  <c r="BP599"/>
  <c r="BH600"/>
  <c r="BM599"/>
  <c r="AG602"/>
  <c r="AI601"/>
  <c r="H107"/>
  <c r="E107"/>
  <c r="J107"/>
  <c r="AB89"/>
  <c r="AH89"/>
  <c r="V89"/>
  <c r="S89"/>
  <c r="Y89"/>
  <c r="AP89"/>
  <c r="W605"/>
  <c r="U606"/>
  <c r="R602"/>
  <c r="T601"/>
  <c r="K107"/>
  <c r="P107"/>
  <c r="O107"/>
  <c r="BS109"/>
  <c r="BT109" s="1"/>
  <c r="M107"/>
  <c r="AJ322" l="1"/>
  <c r="AN349"/>
  <c r="X602"/>
  <c r="Z601"/>
  <c r="AZ89"/>
  <c r="BB89" s="1"/>
  <c r="CD90" s="1"/>
  <c r="CE90" s="1"/>
  <c r="BM600"/>
  <c r="BP600"/>
  <c r="BJ600"/>
  <c r="BH601"/>
  <c r="AI602"/>
  <c r="AG603"/>
  <c r="R603"/>
  <c r="T602"/>
  <c r="BU109"/>
  <c r="A107"/>
  <c r="W606"/>
  <c r="U607"/>
  <c r="AL322" l="1"/>
  <c r="AK323"/>
  <c r="AM323" s="1"/>
  <c r="AO350"/>
  <c r="AQ350" s="1"/>
  <c r="BC89"/>
  <c r="AV90" s="1"/>
  <c r="X603"/>
  <c r="Z602"/>
  <c r="AG604"/>
  <c r="AI603"/>
  <c r="BJ601"/>
  <c r="BM601"/>
  <c r="BP601"/>
  <c r="BH602"/>
  <c r="W607"/>
  <c r="U608"/>
  <c r="R604"/>
  <c r="T603"/>
  <c r="AW90"/>
  <c r="BE89"/>
  <c r="CF90"/>
  <c r="CG90"/>
  <c r="AS90" l="1"/>
  <c r="AR90"/>
  <c r="AT90"/>
  <c r="AU90"/>
  <c r="AJ323"/>
  <c r="AN350"/>
  <c r="X604"/>
  <c r="Z603"/>
  <c r="AI604"/>
  <c r="AG605"/>
  <c r="BM602"/>
  <c r="BP602"/>
  <c r="BJ602"/>
  <c r="BH603"/>
  <c r="CO90"/>
  <c r="R605"/>
  <c r="T604"/>
  <c r="CH90"/>
  <c r="CI90" s="1"/>
  <c r="CJ90" s="1"/>
  <c r="CK90" s="1"/>
  <c r="CL90" s="1"/>
  <c r="CM90" s="1"/>
  <c r="CT90"/>
  <c r="U609"/>
  <c r="W608"/>
  <c r="BA90"/>
  <c r="AL323" l="1"/>
  <c r="AK324"/>
  <c r="AM324" s="1"/>
  <c r="AO351"/>
  <c r="AQ351" s="1"/>
  <c r="Z604"/>
  <c r="X605"/>
  <c r="BH604"/>
  <c r="BP603"/>
  <c r="BM603"/>
  <c r="BJ603"/>
  <c r="AI605"/>
  <c r="AG606"/>
  <c r="CP90"/>
  <c r="CQ90" s="1"/>
  <c r="W609"/>
  <c r="U610"/>
  <c r="CU90"/>
  <c r="AX90"/>
  <c r="AY90" s="1"/>
  <c r="BF90" s="1"/>
  <c r="CR90"/>
  <c r="CX90" s="1"/>
  <c r="R606"/>
  <c r="T605"/>
  <c r="AJ324" l="1"/>
  <c r="AN351"/>
  <c r="Z605"/>
  <c r="X606"/>
  <c r="BH605"/>
  <c r="BM604"/>
  <c r="BJ604"/>
  <c r="BP604"/>
  <c r="AI606"/>
  <c r="AG607"/>
  <c r="CS90"/>
  <c r="BI90"/>
  <c r="BK90" s="1"/>
  <c r="BL90"/>
  <c r="BN90" s="1"/>
  <c r="BO90"/>
  <c r="BQ90" s="1"/>
  <c r="R607"/>
  <c r="T606"/>
  <c r="CN90"/>
  <c r="CW90" s="1"/>
  <c r="I108" s="1"/>
  <c r="W610"/>
  <c r="U611"/>
  <c r="D108"/>
  <c r="B108"/>
  <c r="G108"/>
  <c r="C108"/>
  <c r="CV90"/>
  <c r="AL324" l="1"/>
  <c r="AK325"/>
  <c r="AM325" s="1"/>
  <c r="H108"/>
  <c r="AO352"/>
  <c r="AQ352" s="1"/>
  <c r="Z606"/>
  <c r="X607"/>
  <c r="BH606"/>
  <c r="BM605"/>
  <c r="BP605"/>
  <c r="BJ605"/>
  <c r="AG608"/>
  <c r="AI607"/>
  <c r="BG90"/>
  <c r="R608"/>
  <c r="T607"/>
  <c r="E108"/>
  <c r="J108"/>
  <c r="M108"/>
  <c r="P108"/>
  <c r="BS110"/>
  <c r="BT110" s="1"/>
  <c r="K108"/>
  <c r="O108"/>
  <c r="U612"/>
  <c r="W611"/>
  <c r="AJ325" l="1"/>
  <c r="AN352"/>
  <c r="X608"/>
  <c r="Z607"/>
  <c r="AI608"/>
  <c r="AG609"/>
  <c r="BM606"/>
  <c r="BP606"/>
  <c r="BJ606"/>
  <c r="BH607"/>
  <c r="W612"/>
  <c r="U613"/>
  <c r="T608"/>
  <c r="R609"/>
  <c r="AB90"/>
  <c r="AH90"/>
  <c r="Y90"/>
  <c r="S90"/>
  <c r="V90"/>
  <c r="AP90"/>
  <c r="BU110"/>
  <c r="A108"/>
  <c r="AL325" l="1"/>
  <c r="AK326"/>
  <c r="AM326" s="1"/>
  <c r="AO353"/>
  <c r="AQ353" s="1"/>
  <c r="X609"/>
  <c r="Z608"/>
  <c r="BM607"/>
  <c r="BP607"/>
  <c r="BH608"/>
  <c r="BJ607"/>
  <c r="AG610"/>
  <c r="AI609"/>
  <c r="R610"/>
  <c r="T609"/>
  <c r="W613"/>
  <c r="U614"/>
  <c r="AZ90"/>
  <c r="AJ326" l="1"/>
  <c r="AN353"/>
  <c r="BM608"/>
  <c r="BP608"/>
  <c r="BJ608"/>
  <c r="BH609"/>
  <c r="X610"/>
  <c r="Z609"/>
  <c r="AG611"/>
  <c r="AI610"/>
  <c r="BB90"/>
  <c r="CD91" s="1"/>
  <c r="CE91" s="1"/>
  <c r="BC90"/>
  <c r="U615"/>
  <c r="W614"/>
  <c r="R611"/>
  <c r="T610"/>
  <c r="AK327" l="1"/>
  <c r="AM327" s="1"/>
  <c r="AL326"/>
  <c r="AO354"/>
  <c r="AQ354" s="1"/>
  <c r="Z610"/>
  <c r="X611"/>
  <c r="AI611"/>
  <c r="AG612"/>
  <c r="BM609"/>
  <c r="BH610"/>
  <c r="BP609"/>
  <c r="BJ609"/>
  <c r="U616"/>
  <c r="W615"/>
  <c r="CF91"/>
  <c r="CG91"/>
  <c r="T611"/>
  <c r="R612"/>
  <c r="AT91"/>
  <c r="AV91"/>
  <c r="AR91"/>
  <c r="AW91"/>
  <c r="AU91"/>
  <c r="AS91"/>
  <c r="BE90"/>
  <c r="AJ327" l="1"/>
  <c r="BA91"/>
  <c r="AX91" s="1"/>
  <c r="AY91" s="1"/>
  <c r="BF91" s="1"/>
  <c r="AN354"/>
  <c r="BP610"/>
  <c r="BH611"/>
  <c r="BM610"/>
  <c r="BJ610"/>
  <c r="Z611"/>
  <c r="X612"/>
  <c r="AI612"/>
  <c r="AG613"/>
  <c r="CO91"/>
  <c r="R613"/>
  <c r="T612"/>
  <c r="CH91"/>
  <c r="CI91" s="1"/>
  <c r="CJ91" s="1"/>
  <c r="CK91" s="1"/>
  <c r="CL91" s="1"/>
  <c r="CT91"/>
  <c r="U617"/>
  <c r="W616"/>
  <c r="AL327" l="1"/>
  <c r="AK328"/>
  <c r="AM328" s="1"/>
  <c r="AO355"/>
  <c r="AQ355" s="1"/>
  <c r="X613"/>
  <c r="Z612"/>
  <c r="BP611"/>
  <c r="BJ611"/>
  <c r="BH612"/>
  <c r="BM611"/>
  <c r="AG614"/>
  <c r="AI613"/>
  <c r="CR91"/>
  <c r="CX91" s="1"/>
  <c r="CM91"/>
  <c r="CU91" s="1"/>
  <c r="T613"/>
  <c r="R614"/>
  <c r="W617"/>
  <c r="U618"/>
  <c r="BO91"/>
  <c r="BQ91" s="1"/>
  <c r="BI91"/>
  <c r="BK91" s="1"/>
  <c r="BL91"/>
  <c r="BN91" s="1"/>
  <c r="BG91" l="1"/>
  <c r="AJ328"/>
  <c r="AN355"/>
  <c r="X614"/>
  <c r="Z613"/>
  <c r="AG615"/>
  <c r="AI614"/>
  <c r="BH613"/>
  <c r="BM612"/>
  <c r="BJ612"/>
  <c r="BP612"/>
  <c r="B109"/>
  <c r="C109"/>
  <c r="D109"/>
  <c r="G109"/>
  <c r="CS91"/>
  <c r="AB91"/>
  <c r="AH91"/>
  <c r="S91"/>
  <c r="Y91"/>
  <c r="V91"/>
  <c r="AP91"/>
  <c r="R615"/>
  <c r="T614"/>
  <c r="CP91"/>
  <c r="CQ91" s="1"/>
  <c r="CN91"/>
  <c r="CW91" s="1"/>
  <c r="I109" s="1"/>
  <c r="U619"/>
  <c r="W618"/>
  <c r="AL328" l="1"/>
  <c r="AK329"/>
  <c r="AM329" s="1"/>
  <c r="AO356"/>
  <c r="AQ356" s="1"/>
  <c r="AZ91"/>
  <c r="BC91" s="1"/>
  <c r="Z614"/>
  <c r="X615"/>
  <c r="AI615"/>
  <c r="AG616"/>
  <c r="BP613"/>
  <c r="BJ613"/>
  <c r="BH614"/>
  <c r="BM613"/>
  <c r="H109"/>
  <c r="CV91"/>
  <c r="R616"/>
  <c r="T615"/>
  <c r="BS111"/>
  <c r="BT111" s="1"/>
  <c r="O109"/>
  <c r="M109"/>
  <c r="P109"/>
  <c r="K109"/>
  <c r="W619"/>
  <c r="U620"/>
  <c r="BB91" l="1"/>
  <c r="CD92" s="1"/>
  <c r="CE92" s="1"/>
  <c r="AJ329"/>
  <c r="AN356"/>
  <c r="AG617"/>
  <c r="AI616"/>
  <c r="X616"/>
  <c r="Z615"/>
  <c r="BP614"/>
  <c r="BJ614"/>
  <c r="BH615"/>
  <c r="BM614"/>
  <c r="BU111"/>
  <c r="A109"/>
  <c r="E109"/>
  <c r="J109"/>
  <c r="AR92"/>
  <c r="AT92"/>
  <c r="AV92"/>
  <c r="AS92"/>
  <c r="AW92"/>
  <c r="AU92"/>
  <c r="BE91"/>
  <c r="U621"/>
  <c r="W620"/>
  <c r="CF92"/>
  <c r="CG92"/>
  <c r="R617"/>
  <c r="T616"/>
  <c r="AK330" l="1"/>
  <c r="AM330" s="1"/>
  <c r="AL329"/>
  <c r="AO357"/>
  <c r="AQ357" s="1"/>
  <c r="AG618"/>
  <c r="AI617"/>
  <c r="BM615"/>
  <c r="BP615"/>
  <c r="BH616"/>
  <c r="BJ615"/>
  <c r="Z616"/>
  <c r="X617"/>
  <c r="BA92"/>
  <c r="AX92" s="1"/>
  <c r="AY92" s="1"/>
  <c r="BF92" s="1"/>
  <c r="CO92"/>
  <c r="CH92"/>
  <c r="CI92" s="1"/>
  <c r="CJ92" s="1"/>
  <c r="CK92" s="1"/>
  <c r="CL92" s="1"/>
  <c r="CT92"/>
  <c r="T617"/>
  <c r="R618"/>
  <c r="W621"/>
  <c r="U622"/>
  <c r="AJ330" l="1"/>
  <c r="AN357"/>
  <c r="X618"/>
  <c r="Z617"/>
  <c r="AI618"/>
  <c r="AG619"/>
  <c r="BJ616"/>
  <c r="BH617"/>
  <c r="BM616"/>
  <c r="BP616"/>
  <c r="W622"/>
  <c r="U623"/>
  <c r="R619"/>
  <c r="T618"/>
  <c r="CR92"/>
  <c r="CX92" s="1"/>
  <c r="CM92"/>
  <c r="BI92"/>
  <c r="BK92" s="1"/>
  <c r="BL92"/>
  <c r="BN92" s="1"/>
  <c r="BO92"/>
  <c r="BQ92" s="1"/>
  <c r="AK331" l="1"/>
  <c r="AM331" s="1"/>
  <c r="AL330"/>
  <c r="AO358"/>
  <c r="AQ358" s="1"/>
  <c r="Z618"/>
  <c r="X619"/>
  <c r="AG620"/>
  <c r="AI619"/>
  <c r="BG92"/>
  <c r="AB92" s="1"/>
  <c r="BM617"/>
  <c r="BP617"/>
  <c r="BH618"/>
  <c r="BJ617"/>
  <c r="CP92"/>
  <c r="CQ92" s="1"/>
  <c r="CN92"/>
  <c r="CW92" s="1"/>
  <c r="I110" s="1"/>
  <c r="B110"/>
  <c r="D110"/>
  <c r="G110"/>
  <c r="C110"/>
  <c r="U624"/>
  <c r="W623"/>
  <c r="Y92"/>
  <c r="AP92"/>
  <c r="R620"/>
  <c r="T619"/>
  <c r="CS92"/>
  <c r="CU92"/>
  <c r="AH92" l="1"/>
  <c r="S92"/>
  <c r="AZ92" s="1"/>
  <c r="V92"/>
  <c r="AJ331"/>
  <c r="AN358"/>
  <c r="AI620"/>
  <c r="AG621"/>
  <c r="Z619"/>
  <c r="X620"/>
  <c r="BH619"/>
  <c r="BM618"/>
  <c r="BJ618"/>
  <c r="BP618"/>
  <c r="H110"/>
  <c r="CV92"/>
  <c r="M110"/>
  <c r="BS112"/>
  <c r="BT112" s="1"/>
  <c r="K110"/>
  <c r="O110"/>
  <c r="P110"/>
  <c r="R621"/>
  <c r="T620"/>
  <c r="W624"/>
  <c r="U625"/>
  <c r="AL331" l="1"/>
  <c r="AK332"/>
  <c r="AM332" s="1"/>
  <c r="AO359"/>
  <c r="AQ359" s="1"/>
  <c r="BP619"/>
  <c r="BJ619"/>
  <c r="BH620"/>
  <c r="BM619"/>
  <c r="AI621"/>
  <c r="AG622"/>
  <c r="Z620"/>
  <c r="X621"/>
  <c r="BU112"/>
  <c r="A110"/>
  <c r="U626"/>
  <c r="W625"/>
  <c r="R622"/>
  <c r="T621"/>
  <c r="BB92"/>
  <c r="CD93" s="1"/>
  <c r="CE93" s="1"/>
  <c r="BC92"/>
  <c r="E110"/>
  <c r="J110"/>
  <c r="AJ332" l="1"/>
  <c r="AN359"/>
  <c r="AI622"/>
  <c r="AG623"/>
  <c r="BM620"/>
  <c r="BP620"/>
  <c r="BJ620"/>
  <c r="BH621"/>
  <c r="Z621"/>
  <c r="X622"/>
  <c r="U627"/>
  <c r="W626"/>
  <c r="CG93"/>
  <c r="CF93"/>
  <c r="AW93"/>
  <c r="AS93"/>
  <c r="AT93"/>
  <c r="AV93"/>
  <c r="AR93"/>
  <c r="AU93"/>
  <c r="BE92"/>
  <c r="T622"/>
  <c r="R623"/>
  <c r="AL332" l="1"/>
  <c r="AK333"/>
  <c r="AM333" s="1"/>
  <c r="BA93"/>
  <c r="AO360"/>
  <c r="AQ360" s="1"/>
  <c r="BP621"/>
  <c r="BJ621"/>
  <c r="BH622"/>
  <c r="BM621"/>
  <c r="AG624"/>
  <c r="AI623"/>
  <c r="Z622"/>
  <c r="X623"/>
  <c r="AX93"/>
  <c r="AY93" s="1"/>
  <c r="BF93" s="1"/>
  <c r="CO93"/>
  <c r="W627"/>
  <c r="U628"/>
  <c r="R624"/>
  <c r="T623"/>
  <c r="CH93"/>
  <c r="CI93" s="1"/>
  <c r="CJ93" s="1"/>
  <c r="CK93" s="1"/>
  <c r="CL93" s="1"/>
  <c r="CM93" s="1"/>
  <c r="CT93"/>
  <c r="AJ333" l="1"/>
  <c r="AN360"/>
  <c r="BH623"/>
  <c r="BM622"/>
  <c r="BP622"/>
  <c r="BJ622"/>
  <c r="X624"/>
  <c r="Z623"/>
  <c r="AG625"/>
  <c r="AI624"/>
  <c r="CP93"/>
  <c r="CQ93" s="1"/>
  <c r="R625"/>
  <c r="T624"/>
  <c r="BO93"/>
  <c r="BQ93" s="1"/>
  <c r="BL93"/>
  <c r="BN93" s="1"/>
  <c r="BI93"/>
  <c r="BK93" s="1"/>
  <c r="U629"/>
  <c r="W628"/>
  <c r="CR93"/>
  <c r="CX93" s="1"/>
  <c r="CU93"/>
  <c r="AL333" l="1"/>
  <c r="AK334"/>
  <c r="AM334" s="1"/>
  <c r="AO361"/>
  <c r="AQ361" s="1"/>
  <c r="AG626"/>
  <c r="AI625"/>
  <c r="BM623"/>
  <c r="BH624"/>
  <c r="BP623"/>
  <c r="BJ623"/>
  <c r="Z624"/>
  <c r="X625"/>
  <c r="CS93"/>
  <c r="U630"/>
  <c r="W629"/>
  <c r="CN93"/>
  <c r="CW93" s="1"/>
  <c r="I111" s="1"/>
  <c r="CV93"/>
  <c r="B111"/>
  <c r="D111"/>
  <c r="C111"/>
  <c r="G111"/>
  <c r="T625"/>
  <c r="R626"/>
  <c r="BG93"/>
  <c r="AJ334" l="1"/>
  <c r="H111"/>
  <c r="AN361"/>
  <c r="AG627"/>
  <c r="AI626"/>
  <c r="X626"/>
  <c r="Z625"/>
  <c r="BP624"/>
  <c r="BJ624"/>
  <c r="BM624"/>
  <c r="BH625"/>
  <c r="R627"/>
  <c r="T626"/>
  <c r="P111"/>
  <c r="K111"/>
  <c r="O111"/>
  <c r="M111"/>
  <c r="BS113"/>
  <c r="BT113" s="1"/>
  <c r="W630"/>
  <c r="U631"/>
  <c r="S93"/>
  <c r="AB93"/>
  <c r="AH93"/>
  <c r="V93"/>
  <c r="Y93"/>
  <c r="AP93"/>
  <c r="E111"/>
  <c r="J111"/>
  <c r="AK335" l="1"/>
  <c r="AM335" s="1"/>
  <c r="AL334"/>
  <c r="AO362"/>
  <c r="AQ362" s="1"/>
  <c r="AG628"/>
  <c r="AI627"/>
  <c r="Z626"/>
  <c r="X627"/>
  <c r="BH626"/>
  <c r="BM625"/>
  <c r="BP625"/>
  <c r="BJ625"/>
  <c r="R628"/>
  <c r="T627"/>
  <c r="W631"/>
  <c r="U632"/>
  <c r="A111"/>
  <c r="BU113"/>
  <c r="AZ93"/>
  <c r="AJ335" l="1"/>
  <c r="AN362"/>
  <c r="BH627"/>
  <c r="BM626"/>
  <c r="BP626"/>
  <c r="BJ626"/>
  <c r="AG629"/>
  <c r="AI628"/>
  <c r="Z627"/>
  <c r="X628"/>
  <c r="W632"/>
  <c r="U633"/>
  <c r="BB93"/>
  <c r="CD94" s="1"/>
  <c r="CE94" s="1"/>
  <c r="BC93"/>
  <c r="T628"/>
  <c r="R629"/>
  <c r="AL335" l="1"/>
  <c r="AK336"/>
  <c r="AM336" s="1"/>
  <c r="AO363"/>
  <c r="AQ363" s="1"/>
  <c r="AI629"/>
  <c r="AG630"/>
  <c r="BJ627"/>
  <c r="BH628"/>
  <c r="BM627"/>
  <c r="BP627"/>
  <c r="X629"/>
  <c r="Z628"/>
  <c r="T629"/>
  <c r="R630"/>
  <c r="W633"/>
  <c r="U634"/>
  <c r="CF94"/>
  <c r="CG94"/>
  <c r="AS94"/>
  <c r="AT94"/>
  <c r="AU94"/>
  <c r="AR94"/>
  <c r="AW94"/>
  <c r="AV94"/>
  <c r="BE93"/>
  <c r="AJ336" l="1"/>
  <c r="AN363"/>
  <c r="X630"/>
  <c r="Z629"/>
  <c r="AG631"/>
  <c r="AI630"/>
  <c r="BH629"/>
  <c r="BM628"/>
  <c r="BJ628"/>
  <c r="BP628"/>
  <c r="CO94"/>
  <c r="CH94"/>
  <c r="CI94" s="1"/>
  <c r="CJ94" s="1"/>
  <c r="CK94" s="1"/>
  <c r="CL94" s="1"/>
  <c r="CM94" s="1"/>
  <c r="CT94"/>
  <c r="R631"/>
  <c r="T630"/>
  <c r="W634"/>
  <c r="U635"/>
  <c r="BA94"/>
  <c r="AL336" l="1"/>
  <c r="AK337"/>
  <c r="AM337" s="1"/>
  <c r="AO364"/>
  <c r="AQ364" s="1"/>
  <c r="BP629"/>
  <c r="BH630"/>
  <c r="BM629"/>
  <c r="BJ629"/>
  <c r="Z630"/>
  <c r="X631"/>
  <c r="AI631"/>
  <c r="AG632"/>
  <c r="CP94"/>
  <c r="CQ94" s="1"/>
  <c r="AX94"/>
  <c r="AY94" s="1"/>
  <c r="BF94" s="1"/>
  <c r="W635"/>
  <c r="U636"/>
  <c r="CU94"/>
  <c r="R632"/>
  <c r="T631"/>
  <c r="CR94"/>
  <c r="CX94" s="1"/>
  <c r="AJ337" l="1"/>
  <c r="CS94"/>
  <c r="CV94" s="1"/>
  <c r="AN364"/>
  <c r="AG633"/>
  <c r="AI632"/>
  <c r="Z631"/>
  <c r="X632"/>
  <c r="BP630"/>
  <c r="BH631"/>
  <c r="BJ630"/>
  <c r="BM630"/>
  <c r="BO94"/>
  <c r="BQ94" s="1"/>
  <c r="BL94"/>
  <c r="BN94" s="1"/>
  <c r="BI94"/>
  <c r="BK94" s="1"/>
  <c r="R633"/>
  <c r="T632"/>
  <c r="CN94"/>
  <c r="CW94" s="1"/>
  <c r="I112" s="1"/>
  <c r="U637"/>
  <c r="W636"/>
  <c r="C112"/>
  <c r="B112"/>
  <c r="G112"/>
  <c r="D112"/>
  <c r="AK338" l="1"/>
  <c r="AM338" s="1"/>
  <c r="AL337"/>
  <c r="AO365"/>
  <c r="AQ365" s="1"/>
  <c r="BP631"/>
  <c r="BJ631"/>
  <c r="BH632"/>
  <c r="BM631"/>
  <c r="BG94"/>
  <c r="AI633"/>
  <c r="AG634"/>
  <c r="Z632"/>
  <c r="X633"/>
  <c r="H112"/>
  <c r="K112"/>
  <c r="BS114"/>
  <c r="BT114" s="1"/>
  <c r="O112"/>
  <c r="P112"/>
  <c r="M112"/>
  <c r="AH94"/>
  <c r="V94"/>
  <c r="Y94"/>
  <c r="AB94"/>
  <c r="S94"/>
  <c r="AP94"/>
  <c r="E112"/>
  <c r="J112"/>
  <c r="R634"/>
  <c r="T633"/>
  <c r="W637"/>
  <c r="U638"/>
  <c r="AJ338" l="1"/>
  <c r="AN365"/>
  <c r="X634"/>
  <c r="Z633"/>
  <c r="BM632"/>
  <c r="BP632"/>
  <c r="BH633"/>
  <c r="BJ632"/>
  <c r="AI634"/>
  <c r="AG635"/>
  <c r="U639"/>
  <c r="W638"/>
  <c r="R635"/>
  <c r="T634"/>
  <c r="BU114"/>
  <c r="A112"/>
  <c r="AZ94"/>
  <c r="AL338" l="1"/>
  <c r="AK339"/>
  <c r="AM339" s="1"/>
  <c r="AO366"/>
  <c r="AQ366" s="1"/>
  <c r="BM633"/>
  <c r="BP633"/>
  <c r="BJ633"/>
  <c r="BH634"/>
  <c r="Z634"/>
  <c r="X635"/>
  <c r="AG636"/>
  <c r="AI635"/>
  <c r="BC94"/>
  <c r="BB94"/>
  <c r="CD95" s="1"/>
  <c r="CE95" s="1"/>
  <c r="U640"/>
  <c r="W639"/>
  <c r="T635"/>
  <c r="R636"/>
  <c r="AJ339" l="1"/>
  <c r="AN366"/>
  <c r="Z635"/>
  <c r="X636"/>
  <c r="AG637"/>
  <c r="AI636"/>
  <c r="BH635"/>
  <c r="BM634"/>
  <c r="BJ634"/>
  <c r="BP634"/>
  <c r="T636"/>
  <c r="R637"/>
  <c r="AU95"/>
  <c r="AS95"/>
  <c r="AT95"/>
  <c r="AV95"/>
  <c r="AR95"/>
  <c r="AW95"/>
  <c r="BE94"/>
  <c r="CF95"/>
  <c r="CG95"/>
  <c r="W640"/>
  <c r="U641"/>
  <c r="AL339" l="1"/>
  <c r="AK340"/>
  <c r="AM340" s="1"/>
  <c r="AO367"/>
  <c r="AQ367" s="1"/>
  <c r="X637"/>
  <c r="Z636"/>
  <c r="AI637"/>
  <c r="AG638"/>
  <c r="BM635"/>
  <c r="BP635"/>
  <c r="BJ635"/>
  <c r="BH636"/>
  <c r="BA95"/>
  <c r="AX95" s="1"/>
  <c r="AY95" s="1"/>
  <c r="BF95" s="1"/>
  <c r="W641"/>
  <c r="U642"/>
  <c r="CO95"/>
  <c r="R638"/>
  <c r="T637"/>
  <c r="CH95"/>
  <c r="CI95" s="1"/>
  <c r="CJ95" s="1"/>
  <c r="CK95" s="1"/>
  <c r="CL95" s="1"/>
  <c r="CM95" s="1"/>
  <c r="CT95"/>
  <c r="AJ340" l="1"/>
  <c r="AN367"/>
  <c r="Z637"/>
  <c r="X638"/>
  <c r="BM636"/>
  <c r="BJ636"/>
  <c r="BP636"/>
  <c r="BH637"/>
  <c r="AI638"/>
  <c r="AG639"/>
  <c r="CP95"/>
  <c r="CQ95" s="1"/>
  <c r="R639"/>
  <c r="T638"/>
  <c r="CU95"/>
  <c r="BI95"/>
  <c r="BK95" s="1"/>
  <c r="BO95"/>
  <c r="BQ95" s="1"/>
  <c r="BL95"/>
  <c r="BN95" s="1"/>
  <c r="U643"/>
  <c r="W642"/>
  <c r="CR95"/>
  <c r="CX95" s="1"/>
  <c r="AK341" l="1"/>
  <c r="AM341" s="1"/>
  <c r="AL340"/>
  <c r="AO368"/>
  <c r="AQ368" s="1"/>
  <c r="BM637"/>
  <c r="BP637"/>
  <c r="BH638"/>
  <c r="BJ637"/>
  <c r="Z638"/>
  <c r="X639"/>
  <c r="AG640"/>
  <c r="AI639"/>
  <c r="CS95"/>
  <c r="CV95" s="1"/>
  <c r="U644"/>
  <c r="W643"/>
  <c r="CN95"/>
  <c r="CW95" s="1"/>
  <c r="I113" s="1"/>
  <c r="R640"/>
  <c r="T639"/>
  <c r="BG95"/>
  <c r="D113"/>
  <c r="B113"/>
  <c r="C113"/>
  <c r="G113"/>
  <c r="AJ341" l="1"/>
  <c r="H113"/>
  <c r="AN368"/>
  <c r="Z639"/>
  <c r="X640"/>
  <c r="BH639"/>
  <c r="BM638"/>
  <c r="BP638"/>
  <c r="BJ638"/>
  <c r="AI640"/>
  <c r="AG641"/>
  <c r="AB95"/>
  <c r="Y95"/>
  <c r="V95"/>
  <c r="S95"/>
  <c r="AH95"/>
  <c r="AP95"/>
  <c r="R641"/>
  <c r="T640"/>
  <c r="U645"/>
  <c r="W644"/>
  <c r="E113"/>
  <c r="J113"/>
  <c r="O113"/>
  <c r="K113"/>
  <c r="P113"/>
  <c r="BS115"/>
  <c r="BT115" s="1"/>
  <c r="M113"/>
  <c r="AK342" l="1"/>
  <c r="AM342" s="1"/>
  <c r="AL341"/>
  <c r="AO369"/>
  <c r="AQ369" s="1"/>
  <c r="AN369"/>
  <c r="AZ95"/>
  <c r="BC95" s="1"/>
  <c r="X641"/>
  <c r="Z640"/>
  <c r="BH640"/>
  <c r="BP639"/>
  <c r="BJ639"/>
  <c r="BM639"/>
  <c r="AI641"/>
  <c r="AG642"/>
  <c r="A113"/>
  <c r="BU115"/>
  <c r="W645"/>
  <c r="U646"/>
  <c r="R642"/>
  <c r="T641"/>
  <c r="AJ342" l="1"/>
  <c r="AO370"/>
  <c r="AQ370" s="1"/>
  <c r="BB95"/>
  <c r="CD96" s="1"/>
  <c r="CE96" s="1"/>
  <c r="CF96" s="1"/>
  <c r="AG643"/>
  <c r="AI642"/>
  <c r="X642"/>
  <c r="Z641"/>
  <c r="BM640"/>
  <c r="BP640"/>
  <c r="BJ640"/>
  <c r="BH641"/>
  <c r="AR96"/>
  <c r="AW96"/>
  <c r="AU96"/>
  <c r="AT96"/>
  <c r="AS96"/>
  <c r="AV96"/>
  <c r="BE95"/>
  <c r="R643"/>
  <c r="T642"/>
  <c r="U647"/>
  <c r="W646"/>
  <c r="CG96" l="1"/>
  <c r="AJ343"/>
  <c r="AL342"/>
  <c r="AN370"/>
  <c r="AK343"/>
  <c r="AM343" s="1"/>
  <c r="AL343"/>
  <c r="AK344"/>
  <c r="AM344" s="1"/>
  <c r="AO371"/>
  <c r="AG644"/>
  <c r="AI643"/>
  <c r="X643"/>
  <c r="Z642"/>
  <c r="BJ641"/>
  <c r="BM641"/>
  <c r="BH642"/>
  <c r="BP641"/>
  <c r="CO96"/>
  <c r="CT96"/>
  <c r="CH96"/>
  <c r="CI96" s="1"/>
  <c r="CJ96" s="1"/>
  <c r="CK96" s="1"/>
  <c r="CL96" s="1"/>
  <c r="R644"/>
  <c r="T643"/>
  <c r="U648"/>
  <c r="W647"/>
  <c r="BA96"/>
  <c r="AJ344" l="1"/>
  <c r="AQ371"/>
  <c r="AN371"/>
  <c r="AI644"/>
  <c r="AG645"/>
  <c r="BH643"/>
  <c r="BM642"/>
  <c r="BP642"/>
  <c r="BJ642"/>
  <c r="X644"/>
  <c r="Z643"/>
  <c r="AX96"/>
  <c r="AY96" s="1"/>
  <c r="BF96" s="1"/>
  <c r="R645"/>
  <c r="T644"/>
  <c r="CR96"/>
  <c r="CX96" s="1"/>
  <c r="CM96"/>
  <c r="W648"/>
  <c r="U649"/>
  <c r="AL344" l="1"/>
  <c r="AK345"/>
  <c r="AM345" s="1"/>
  <c r="AO372"/>
  <c r="AQ372" s="1"/>
  <c r="AG646"/>
  <c r="AI645"/>
  <c r="Z644"/>
  <c r="X645"/>
  <c r="BM643"/>
  <c r="BP643"/>
  <c r="BJ643"/>
  <c r="BH644"/>
  <c r="CP96"/>
  <c r="CQ96" s="1"/>
  <c r="CN96"/>
  <c r="CW96" s="1"/>
  <c r="I114" s="1"/>
  <c r="B114"/>
  <c r="D114"/>
  <c r="G114"/>
  <c r="C114"/>
  <c r="W649"/>
  <c r="U650"/>
  <c r="T645"/>
  <c r="R646"/>
  <c r="BL96"/>
  <c r="BN96" s="1"/>
  <c r="BI96"/>
  <c r="BK96" s="1"/>
  <c r="BO96"/>
  <c r="BQ96" s="1"/>
  <c r="CS96"/>
  <c r="CU96"/>
  <c r="AJ345" l="1"/>
  <c r="AN372"/>
  <c r="AI646"/>
  <c r="AG647"/>
  <c r="BM644"/>
  <c r="BJ644"/>
  <c r="BH645"/>
  <c r="BP644"/>
  <c r="Z645"/>
  <c r="X646"/>
  <c r="BG96"/>
  <c r="Y96" s="1"/>
  <c r="H114"/>
  <c r="T646"/>
  <c r="R647"/>
  <c r="CV96"/>
  <c r="W650"/>
  <c r="U651"/>
  <c r="O114"/>
  <c r="K114"/>
  <c r="BS116"/>
  <c r="BT116" s="1"/>
  <c r="M114"/>
  <c r="P114"/>
  <c r="AL345" l="1"/>
  <c r="AK346"/>
  <c r="AM346" s="1"/>
  <c r="AB96"/>
  <c r="AP96"/>
  <c r="AO373"/>
  <c r="AQ373" s="1"/>
  <c r="S96"/>
  <c r="BJ645"/>
  <c r="BH646"/>
  <c r="BM645"/>
  <c r="BP645"/>
  <c r="AG648"/>
  <c r="AI647"/>
  <c r="AH96"/>
  <c r="Z646"/>
  <c r="X647"/>
  <c r="V96"/>
  <c r="A114"/>
  <c r="BU116"/>
  <c r="E114"/>
  <c r="J114"/>
  <c r="W651"/>
  <c r="U652"/>
  <c r="R648"/>
  <c r="T647"/>
  <c r="AJ346" l="1"/>
  <c r="AZ96"/>
  <c r="BC96" s="1"/>
  <c r="AN373"/>
  <c r="X648"/>
  <c r="Z647"/>
  <c r="AI648"/>
  <c r="AG649"/>
  <c r="BJ646"/>
  <c r="BM646"/>
  <c r="BP646"/>
  <c r="BH647"/>
  <c r="BB96"/>
  <c r="CD97" s="1"/>
  <c r="CE97" s="1"/>
  <c r="R649"/>
  <c r="T648"/>
  <c r="W652"/>
  <c r="U653"/>
  <c r="AK347" l="1"/>
  <c r="AM347" s="1"/>
  <c r="AL346"/>
  <c r="AO374"/>
  <c r="AQ374" s="1"/>
  <c r="X649"/>
  <c r="Z648"/>
  <c r="BP647"/>
  <c r="BH648"/>
  <c r="BJ647"/>
  <c r="BM647"/>
  <c r="AG650"/>
  <c r="AI649"/>
  <c r="W653"/>
  <c r="U654"/>
  <c r="AV97"/>
  <c r="AS97"/>
  <c r="AW97"/>
  <c r="AU97"/>
  <c r="AT97"/>
  <c r="BA97" s="1"/>
  <c r="AR97"/>
  <c r="BE96"/>
  <c r="CF97"/>
  <c r="CG97"/>
  <c r="T649"/>
  <c r="R650"/>
  <c r="AJ347" l="1"/>
  <c r="AN374"/>
  <c r="AG651"/>
  <c r="AI650"/>
  <c r="Z649"/>
  <c r="X650"/>
  <c r="BP648"/>
  <c r="BJ648"/>
  <c r="BH649"/>
  <c r="BM648"/>
  <c r="CO97"/>
  <c r="W654"/>
  <c r="U655"/>
  <c r="T650"/>
  <c r="R651"/>
  <c r="CT97"/>
  <c r="CH97"/>
  <c r="CI97" s="1"/>
  <c r="CJ97" s="1"/>
  <c r="CK97" s="1"/>
  <c r="CL97" s="1"/>
  <c r="CM97" s="1"/>
  <c r="AX97"/>
  <c r="AY97" s="1"/>
  <c r="BF97" s="1"/>
  <c r="AK348" l="1"/>
  <c r="AM348" s="1"/>
  <c r="AL347"/>
  <c r="AO375"/>
  <c r="AQ375" s="1"/>
  <c r="AI651"/>
  <c r="AG652"/>
  <c r="BJ649"/>
  <c r="BP649"/>
  <c r="BH650"/>
  <c r="BM649"/>
  <c r="X651"/>
  <c r="Z650"/>
  <c r="CP97"/>
  <c r="CQ97" s="1"/>
  <c r="CR97"/>
  <c r="CX97" s="1"/>
  <c r="R652"/>
  <c r="T651"/>
  <c r="BI97"/>
  <c r="BK97" s="1"/>
  <c r="BO97"/>
  <c r="BQ97" s="1"/>
  <c r="BL97"/>
  <c r="BN97" s="1"/>
  <c r="U656"/>
  <c r="W655"/>
  <c r="CU97"/>
  <c r="AJ348" l="1"/>
  <c r="AN375"/>
  <c r="AG653"/>
  <c r="AI652"/>
  <c r="BH651"/>
  <c r="BJ650"/>
  <c r="BM650"/>
  <c r="BP650"/>
  <c r="Z651"/>
  <c r="X652"/>
  <c r="CN97"/>
  <c r="CW97" s="1"/>
  <c r="I115" s="1"/>
  <c r="CS97"/>
  <c r="CV97" s="1"/>
  <c r="U657"/>
  <c r="W656"/>
  <c r="T652"/>
  <c r="R653"/>
  <c r="BG97"/>
  <c r="B115"/>
  <c r="D115"/>
  <c r="C115"/>
  <c r="G115"/>
  <c r="H115"/>
  <c r="AK349" l="1"/>
  <c r="AM349" s="1"/>
  <c r="AL348"/>
  <c r="AO376"/>
  <c r="AQ376" s="1"/>
  <c r="AG654"/>
  <c r="AI653"/>
  <c r="BJ651"/>
  <c r="BH652"/>
  <c r="BM651"/>
  <c r="BP651"/>
  <c r="Z652"/>
  <c r="X653"/>
  <c r="M115"/>
  <c r="K115"/>
  <c r="O115"/>
  <c r="BS117"/>
  <c r="BT117" s="1"/>
  <c r="P115"/>
  <c r="E115"/>
  <c r="J115"/>
  <c r="T653"/>
  <c r="R654"/>
  <c r="S97"/>
  <c r="Y97"/>
  <c r="V97"/>
  <c r="AH97"/>
  <c r="AB97"/>
  <c r="AP97"/>
  <c r="U658"/>
  <c r="W657"/>
  <c r="AJ349" l="1"/>
  <c r="AN376"/>
  <c r="AI654"/>
  <c r="AG655"/>
  <c r="Z653"/>
  <c r="X654"/>
  <c r="BH653"/>
  <c r="BP652"/>
  <c r="BM652"/>
  <c r="BJ652"/>
  <c r="W658"/>
  <c r="U659"/>
  <c r="R655"/>
  <c r="T654"/>
  <c r="A115"/>
  <c r="BU117"/>
  <c r="AZ97"/>
  <c r="AL349" l="1"/>
  <c r="AK350"/>
  <c r="AM350" s="1"/>
  <c r="AO377"/>
  <c r="AQ377" s="1"/>
  <c r="BM653"/>
  <c r="BP653"/>
  <c r="BJ653"/>
  <c r="BH654"/>
  <c r="AG656"/>
  <c r="AI655"/>
  <c r="Z654"/>
  <c r="X655"/>
  <c r="BB97"/>
  <c r="CD98" s="1"/>
  <c r="CE98" s="1"/>
  <c r="BC97"/>
  <c r="U660"/>
  <c r="W659"/>
  <c r="R656"/>
  <c r="T655"/>
  <c r="AJ350" l="1"/>
  <c r="AN377"/>
  <c r="AI656"/>
  <c r="AG657"/>
  <c r="Z655"/>
  <c r="X656"/>
  <c r="BJ654"/>
  <c r="BH655"/>
  <c r="BM654"/>
  <c r="BP654"/>
  <c r="T656"/>
  <c r="R657"/>
  <c r="CG98"/>
  <c r="CF98"/>
  <c r="AR98"/>
  <c r="AW98"/>
  <c r="AV98"/>
  <c r="AT98"/>
  <c r="AU98"/>
  <c r="AS98"/>
  <c r="BE97"/>
  <c r="U661"/>
  <c r="W660"/>
  <c r="AL350" l="1"/>
  <c r="AK351"/>
  <c r="AM351" s="1"/>
  <c r="AO378"/>
  <c r="AQ378" s="1"/>
  <c r="BP655"/>
  <c r="BM655"/>
  <c r="BJ655"/>
  <c r="BH656"/>
  <c r="AI657"/>
  <c r="AG658"/>
  <c r="Z656"/>
  <c r="X657"/>
  <c r="CH98"/>
  <c r="CI98" s="1"/>
  <c r="CJ98" s="1"/>
  <c r="CK98" s="1"/>
  <c r="CL98" s="1"/>
  <c r="CT98"/>
  <c r="R658"/>
  <c r="T657"/>
  <c r="U662"/>
  <c r="W661"/>
  <c r="CO98"/>
  <c r="BA98"/>
  <c r="AJ351" l="1"/>
  <c r="AN378"/>
  <c r="X658"/>
  <c r="Z657"/>
  <c r="BP656"/>
  <c r="BJ656"/>
  <c r="BH657"/>
  <c r="BM656"/>
  <c r="AI658"/>
  <c r="AG659"/>
  <c r="CR98"/>
  <c r="CX98" s="1"/>
  <c r="AX98"/>
  <c r="AY98" s="1"/>
  <c r="BF98" s="1"/>
  <c r="W662"/>
  <c r="U663"/>
  <c r="CM98"/>
  <c r="CS98" s="1"/>
  <c r="R659"/>
  <c r="T658"/>
  <c r="AL351" l="1"/>
  <c r="AK352"/>
  <c r="AM352" s="1"/>
  <c r="AO379"/>
  <c r="AQ379" s="1"/>
  <c r="BP657"/>
  <c r="BM657"/>
  <c r="BJ657"/>
  <c r="BH658"/>
  <c r="X659"/>
  <c r="Z658"/>
  <c r="AG660"/>
  <c r="AI659"/>
  <c r="W663"/>
  <c r="U664"/>
  <c r="BI98"/>
  <c r="BK98" s="1"/>
  <c r="BO98"/>
  <c r="BQ98" s="1"/>
  <c r="BL98"/>
  <c r="BN98" s="1"/>
  <c r="D116"/>
  <c r="G116"/>
  <c r="B116"/>
  <c r="C116"/>
  <c r="R660"/>
  <c r="T659"/>
  <c r="CP98"/>
  <c r="CQ98" s="1"/>
  <c r="CN98"/>
  <c r="CW98" s="1"/>
  <c r="I116" s="1"/>
  <c r="CU98"/>
  <c r="AJ352" l="1"/>
  <c r="AN379"/>
  <c r="Z659"/>
  <c r="X660"/>
  <c r="BG98"/>
  <c r="S98" s="1"/>
  <c r="AG661"/>
  <c r="AI660"/>
  <c r="BJ658"/>
  <c r="BH659"/>
  <c r="BM658"/>
  <c r="BP658"/>
  <c r="H116"/>
  <c r="BS118"/>
  <c r="BT118" s="1"/>
  <c r="P116"/>
  <c r="O116"/>
  <c r="M116"/>
  <c r="K116"/>
  <c r="V98"/>
  <c r="CV98"/>
  <c r="T660"/>
  <c r="R661"/>
  <c r="W664"/>
  <c r="U665"/>
  <c r="AK353" l="1"/>
  <c r="AM353" s="1"/>
  <c r="AL352"/>
  <c r="AO380"/>
  <c r="AQ380" s="1"/>
  <c r="Y98"/>
  <c r="AB98"/>
  <c r="AZ98" s="1"/>
  <c r="BP659"/>
  <c r="BJ659"/>
  <c r="BH660"/>
  <c r="BM659"/>
  <c r="Z660"/>
  <c r="X661"/>
  <c r="AP98"/>
  <c r="AH98"/>
  <c r="AI661"/>
  <c r="AG662"/>
  <c r="T661"/>
  <c r="R662"/>
  <c r="BU118"/>
  <c r="A116"/>
  <c r="U666"/>
  <c r="W665"/>
  <c r="E116"/>
  <c r="J116"/>
  <c r="AJ353" l="1"/>
  <c r="AN380"/>
  <c r="X662"/>
  <c r="Z661"/>
  <c r="AG663"/>
  <c r="AI662"/>
  <c r="BP660"/>
  <c r="BH661"/>
  <c r="BJ660"/>
  <c r="BM660"/>
  <c r="W666"/>
  <c r="U667"/>
  <c r="BB98"/>
  <c r="CD99" s="1"/>
  <c r="CE99" s="1"/>
  <c r="BC98"/>
  <c r="T662"/>
  <c r="R663"/>
  <c r="AL353" l="1"/>
  <c r="AK354"/>
  <c r="AM354" s="1"/>
  <c r="AO381"/>
  <c r="AQ381" s="1"/>
  <c r="X663"/>
  <c r="Z662"/>
  <c r="BJ661"/>
  <c r="BH662"/>
  <c r="BM661"/>
  <c r="BP661"/>
  <c r="AI663"/>
  <c r="AG664"/>
  <c r="R664"/>
  <c r="T663"/>
  <c r="W667"/>
  <c r="U668"/>
  <c r="CF99"/>
  <c r="CG99"/>
  <c r="AW99"/>
  <c r="AS99"/>
  <c r="AT99"/>
  <c r="AR99"/>
  <c r="AV99"/>
  <c r="AU99"/>
  <c r="BE98"/>
  <c r="AJ354" l="1"/>
  <c r="AN381"/>
  <c r="BP662"/>
  <c r="BJ662"/>
  <c r="BH663"/>
  <c r="BM662"/>
  <c r="AG665"/>
  <c r="AI664"/>
  <c r="Z663"/>
  <c r="X664"/>
  <c r="U669"/>
  <c r="W668"/>
  <c r="CO99"/>
  <c r="CH99"/>
  <c r="CI99" s="1"/>
  <c r="CJ99" s="1"/>
  <c r="CK99" s="1"/>
  <c r="CL99" s="1"/>
  <c r="CM99" s="1"/>
  <c r="CT99"/>
  <c r="T664"/>
  <c r="R665"/>
  <c r="BA99"/>
  <c r="AK355" l="1"/>
  <c r="AM355" s="1"/>
  <c r="AL354"/>
  <c r="AO382"/>
  <c r="AQ382" s="1"/>
  <c r="AG666"/>
  <c r="AI665"/>
  <c r="BJ663"/>
  <c r="BH664"/>
  <c r="BM663"/>
  <c r="BP663"/>
  <c r="Z664"/>
  <c r="X665"/>
  <c r="CP99"/>
  <c r="CQ99" s="1"/>
  <c r="T665"/>
  <c r="R666"/>
  <c r="CU99"/>
  <c r="AX99"/>
  <c r="AY99" s="1"/>
  <c r="BF99" s="1"/>
  <c r="CR99"/>
  <c r="CX99" s="1"/>
  <c r="U670"/>
  <c r="W669"/>
  <c r="AJ355" l="1"/>
  <c r="AN382"/>
  <c r="BM664"/>
  <c r="BP664"/>
  <c r="BJ664"/>
  <c r="BH665"/>
  <c r="AI666"/>
  <c r="AG667"/>
  <c r="X666"/>
  <c r="Z665"/>
  <c r="R667"/>
  <c r="T666"/>
  <c r="C117"/>
  <c r="G117"/>
  <c r="D117"/>
  <c r="B117"/>
  <c r="CS99"/>
  <c r="CV99" s="1"/>
  <c r="CN99"/>
  <c r="CW99" s="1"/>
  <c r="I117" s="1"/>
  <c r="U671"/>
  <c r="W670"/>
  <c r="BO99"/>
  <c r="BQ99" s="1"/>
  <c r="BI99"/>
  <c r="BK99" s="1"/>
  <c r="BL99"/>
  <c r="BN99" s="1"/>
  <c r="AL355" l="1"/>
  <c r="AK356"/>
  <c r="AM356" s="1"/>
  <c r="AO383"/>
  <c r="AQ383" s="1"/>
  <c r="BG99"/>
  <c r="AI667"/>
  <c r="AG668"/>
  <c r="Z666"/>
  <c r="X667"/>
  <c r="BM665"/>
  <c r="BP665"/>
  <c r="BJ665"/>
  <c r="BH666"/>
  <c r="H117"/>
  <c r="E117"/>
  <c r="J117"/>
  <c r="AH99"/>
  <c r="AB99"/>
  <c r="S99"/>
  <c r="Y99"/>
  <c r="V99"/>
  <c r="AP99"/>
  <c r="O117"/>
  <c r="P117"/>
  <c r="BS119"/>
  <c r="BT119" s="1"/>
  <c r="K117"/>
  <c r="M117"/>
  <c r="R668"/>
  <c r="T667"/>
  <c r="U672"/>
  <c r="W671"/>
  <c r="AJ356" l="1"/>
  <c r="AN383"/>
  <c r="BH667"/>
  <c r="BM666"/>
  <c r="BP666"/>
  <c r="BJ666"/>
  <c r="X668"/>
  <c r="Z667"/>
  <c r="AZ99"/>
  <c r="BC99" s="1"/>
  <c r="AG669"/>
  <c r="AI668"/>
  <c r="U673"/>
  <c r="W672"/>
  <c r="R669"/>
  <c r="T668"/>
  <c r="A117"/>
  <c r="BU119"/>
  <c r="BB99" l="1"/>
  <c r="CD100" s="1"/>
  <c r="CE100" s="1"/>
  <c r="CG100" s="1"/>
  <c r="AL356"/>
  <c r="AK357"/>
  <c r="AM357" s="1"/>
  <c r="AO384"/>
  <c r="AQ384" s="1"/>
  <c r="Z668"/>
  <c r="X669"/>
  <c r="BJ667"/>
  <c r="BH668"/>
  <c r="BM667"/>
  <c r="BP667"/>
  <c r="AI669"/>
  <c r="AG670"/>
  <c r="W673"/>
  <c r="U674"/>
  <c r="R670"/>
  <c r="T669"/>
  <c r="AW100"/>
  <c r="AU100"/>
  <c r="AV100"/>
  <c r="AT100"/>
  <c r="AR100"/>
  <c r="AS100"/>
  <c r="BE99"/>
  <c r="CF100"/>
  <c r="AJ357" l="1"/>
  <c r="BA100"/>
  <c r="AX100" s="1"/>
  <c r="AY100" s="1"/>
  <c r="AN384"/>
  <c r="AG671"/>
  <c r="AI670"/>
  <c r="Z669"/>
  <c r="X670"/>
  <c r="BP668"/>
  <c r="BH669"/>
  <c r="BJ668"/>
  <c r="BM668"/>
  <c r="U675"/>
  <c r="W674"/>
  <c r="CH100"/>
  <c r="CI100" s="1"/>
  <c r="CJ100" s="1"/>
  <c r="CK100" s="1"/>
  <c r="CL100" s="1"/>
  <c r="CT100"/>
  <c r="CO100"/>
  <c r="T670"/>
  <c r="R671"/>
  <c r="AK358" l="1"/>
  <c r="AM358" s="1"/>
  <c r="AL357"/>
  <c r="AO385"/>
  <c r="AQ385" s="1"/>
  <c r="BP669"/>
  <c r="BJ669"/>
  <c r="BH670"/>
  <c r="BM669"/>
  <c r="X671"/>
  <c r="Z670"/>
  <c r="AI671"/>
  <c r="AG672"/>
  <c r="CR100"/>
  <c r="CX100" s="1"/>
  <c r="CM100"/>
  <c r="CU100" s="1"/>
  <c r="BF100"/>
  <c r="W675"/>
  <c r="U676"/>
  <c r="T671"/>
  <c r="R672"/>
  <c r="AJ358" l="1"/>
  <c r="AN385"/>
  <c r="Z671"/>
  <c r="X672"/>
  <c r="AG673"/>
  <c r="AI672"/>
  <c r="BH671"/>
  <c r="BM670"/>
  <c r="BJ670"/>
  <c r="BP670"/>
  <c r="CS100"/>
  <c r="G118"/>
  <c r="B118"/>
  <c r="D118"/>
  <c r="C118"/>
  <c r="R673"/>
  <c r="T672"/>
  <c r="U677"/>
  <c r="W676"/>
  <c r="CP100"/>
  <c r="CQ100" s="1"/>
  <c r="CN100"/>
  <c r="CW100" s="1"/>
  <c r="I118" s="1"/>
  <c r="BO100"/>
  <c r="BQ100" s="1"/>
  <c r="BI100"/>
  <c r="BK100" s="1"/>
  <c r="BL100"/>
  <c r="BN100" s="1"/>
  <c r="BG100" l="1"/>
  <c r="AL358"/>
  <c r="AK359"/>
  <c r="AM359" s="1"/>
  <c r="AO386"/>
  <c r="AQ386" s="1"/>
  <c r="Z672"/>
  <c r="X673"/>
  <c r="AI673"/>
  <c r="AG674"/>
  <c r="BP671"/>
  <c r="BJ671"/>
  <c r="BH672"/>
  <c r="BM671"/>
  <c r="H118"/>
  <c r="S100"/>
  <c r="AB100"/>
  <c r="AH100"/>
  <c r="V100"/>
  <c r="Y100"/>
  <c r="AP100"/>
  <c r="U678"/>
  <c r="W677"/>
  <c r="M118"/>
  <c r="BS120"/>
  <c r="BT120" s="1"/>
  <c r="P118"/>
  <c r="K118"/>
  <c r="O118"/>
  <c r="CV100"/>
  <c r="R674"/>
  <c r="T673"/>
  <c r="AJ359" l="1"/>
  <c r="AN386"/>
  <c r="BM672"/>
  <c r="BP672"/>
  <c r="BJ672"/>
  <c r="BH673"/>
  <c r="AI674"/>
  <c r="AG675"/>
  <c r="Z673"/>
  <c r="X674"/>
  <c r="BU120"/>
  <c r="A118"/>
  <c r="W678"/>
  <c r="U679"/>
  <c r="AZ100"/>
  <c r="R675"/>
  <c r="T674"/>
  <c r="E118"/>
  <c r="J118"/>
  <c r="AK360" l="1"/>
  <c r="AM360" s="1"/>
  <c r="AL359"/>
  <c r="AO387"/>
  <c r="AQ387" s="1"/>
  <c r="AI675"/>
  <c r="AG676"/>
  <c r="X675"/>
  <c r="Z674"/>
  <c r="BJ673"/>
  <c r="BM673"/>
  <c r="BP673"/>
  <c r="BH674"/>
  <c r="BC100"/>
  <c r="BB100"/>
  <c r="CD101" s="1"/>
  <c r="CE101" s="1"/>
  <c r="R676"/>
  <c r="T675"/>
  <c r="U680"/>
  <c r="W679"/>
  <c r="AJ360" l="1"/>
  <c r="AN387"/>
  <c r="AG677"/>
  <c r="AI676"/>
  <c r="Z675"/>
  <c r="X676"/>
  <c r="BH675"/>
  <c r="BM674"/>
  <c r="BP674"/>
  <c r="BJ674"/>
  <c r="AU101"/>
  <c r="AS101"/>
  <c r="AT101"/>
  <c r="AW101"/>
  <c r="AV101"/>
  <c r="AR101"/>
  <c r="BE100"/>
  <c r="W680"/>
  <c r="U681"/>
  <c r="CG101"/>
  <c r="CF101"/>
  <c r="T676"/>
  <c r="R677"/>
  <c r="AK361" l="1"/>
  <c r="AM361" s="1"/>
  <c r="AL360"/>
  <c r="AO388"/>
  <c r="AQ388" s="1"/>
  <c r="X677"/>
  <c r="Z676"/>
  <c r="BP675"/>
  <c r="BH676"/>
  <c r="BM675"/>
  <c r="BJ675"/>
  <c r="AG678"/>
  <c r="AI677"/>
  <c r="R678"/>
  <c r="T677"/>
  <c r="U682"/>
  <c r="W681"/>
  <c r="CH101"/>
  <c r="CI101" s="1"/>
  <c r="CJ101" s="1"/>
  <c r="CK101" s="1"/>
  <c r="CL101" s="1"/>
  <c r="CT101"/>
  <c r="CO101"/>
  <c r="BA101"/>
  <c r="AJ361" l="1"/>
  <c r="AN388"/>
  <c r="X678"/>
  <c r="Z677"/>
  <c r="AI678"/>
  <c r="AG679"/>
  <c r="BM676"/>
  <c r="BP676"/>
  <c r="BH677"/>
  <c r="BJ676"/>
  <c r="T678"/>
  <c r="R679"/>
  <c r="CR101"/>
  <c r="CX101" s="1"/>
  <c r="AX101"/>
  <c r="AY101" s="1"/>
  <c r="BF101" s="1"/>
  <c r="U683"/>
  <c r="W682"/>
  <c r="CM101"/>
  <c r="CS101" s="1"/>
  <c r="AL361" l="1"/>
  <c r="AK362"/>
  <c r="AM362" s="1"/>
  <c r="AO389"/>
  <c r="AQ389" s="1"/>
  <c r="X679"/>
  <c r="Z678"/>
  <c r="BH678"/>
  <c r="BM677"/>
  <c r="BP677"/>
  <c r="BJ677"/>
  <c r="AG680"/>
  <c r="AI679"/>
  <c r="W683"/>
  <c r="U684"/>
  <c r="CU101"/>
  <c r="T679"/>
  <c r="R680"/>
  <c r="BI101"/>
  <c r="BK101" s="1"/>
  <c r="BO101"/>
  <c r="BQ101" s="1"/>
  <c r="BL101"/>
  <c r="BN101" s="1"/>
  <c r="CP101"/>
  <c r="CQ101" s="1"/>
  <c r="CN101"/>
  <c r="CW101" s="1"/>
  <c r="I119" s="1"/>
  <c r="C119"/>
  <c r="G119"/>
  <c r="D119"/>
  <c r="B119"/>
  <c r="AJ362" l="1"/>
  <c r="AN389"/>
  <c r="X680"/>
  <c r="Z679"/>
  <c r="BJ678"/>
  <c r="BH679"/>
  <c r="BP678"/>
  <c r="BM678"/>
  <c r="AI680"/>
  <c r="AG681"/>
  <c r="H119"/>
  <c r="T680"/>
  <c r="R681"/>
  <c r="BS121"/>
  <c r="BT121" s="1"/>
  <c r="K119"/>
  <c r="O119"/>
  <c r="P119"/>
  <c r="M119"/>
  <c r="W684"/>
  <c r="U685"/>
  <c r="CV101"/>
  <c r="BG101"/>
  <c r="AL362" l="1"/>
  <c r="AK363"/>
  <c r="AM363" s="1"/>
  <c r="AO390"/>
  <c r="AQ390" s="1"/>
  <c r="Z680"/>
  <c r="X681"/>
  <c r="AI681"/>
  <c r="AG682"/>
  <c r="BP679"/>
  <c r="BJ679"/>
  <c r="BH680"/>
  <c r="BM679"/>
  <c r="S101"/>
  <c r="AH101"/>
  <c r="Y101"/>
  <c r="V101"/>
  <c r="AB101"/>
  <c r="AP101"/>
  <c r="U686"/>
  <c r="W685"/>
  <c r="E119"/>
  <c r="J119"/>
  <c r="A119"/>
  <c r="BU121"/>
  <c r="T681"/>
  <c r="R682"/>
  <c r="AJ363" l="1"/>
  <c r="AN390"/>
  <c r="BH681"/>
  <c r="BM680"/>
  <c r="BP680"/>
  <c r="BJ680"/>
  <c r="X682"/>
  <c r="Z681"/>
  <c r="AG683"/>
  <c r="AI682"/>
  <c r="AZ101"/>
  <c r="T682"/>
  <c r="R683"/>
  <c r="W686"/>
  <c r="U687"/>
  <c r="AL363" l="1"/>
  <c r="AK364"/>
  <c r="AM364" s="1"/>
  <c r="AO391"/>
  <c r="AQ391" s="1"/>
  <c r="AI683"/>
  <c r="AG684"/>
  <c r="Z682"/>
  <c r="X683"/>
  <c r="BJ681"/>
  <c r="BM681"/>
  <c r="BH682"/>
  <c r="BP681"/>
  <c r="BC101"/>
  <c r="BB101"/>
  <c r="CD102" s="1"/>
  <c r="CE102" s="1"/>
  <c r="R684"/>
  <c r="T683"/>
  <c r="W687"/>
  <c r="U688"/>
  <c r="AN391" l="1"/>
  <c r="AO392" s="1"/>
  <c r="AQ392" s="1"/>
  <c r="AJ364"/>
  <c r="AG685"/>
  <c r="AI684"/>
  <c r="BP682"/>
  <c r="BJ682"/>
  <c r="BH683"/>
  <c r="BM682"/>
  <c r="X684"/>
  <c r="Z683"/>
  <c r="U689"/>
  <c r="W688"/>
  <c r="T684"/>
  <c r="R685"/>
  <c r="AV102"/>
  <c r="AU102"/>
  <c r="AR102"/>
  <c r="AT102"/>
  <c r="BA102" s="1"/>
  <c r="AW102"/>
  <c r="AS102"/>
  <c r="BE101"/>
  <c r="CG102"/>
  <c r="CF102"/>
  <c r="AL364" l="1"/>
  <c r="AK365"/>
  <c r="AM365" s="1"/>
  <c r="AN392"/>
  <c r="AO393" s="1"/>
  <c r="AQ393" s="1"/>
  <c r="AI685"/>
  <c r="AG686"/>
  <c r="BM683"/>
  <c r="BP683"/>
  <c r="BH684"/>
  <c r="BJ683"/>
  <c r="Z684"/>
  <c r="X685"/>
  <c r="AX102"/>
  <c r="W689"/>
  <c r="U690"/>
  <c r="CT102"/>
  <c r="CH102"/>
  <c r="CI102" s="1"/>
  <c r="CJ102" s="1"/>
  <c r="CK102" s="1"/>
  <c r="CL102" s="1"/>
  <c r="CO102"/>
  <c r="T685"/>
  <c r="R686"/>
  <c r="AY102"/>
  <c r="BF102" s="1"/>
  <c r="AJ365" l="1"/>
  <c r="AN393"/>
  <c r="AG687"/>
  <c r="AI686"/>
  <c r="BH685"/>
  <c r="BJ684"/>
  <c r="BP684"/>
  <c r="BM684"/>
  <c r="Z685"/>
  <c r="X686"/>
  <c r="CR102"/>
  <c r="CX102" s="1"/>
  <c r="BI102"/>
  <c r="BK102" s="1"/>
  <c r="BL102"/>
  <c r="BN102" s="1"/>
  <c r="BO102"/>
  <c r="BQ102" s="1"/>
  <c r="R687"/>
  <c r="T686"/>
  <c r="CM102"/>
  <c r="U691"/>
  <c r="W690"/>
  <c r="AK366" l="1"/>
  <c r="AM366" s="1"/>
  <c r="AL365"/>
  <c r="AO394"/>
  <c r="AQ394" s="1"/>
  <c r="BJ685"/>
  <c r="BP685"/>
  <c r="BH686"/>
  <c r="BM685"/>
  <c r="Z686"/>
  <c r="X687"/>
  <c r="AI687"/>
  <c r="AG688"/>
  <c r="U692"/>
  <c r="W691"/>
  <c r="CP102"/>
  <c r="CQ102" s="1"/>
  <c r="CN102"/>
  <c r="CW102" s="1"/>
  <c r="R688"/>
  <c r="T687"/>
  <c r="B120"/>
  <c r="I120"/>
  <c r="C120"/>
  <c r="D120"/>
  <c r="H120"/>
  <c r="G120"/>
  <c r="BG102"/>
  <c r="CS102"/>
  <c r="CU102"/>
  <c r="AN394" l="1"/>
  <c r="AO395" s="1"/>
  <c r="AQ395" s="1"/>
  <c r="AJ366"/>
  <c r="AG689"/>
  <c r="AI688"/>
  <c r="BM686"/>
  <c r="BJ686"/>
  <c r="BP686"/>
  <c r="BH687"/>
  <c r="Z687"/>
  <c r="X688"/>
  <c r="W692"/>
  <c r="U693"/>
  <c r="S102"/>
  <c r="AB102"/>
  <c r="AH102"/>
  <c r="V102"/>
  <c r="Y102"/>
  <c r="AP102"/>
  <c r="BS122"/>
  <c r="BT122" s="1"/>
  <c r="P120"/>
  <c r="M120"/>
  <c r="K120"/>
  <c r="O120"/>
  <c r="R689"/>
  <c r="T688"/>
  <c r="CV102"/>
  <c r="AK367" l="1"/>
  <c r="AM367" s="1"/>
  <c r="AL366"/>
  <c r="AN395"/>
  <c r="AG690"/>
  <c r="AI689"/>
  <c r="BP687"/>
  <c r="BM687"/>
  <c r="BJ687"/>
  <c r="BH688"/>
  <c r="X689"/>
  <c r="Z688"/>
  <c r="U694"/>
  <c r="W693"/>
  <c r="E120"/>
  <c r="J120"/>
  <c r="A120"/>
  <c r="BU122"/>
  <c r="T689"/>
  <c r="R690"/>
  <c r="AZ102"/>
  <c r="AJ367" l="1"/>
  <c r="AO396"/>
  <c r="AQ396" s="1"/>
  <c r="AG691"/>
  <c r="AI690"/>
  <c r="X690"/>
  <c r="Z689"/>
  <c r="BH689"/>
  <c r="BJ688"/>
  <c r="BP688"/>
  <c r="BM688"/>
  <c r="T690"/>
  <c r="R691"/>
  <c r="U695"/>
  <c r="W694"/>
  <c r="BB102"/>
  <c r="CD103" s="1"/>
  <c r="CE103" s="1"/>
  <c r="BC102"/>
  <c r="AN396" l="1"/>
  <c r="AO397" s="1"/>
  <c r="AQ397" s="1"/>
  <c r="AK368"/>
  <c r="AM368" s="1"/>
  <c r="AL367"/>
  <c r="Z690"/>
  <c r="X691"/>
  <c r="BP689"/>
  <c r="BJ689"/>
  <c r="BH690"/>
  <c r="BM689"/>
  <c r="AI691"/>
  <c r="AG692"/>
  <c r="AU103"/>
  <c r="AT103"/>
  <c r="AV103"/>
  <c r="AS103"/>
  <c r="AR103"/>
  <c r="AW103"/>
  <c r="BE102"/>
  <c r="U696"/>
  <c r="W695"/>
  <c r="T691"/>
  <c r="R692"/>
  <c r="CF103"/>
  <c r="CG103"/>
  <c r="AJ368" l="1"/>
  <c r="AN397"/>
  <c r="AI692"/>
  <c r="AG693"/>
  <c r="BM690"/>
  <c r="BJ690"/>
  <c r="BP690"/>
  <c r="BH691"/>
  <c r="X692"/>
  <c r="Z691"/>
  <c r="W696"/>
  <c r="U697"/>
  <c r="CO103"/>
  <c r="BA103"/>
  <c r="CH103"/>
  <c r="CI103" s="1"/>
  <c r="CJ103" s="1"/>
  <c r="CK103" s="1"/>
  <c r="CL103" s="1"/>
  <c r="CT103"/>
  <c r="R693"/>
  <c r="T692"/>
  <c r="AL368" l="1"/>
  <c r="AK369"/>
  <c r="AM369" s="1"/>
  <c r="AO398"/>
  <c r="AQ398" s="1"/>
  <c r="BH692"/>
  <c r="BP691"/>
  <c r="BM691"/>
  <c r="BJ691"/>
  <c r="AG694"/>
  <c r="AI693"/>
  <c r="Z692"/>
  <c r="X693"/>
  <c r="CR103"/>
  <c r="CX103" s="1"/>
  <c r="CM103"/>
  <c r="U698"/>
  <c r="W697"/>
  <c r="T693"/>
  <c r="R694"/>
  <c r="AX103"/>
  <c r="AY103" s="1"/>
  <c r="BF103" s="1"/>
  <c r="AJ369" l="1"/>
  <c r="AN398"/>
  <c r="AG695"/>
  <c r="AI694"/>
  <c r="BJ692"/>
  <c r="BM692"/>
  <c r="BP692"/>
  <c r="BH693"/>
  <c r="Z693"/>
  <c r="X694"/>
  <c r="T694"/>
  <c r="R695"/>
  <c r="U699"/>
  <c r="W698"/>
  <c r="CP103"/>
  <c r="CQ103" s="1"/>
  <c r="CN103"/>
  <c r="CW103" s="1"/>
  <c r="I121" s="1"/>
  <c r="G121"/>
  <c r="D121"/>
  <c r="B121"/>
  <c r="C121"/>
  <c r="CS103"/>
  <c r="BO103"/>
  <c r="BQ103" s="1"/>
  <c r="BI103"/>
  <c r="BK103" s="1"/>
  <c r="BL103"/>
  <c r="BN103" s="1"/>
  <c r="CU103"/>
  <c r="AL369" l="1"/>
  <c r="AK370"/>
  <c r="AM370" s="1"/>
  <c r="AO399"/>
  <c r="AQ399" s="1"/>
  <c r="X695"/>
  <c r="Z694"/>
  <c r="AG696"/>
  <c r="AI695"/>
  <c r="BP693"/>
  <c r="BM693"/>
  <c r="BJ693"/>
  <c r="BH694"/>
  <c r="BG103"/>
  <c r="AH103" s="1"/>
  <c r="H121"/>
  <c r="V103"/>
  <c r="S103"/>
  <c r="CV103"/>
  <c r="R696"/>
  <c r="T695"/>
  <c r="BS123"/>
  <c r="BT123" s="1"/>
  <c r="K121"/>
  <c r="O121"/>
  <c r="M121"/>
  <c r="P121"/>
  <c r="W699"/>
  <c r="U700"/>
  <c r="AJ370" l="1"/>
  <c r="AN399"/>
  <c r="Z695"/>
  <c r="X696"/>
  <c r="AP103"/>
  <c r="Y103"/>
  <c r="AI696"/>
  <c r="AG697"/>
  <c r="AB103"/>
  <c r="BJ694"/>
  <c r="BH695"/>
  <c r="BM694"/>
  <c r="BP694"/>
  <c r="R697"/>
  <c r="T696"/>
  <c r="E121"/>
  <c r="J121"/>
  <c r="U701"/>
  <c r="W700"/>
  <c r="A121"/>
  <c r="BU123"/>
  <c r="AK371" l="1"/>
  <c r="AM371" s="1"/>
  <c r="AL370"/>
  <c r="AO400"/>
  <c r="AQ400" s="1"/>
  <c r="AZ103"/>
  <c r="BC103"/>
  <c r="AV104" s="1"/>
  <c r="BB103"/>
  <c r="CD104" s="1"/>
  <c r="CE104" s="1"/>
  <c r="CG104" s="1"/>
  <c r="BH696"/>
  <c r="BM695"/>
  <c r="BP695"/>
  <c r="BJ695"/>
  <c r="Z696"/>
  <c r="X697"/>
  <c r="AI697"/>
  <c r="AG698"/>
  <c r="R698"/>
  <c r="T697"/>
  <c r="W701"/>
  <c r="U702"/>
  <c r="AJ371" l="1"/>
  <c r="CF104"/>
  <c r="CO104" s="1"/>
  <c r="AN400"/>
  <c r="AG699"/>
  <c r="AI698"/>
  <c r="AR104"/>
  <c r="BP696"/>
  <c r="BJ696"/>
  <c r="BM696"/>
  <c r="BH697"/>
  <c r="AT104"/>
  <c r="AW104"/>
  <c r="X698"/>
  <c r="Z697"/>
  <c r="BE103"/>
  <c r="AS104"/>
  <c r="AU104"/>
  <c r="U703"/>
  <c r="W702"/>
  <c r="R699"/>
  <c r="T698"/>
  <c r="CH104"/>
  <c r="CT104"/>
  <c r="AL371" l="1"/>
  <c r="AK372"/>
  <c r="AM372" s="1"/>
  <c r="CI104"/>
  <c r="CJ104" s="1"/>
  <c r="CK104" s="1"/>
  <c r="CL104" s="1"/>
  <c r="CR104" s="1"/>
  <c r="CX104" s="1"/>
  <c r="AO401"/>
  <c r="AQ401" s="1"/>
  <c r="AG700"/>
  <c r="AI699"/>
  <c r="Z698"/>
  <c r="X699"/>
  <c r="BH698"/>
  <c r="BM697"/>
  <c r="BJ697"/>
  <c r="BP697"/>
  <c r="BA104"/>
  <c r="AX104" s="1"/>
  <c r="AY104" s="1"/>
  <c r="BF104" s="1"/>
  <c r="R700"/>
  <c r="T699"/>
  <c r="U704"/>
  <c r="W703"/>
  <c r="CM104" l="1"/>
  <c r="CS104" s="1"/>
  <c r="AJ372"/>
  <c r="AN401"/>
  <c r="Z699"/>
  <c r="X700"/>
  <c r="BH699"/>
  <c r="BM698"/>
  <c r="BP698"/>
  <c r="BJ698"/>
  <c r="AG701"/>
  <c r="AI700"/>
  <c r="BO104"/>
  <c r="BQ104" s="1"/>
  <c r="BL104"/>
  <c r="BN104" s="1"/>
  <c r="BI104"/>
  <c r="BK104" s="1"/>
  <c r="T700"/>
  <c r="R701"/>
  <c r="U705"/>
  <c r="W704"/>
  <c r="D122"/>
  <c r="H122"/>
  <c r="G122"/>
  <c r="B122"/>
  <c r="C122"/>
  <c r="CN104" l="1"/>
  <c r="CW104" s="1"/>
  <c r="I122" s="1"/>
  <c r="CU104"/>
  <c r="CP104"/>
  <c r="CQ104" s="1"/>
  <c r="AK373"/>
  <c r="AM373" s="1"/>
  <c r="AL372"/>
  <c r="AO402"/>
  <c r="AQ402" s="1"/>
  <c r="BM699"/>
  <c r="BP699"/>
  <c r="BJ699"/>
  <c r="BH700"/>
  <c r="X701"/>
  <c r="Z700"/>
  <c r="AI701"/>
  <c r="AG702"/>
  <c r="W705"/>
  <c r="U706"/>
  <c r="BG104"/>
  <c r="T701"/>
  <c r="R702"/>
  <c r="M122"/>
  <c r="K122"/>
  <c r="P122"/>
  <c r="O122"/>
  <c r="BS124"/>
  <c r="BT124" s="1"/>
  <c r="CV104"/>
  <c r="AJ373" l="1"/>
  <c r="AN402"/>
  <c r="Z701"/>
  <c r="X702"/>
  <c r="AG703"/>
  <c r="AI702"/>
  <c r="BM700"/>
  <c r="BP700"/>
  <c r="BJ700"/>
  <c r="BH701"/>
  <c r="BU124"/>
  <c r="A122"/>
  <c r="S104"/>
  <c r="AH104"/>
  <c r="Y104"/>
  <c r="V104"/>
  <c r="AB104"/>
  <c r="AP104"/>
  <c r="W706"/>
  <c r="U707"/>
  <c r="E122"/>
  <c r="J122"/>
  <c r="T702"/>
  <c r="R703"/>
  <c r="AL373" l="1"/>
  <c r="AK374"/>
  <c r="AM374" s="1"/>
  <c r="AO403"/>
  <c r="AQ403" s="1"/>
  <c r="X703"/>
  <c r="Z702"/>
  <c r="AI703"/>
  <c r="AG704"/>
  <c r="BJ701"/>
  <c r="BH702"/>
  <c r="BM701"/>
  <c r="BP701"/>
  <c r="W707"/>
  <c r="U708"/>
  <c r="R704"/>
  <c r="T703"/>
  <c r="AZ104"/>
  <c r="AJ374" l="1"/>
  <c r="AN403"/>
  <c r="Z703"/>
  <c r="X704"/>
  <c r="BM702"/>
  <c r="BP702"/>
  <c r="BJ702"/>
  <c r="BH703"/>
  <c r="AI704"/>
  <c r="AG705"/>
  <c r="W708"/>
  <c r="U709"/>
  <c r="BB104"/>
  <c r="CD105" s="1"/>
  <c r="CE105" s="1"/>
  <c r="BC104"/>
  <c r="R705"/>
  <c r="T704"/>
  <c r="AK375" l="1"/>
  <c r="AM375" s="1"/>
  <c r="AL374"/>
  <c r="AO404"/>
  <c r="AQ404" s="1"/>
  <c r="AG706"/>
  <c r="AI705"/>
  <c r="BP703"/>
  <c r="BJ703"/>
  <c r="BH704"/>
  <c r="BM703"/>
  <c r="X705"/>
  <c r="Z704"/>
  <c r="AU105"/>
  <c r="AR105"/>
  <c r="AS105"/>
  <c r="AT105"/>
  <c r="AV105"/>
  <c r="AW105"/>
  <c r="BE104"/>
  <c r="W709"/>
  <c r="U710"/>
  <c r="R706"/>
  <c r="T705"/>
  <c r="CF105"/>
  <c r="CG105"/>
  <c r="AJ375" l="1"/>
  <c r="AN404"/>
  <c r="BP704"/>
  <c r="BJ704"/>
  <c r="BH705"/>
  <c r="BM704"/>
  <c r="AI706"/>
  <c r="AG707"/>
  <c r="X706"/>
  <c r="Z705"/>
  <c r="CH105"/>
  <c r="CI105" s="1"/>
  <c r="CJ105" s="1"/>
  <c r="CK105" s="1"/>
  <c r="CL105" s="1"/>
  <c r="CT105"/>
  <c r="R707"/>
  <c r="T706"/>
  <c r="U711"/>
  <c r="W710"/>
  <c r="CO105"/>
  <c r="BA105"/>
  <c r="AL375" l="1"/>
  <c r="AK376"/>
  <c r="AM376" s="1"/>
  <c r="AO405"/>
  <c r="AQ405" s="1"/>
  <c r="Z706"/>
  <c r="X707"/>
  <c r="AG708"/>
  <c r="AI707"/>
  <c r="BP705"/>
  <c r="BH706"/>
  <c r="BJ705"/>
  <c r="BM705"/>
  <c r="CR105"/>
  <c r="CX105" s="1"/>
  <c r="U712"/>
  <c r="W711"/>
  <c r="CM105"/>
  <c r="CS105" s="1"/>
  <c r="T707"/>
  <c r="R708"/>
  <c r="AX105"/>
  <c r="AY105" s="1"/>
  <c r="BF105" s="1"/>
  <c r="AJ376" l="1"/>
  <c r="AN405"/>
  <c r="Z707"/>
  <c r="X708"/>
  <c r="AI708"/>
  <c r="AG709"/>
  <c r="BP706"/>
  <c r="BJ706"/>
  <c r="BH707"/>
  <c r="BM706"/>
  <c r="CU105"/>
  <c r="G123"/>
  <c r="D123"/>
  <c r="C123"/>
  <c r="B123"/>
  <c r="BL105"/>
  <c r="BN105" s="1"/>
  <c r="BO105"/>
  <c r="BQ105" s="1"/>
  <c r="BI105"/>
  <c r="BK105" s="1"/>
  <c r="R709"/>
  <c r="T708"/>
  <c r="CP105"/>
  <c r="CQ105" s="1"/>
  <c r="CN105"/>
  <c r="CW105" s="1"/>
  <c r="I123" s="1"/>
  <c r="W712"/>
  <c r="U713"/>
  <c r="AL376" l="1"/>
  <c r="AK377"/>
  <c r="AM377" s="1"/>
  <c r="BG105"/>
  <c r="S105" s="1"/>
  <c r="AO406"/>
  <c r="AQ406" s="1"/>
  <c r="X709"/>
  <c r="Z708"/>
  <c r="BJ707"/>
  <c r="BH708"/>
  <c r="BP707"/>
  <c r="BM707"/>
  <c r="AG710"/>
  <c r="AI709"/>
  <c r="H123"/>
  <c r="CV105"/>
  <c r="Y105"/>
  <c r="V105"/>
  <c r="AH105"/>
  <c r="AB105"/>
  <c r="AP105"/>
  <c r="R710"/>
  <c r="T709"/>
  <c r="P123"/>
  <c r="M123"/>
  <c r="K123"/>
  <c r="BS125"/>
  <c r="BT125" s="1"/>
  <c r="O123"/>
  <c r="W713"/>
  <c r="U714"/>
  <c r="AJ377" l="1"/>
  <c r="AN406"/>
  <c r="X710"/>
  <c r="Z709"/>
  <c r="AG711"/>
  <c r="AI710"/>
  <c r="BH709"/>
  <c r="BJ708"/>
  <c r="BM708"/>
  <c r="BP708"/>
  <c r="A123"/>
  <c r="BU125"/>
  <c r="E123"/>
  <c r="J123"/>
  <c r="U715"/>
  <c r="W714"/>
  <c r="AZ105"/>
  <c r="R711"/>
  <c r="T710"/>
  <c r="AK378" l="1"/>
  <c r="AM378" s="1"/>
  <c r="AL377"/>
  <c r="AO407"/>
  <c r="AQ407" s="1"/>
  <c r="BM709"/>
  <c r="BP709"/>
  <c r="BJ709"/>
  <c r="BH710"/>
  <c r="X711"/>
  <c r="Z710"/>
  <c r="AG712"/>
  <c r="AI711"/>
  <c r="T711"/>
  <c r="R712"/>
  <c r="BB105"/>
  <c r="CD106" s="1"/>
  <c r="CE106" s="1"/>
  <c r="BC105"/>
  <c r="W715"/>
  <c r="U716"/>
  <c r="AJ378" l="1"/>
  <c r="AN407"/>
  <c r="Z711"/>
  <c r="X712"/>
  <c r="AG713"/>
  <c r="AI712"/>
  <c r="BP710"/>
  <c r="BJ710"/>
  <c r="BH711"/>
  <c r="BM710"/>
  <c r="CF106"/>
  <c r="CG106"/>
  <c r="AT106"/>
  <c r="AW106"/>
  <c r="AS106"/>
  <c r="AU106"/>
  <c r="AR106"/>
  <c r="AV106"/>
  <c r="BE105"/>
  <c r="R713"/>
  <c r="T712"/>
  <c r="W716"/>
  <c r="AL378" l="1"/>
  <c r="AK379"/>
  <c r="AM379" s="1"/>
  <c r="AO408"/>
  <c r="AQ408" s="1"/>
  <c r="BH712"/>
  <c r="BM711"/>
  <c r="BP711"/>
  <c r="BJ711"/>
  <c r="AI713"/>
  <c r="AG714"/>
  <c r="Z712"/>
  <c r="X713"/>
  <c r="CH106"/>
  <c r="CI106" s="1"/>
  <c r="CJ106" s="1"/>
  <c r="CK106" s="1"/>
  <c r="CL106" s="1"/>
  <c r="CT106"/>
  <c r="CO106" s="1"/>
  <c r="R714"/>
  <c r="T713"/>
  <c r="BA106"/>
  <c r="AJ379" l="1"/>
  <c r="AN408"/>
  <c r="BP712"/>
  <c r="BH713"/>
  <c r="BJ712"/>
  <c r="BM712"/>
  <c r="AI714"/>
  <c r="AG715"/>
  <c r="X714"/>
  <c r="Z713"/>
  <c r="CR106"/>
  <c r="CX106" s="1"/>
  <c r="CM106"/>
  <c r="CU106" s="1"/>
  <c r="AX106"/>
  <c r="AY106" s="1"/>
  <c r="BF106" s="1"/>
  <c r="R715"/>
  <c r="T714"/>
  <c r="AK380" l="1"/>
  <c r="AM380" s="1"/>
  <c r="AL379"/>
  <c r="AO409"/>
  <c r="AQ409" s="1"/>
  <c r="AG716"/>
  <c r="AI715"/>
  <c r="BH714"/>
  <c r="BM713"/>
  <c r="BP713"/>
  <c r="BJ713"/>
  <c r="Z714"/>
  <c r="X715"/>
  <c r="B124"/>
  <c r="C124"/>
  <c r="D124"/>
  <c r="G124"/>
  <c r="CS106"/>
  <c r="R716"/>
  <c r="T715"/>
  <c r="CP106"/>
  <c r="CQ106" s="1"/>
  <c r="CN106"/>
  <c r="CW106" s="1"/>
  <c r="I124" s="1"/>
  <c r="BO106"/>
  <c r="BQ106" s="1"/>
  <c r="BL106"/>
  <c r="BN106" s="1"/>
  <c r="BI106"/>
  <c r="BK106" s="1"/>
  <c r="AJ380" l="1"/>
  <c r="AN409"/>
  <c r="AI716"/>
  <c r="BJ714"/>
  <c r="BH715"/>
  <c r="BP714"/>
  <c r="BM714"/>
  <c r="X716"/>
  <c r="Z715"/>
  <c r="H124"/>
  <c r="T716"/>
  <c r="K124"/>
  <c r="O124"/>
  <c r="M124"/>
  <c r="BS126"/>
  <c r="BT126" s="1"/>
  <c r="P124"/>
  <c r="CV106"/>
  <c r="BG106"/>
  <c r="Z716" l="1"/>
  <c r="AK381"/>
  <c r="AM381" s="1"/>
  <c r="AL380"/>
  <c r="AO410"/>
  <c r="AQ410" s="1"/>
  <c r="BH716"/>
  <c r="BM715"/>
  <c r="BP715"/>
  <c r="BJ715"/>
  <c r="A124"/>
  <c r="BU126"/>
  <c r="S106"/>
  <c r="V106"/>
  <c r="Y106"/>
  <c r="AB106"/>
  <c r="AH106"/>
  <c r="AP106"/>
  <c r="E124"/>
  <c r="J124"/>
  <c r="AJ381" l="1"/>
  <c r="AN410"/>
  <c r="BM716"/>
  <c r="BP716"/>
  <c r="BJ716"/>
  <c r="AZ106"/>
  <c r="AK382" l="1"/>
  <c r="AM382" s="1"/>
  <c r="AL381"/>
  <c r="AO411"/>
  <c r="AQ411" s="1"/>
  <c r="BC106"/>
  <c r="BB106"/>
  <c r="CD107" s="1"/>
  <c r="CE107" s="1"/>
  <c r="AJ382" l="1"/>
  <c r="AN411"/>
  <c r="AT107"/>
  <c r="AW107"/>
  <c r="AS107"/>
  <c r="AV107"/>
  <c r="AR107"/>
  <c r="AU107"/>
  <c r="BE106"/>
  <c r="CF107"/>
  <c r="CG107"/>
  <c r="AK383" l="1"/>
  <c r="AM383" s="1"/>
  <c r="AL382"/>
  <c r="AO412"/>
  <c r="AQ412" s="1"/>
  <c r="CO107"/>
  <c r="CH107"/>
  <c r="CI107" s="1"/>
  <c r="CJ107" s="1"/>
  <c r="CK107" s="1"/>
  <c r="CL107" s="1"/>
  <c r="CT107"/>
  <c r="BA107"/>
  <c r="AJ383" l="1"/>
  <c r="AN412"/>
  <c r="CR107"/>
  <c r="CX107" s="1"/>
  <c r="CM107"/>
  <c r="AX107"/>
  <c r="AY107" s="1"/>
  <c r="BF107" s="1"/>
  <c r="AL383" l="1"/>
  <c r="AK384"/>
  <c r="AM384" s="1"/>
  <c r="AO413"/>
  <c r="AQ413" s="1"/>
  <c r="CS107"/>
  <c r="CU107"/>
  <c r="D125"/>
  <c r="G125"/>
  <c r="C125"/>
  <c r="B125"/>
  <c r="BO107"/>
  <c r="BQ107" s="1"/>
  <c r="BL107"/>
  <c r="BN107" s="1"/>
  <c r="BI107"/>
  <c r="BK107" s="1"/>
  <c r="CP107"/>
  <c r="CQ107" s="1"/>
  <c r="CN107"/>
  <c r="CW107" s="1"/>
  <c r="I125" s="1"/>
  <c r="BG107" l="1"/>
  <c r="AJ384"/>
  <c r="AN413"/>
  <c r="H125"/>
  <c r="K125"/>
  <c r="BS127"/>
  <c r="BT127" s="1"/>
  <c r="P125"/>
  <c r="M125"/>
  <c r="O125"/>
  <c r="S107"/>
  <c r="AH107"/>
  <c r="Y107"/>
  <c r="AB107"/>
  <c r="V107"/>
  <c r="AP107"/>
  <c r="CV107"/>
  <c r="AL384" l="1"/>
  <c r="AK385"/>
  <c r="AM385" s="1"/>
  <c r="AO414"/>
  <c r="AQ414" s="1"/>
  <c r="E125"/>
  <c r="J125"/>
  <c r="A125"/>
  <c r="BU127"/>
  <c r="AZ107"/>
  <c r="AJ385" l="1"/>
  <c r="AN414"/>
  <c r="BC107"/>
  <c r="BB107"/>
  <c r="CD108" s="1"/>
  <c r="CE108" s="1"/>
  <c r="AK386" l="1"/>
  <c r="AM386" s="1"/>
  <c r="AL385"/>
  <c r="AO415"/>
  <c r="AQ415" s="1"/>
  <c r="CF108"/>
  <c r="CG108"/>
  <c r="AR108"/>
  <c r="AS108"/>
  <c r="AV108"/>
  <c r="AT108"/>
  <c r="AU108"/>
  <c r="AW108"/>
  <c r="BE107"/>
  <c r="AJ386" l="1"/>
  <c r="AN415"/>
  <c r="CH108"/>
  <c r="CI108" s="1"/>
  <c r="CJ108" s="1"/>
  <c r="CK108" s="1"/>
  <c r="CL108" s="1"/>
  <c r="CM108" s="1"/>
  <c r="CT108"/>
  <c r="CO108" s="1"/>
  <c r="BA108"/>
  <c r="AK387" l="1"/>
  <c r="AM387" s="1"/>
  <c r="AL386"/>
  <c r="AO416"/>
  <c r="AQ416" s="1"/>
  <c r="CP108"/>
  <c r="CQ108" s="1"/>
  <c r="AX108"/>
  <c r="AY108" s="1"/>
  <c r="BF108" s="1"/>
  <c r="CU108"/>
  <c r="CR108"/>
  <c r="CX108" s="1"/>
  <c r="AJ387" l="1"/>
  <c r="AN416"/>
  <c r="CN108"/>
  <c r="CW108" s="1"/>
  <c r="I126" s="1"/>
  <c r="CS108"/>
  <c r="CV108" s="1"/>
  <c r="BI108"/>
  <c r="BK108" s="1"/>
  <c r="BL108"/>
  <c r="BN108" s="1"/>
  <c r="BO108"/>
  <c r="BQ108" s="1"/>
  <c r="D126"/>
  <c r="G126"/>
  <c r="B126"/>
  <c r="C126"/>
  <c r="AK388" l="1"/>
  <c r="AM388" s="1"/>
  <c r="AL387"/>
  <c r="AO417"/>
  <c r="AQ417" s="1"/>
  <c r="BG108"/>
  <c r="AB108" s="1"/>
  <c r="H126"/>
  <c r="P126"/>
  <c r="O126"/>
  <c r="K126"/>
  <c r="BS128"/>
  <c r="BT128" s="1"/>
  <c r="M126"/>
  <c r="E126"/>
  <c r="J126"/>
  <c r="V108"/>
  <c r="Y108"/>
  <c r="AJ388" l="1"/>
  <c r="AN417"/>
  <c r="AP108"/>
  <c r="S108"/>
  <c r="AH108"/>
  <c r="A126"/>
  <c r="BU128"/>
  <c r="AZ108" l="1"/>
  <c r="BC108" s="1"/>
  <c r="AK389"/>
  <c r="AM389" s="1"/>
  <c r="AL388"/>
  <c r="AO418"/>
  <c r="AQ418" s="1"/>
  <c r="BB108" l="1"/>
  <c r="CD109" s="1"/>
  <c r="CE109" s="1"/>
  <c r="CF109" s="1"/>
  <c r="AJ389"/>
  <c r="AN418"/>
  <c r="AS109"/>
  <c r="AT109"/>
  <c r="AW109"/>
  <c r="AU109"/>
  <c r="AR109"/>
  <c r="AV109"/>
  <c r="BE108"/>
  <c r="CG109" l="1"/>
  <c r="CT109" s="1"/>
  <c r="AK390"/>
  <c r="AM390" s="1"/>
  <c r="AL389"/>
  <c r="AO419"/>
  <c r="AQ419" s="1"/>
  <c r="BA109"/>
  <c r="AX109" s="1"/>
  <c r="AY109" s="1"/>
  <c r="BF109" s="1"/>
  <c r="CO109"/>
  <c r="CH109"/>
  <c r="CI109" l="1"/>
  <c r="CJ109" s="1"/>
  <c r="CK109" s="1"/>
  <c r="CL109" s="1"/>
  <c r="CM109" s="1"/>
  <c r="CP109" s="1"/>
  <c r="CQ109" s="1"/>
  <c r="AJ390"/>
  <c r="AN419"/>
  <c r="BI109"/>
  <c r="BK109" s="1"/>
  <c r="BO109"/>
  <c r="BQ109" s="1"/>
  <c r="BL109"/>
  <c r="BN109" s="1"/>
  <c r="CR109" l="1"/>
  <c r="CX109" s="1"/>
  <c r="G127" s="1"/>
  <c r="CU109"/>
  <c r="AK391"/>
  <c r="AM391" s="1"/>
  <c r="AL390"/>
  <c r="AO420"/>
  <c r="AQ420" s="1"/>
  <c r="BG109"/>
  <c r="CS109" l="1"/>
  <c r="CV109" s="1"/>
  <c r="D127"/>
  <c r="B127"/>
  <c r="C127"/>
  <c r="P127" s="1"/>
  <c r="CN109"/>
  <c r="CW109" s="1"/>
  <c r="I127" s="1"/>
  <c r="AJ391"/>
  <c r="AN420"/>
  <c r="H127"/>
  <c r="E127"/>
  <c r="J127"/>
  <c r="V109"/>
  <c r="S109"/>
  <c r="AB109"/>
  <c r="AH109"/>
  <c r="Y109"/>
  <c r="AP109"/>
  <c r="O127"/>
  <c r="BS129"/>
  <c r="BT129" s="1"/>
  <c r="M127"/>
  <c r="K127"/>
  <c r="AL391" l="1"/>
  <c r="AK392"/>
  <c r="AM392" s="1"/>
  <c r="AO421"/>
  <c r="AQ421" s="1"/>
  <c r="A127"/>
  <c r="BU129"/>
  <c r="AZ109"/>
  <c r="AJ392" l="1"/>
  <c r="AN421"/>
  <c r="BB109"/>
  <c r="CD110" s="1"/>
  <c r="CE110" s="1"/>
  <c r="BC109"/>
  <c r="AL392" l="1"/>
  <c r="AK393"/>
  <c r="AM393" s="1"/>
  <c r="AO422"/>
  <c r="AQ422" s="1"/>
  <c r="CF110"/>
  <c r="CG110"/>
  <c r="AR110"/>
  <c r="AW110"/>
  <c r="AT110"/>
  <c r="AV110"/>
  <c r="AU110"/>
  <c r="AS110"/>
  <c r="BE109"/>
  <c r="AJ393" l="1"/>
  <c r="AN422"/>
  <c r="CH110"/>
  <c r="CI110" s="1"/>
  <c r="CJ110" s="1"/>
  <c r="CK110" s="1"/>
  <c r="CL110" s="1"/>
  <c r="CT110"/>
  <c r="CO110" s="1"/>
  <c r="BA110"/>
  <c r="AL393" l="1"/>
  <c r="AK394"/>
  <c r="AM394" s="1"/>
  <c r="AO423"/>
  <c r="AQ423" s="1"/>
  <c r="CR110"/>
  <c r="CX110" s="1"/>
  <c r="CM110"/>
  <c r="AX110"/>
  <c r="AY110" s="1"/>
  <c r="BF110" s="1"/>
  <c r="AN423" l="1"/>
  <c r="AO424" s="1"/>
  <c r="AQ424" s="1"/>
  <c r="AJ394"/>
  <c r="CS110"/>
  <c r="CU110"/>
  <c r="C128"/>
  <c r="B128"/>
  <c r="G128"/>
  <c r="D128"/>
  <c r="CP110"/>
  <c r="CQ110" s="1"/>
  <c r="CN110"/>
  <c r="CW110" s="1"/>
  <c r="I128" s="1"/>
  <c r="BI110"/>
  <c r="BK110" s="1"/>
  <c r="BL110"/>
  <c r="BN110" s="1"/>
  <c r="BO110"/>
  <c r="BQ110" s="1"/>
  <c r="AK395" l="1"/>
  <c r="AM395" s="1"/>
  <c r="AL394"/>
  <c r="AN424"/>
  <c r="H128"/>
  <c r="BS130"/>
  <c r="BT130" s="1"/>
  <c r="O128"/>
  <c r="P128"/>
  <c r="M128"/>
  <c r="K128"/>
  <c r="BG110"/>
  <c r="CV110"/>
  <c r="AJ395" l="1"/>
  <c r="AO425"/>
  <c r="AQ425" s="1"/>
  <c r="E128"/>
  <c r="J128"/>
  <c r="BU130"/>
  <c r="A128"/>
  <c r="Y110"/>
  <c r="V110"/>
  <c r="AB110"/>
  <c r="S110"/>
  <c r="AH110"/>
  <c r="AP110"/>
  <c r="AL395" l="1"/>
  <c r="AK396"/>
  <c r="AM396" s="1"/>
  <c r="AN425"/>
  <c r="AZ110"/>
  <c r="AJ396" l="1"/>
  <c r="AO426"/>
  <c r="AQ426" s="1"/>
  <c r="BB110"/>
  <c r="CD111" s="1"/>
  <c r="CE111" s="1"/>
  <c r="BC110"/>
  <c r="AL396" l="1"/>
  <c r="AK397"/>
  <c r="AM397" s="1"/>
  <c r="AN426"/>
  <c r="CF111"/>
  <c r="CG111"/>
  <c r="AS111"/>
  <c r="AV111"/>
  <c r="AT111"/>
  <c r="AR111"/>
  <c r="AW111"/>
  <c r="AU111"/>
  <c r="BE110"/>
  <c r="AJ397" l="1"/>
  <c r="AO427"/>
  <c r="AQ427" s="1"/>
  <c r="BA111"/>
  <c r="AX111" s="1"/>
  <c r="AY111" s="1"/>
  <c r="BF111" s="1"/>
  <c r="CO111"/>
  <c r="CH111"/>
  <c r="CI111" s="1"/>
  <c r="CJ111" s="1"/>
  <c r="CK111" s="1"/>
  <c r="CL111" s="1"/>
  <c r="CT111"/>
  <c r="AN427" l="1"/>
  <c r="AO428" s="1"/>
  <c r="AK398"/>
  <c r="AM398" s="1"/>
  <c r="AL397"/>
  <c r="CR111"/>
  <c r="CX111" s="1"/>
  <c r="CM111"/>
  <c r="BI111"/>
  <c r="BK111" s="1"/>
  <c r="BL111"/>
  <c r="BN111" s="1"/>
  <c r="BO111"/>
  <c r="BQ111" s="1"/>
  <c r="AQ428" l="1"/>
  <c r="AN428"/>
  <c r="AO429" s="1"/>
  <c r="AJ398"/>
  <c r="CS111"/>
  <c r="CU111"/>
  <c r="D129"/>
  <c r="B129"/>
  <c r="G129"/>
  <c r="C129"/>
  <c r="CP111"/>
  <c r="CQ111" s="1"/>
  <c r="CN111"/>
  <c r="CW111" s="1"/>
  <c r="I129" s="1"/>
  <c r="BG111"/>
  <c r="AK399" l="1"/>
  <c r="AM399" s="1"/>
  <c r="AL398"/>
  <c r="AQ429"/>
  <c r="AN429"/>
  <c r="H129"/>
  <c r="O129"/>
  <c r="M129"/>
  <c r="P129"/>
  <c r="BS131"/>
  <c r="BT131" s="1"/>
  <c r="K129"/>
  <c r="S111"/>
  <c r="AH111"/>
  <c r="AB111"/>
  <c r="V111"/>
  <c r="Y111"/>
  <c r="AP111"/>
  <c r="CV111"/>
  <c r="AJ399" l="1"/>
  <c r="AO430"/>
  <c r="AQ430" s="1"/>
  <c r="AZ111"/>
  <c r="A129"/>
  <c r="BU131"/>
  <c r="E129"/>
  <c r="J129"/>
  <c r="AN430" l="1"/>
  <c r="AO431" s="1"/>
  <c r="AL399"/>
  <c r="AK400"/>
  <c r="AM400" s="1"/>
  <c r="BB111"/>
  <c r="CD112" s="1"/>
  <c r="CE112" s="1"/>
  <c r="BC111"/>
  <c r="AJ400" l="1"/>
  <c r="AQ431"/>
  <c r="AN431"/>
  <c r="CG112"/>
  <c r="CF112"/>
  <c r="AW112"/>
  <c r="AU112"/>
  <c r="AS112"/>
  <c r="AT112"/>
  <c r="AR112"/>
  <c r="AV112"/>
  <c r="BE111"/>
  <c r="AL400" l="1"/>
  <c r="AK401"/>
  <c r="AM401" s="1"/>
  <c r="BA112"/>
  <c r="AX112" s="1"/>
  <c r="AY112" s="1"/>
  <c r="BF112" s="1"/>
  <c r="AO432"/>
  <c r="AQ432" s="1"/>
  <c r="CT112"/>
  <c r="CO112" s="1"/>
  <c r="CH112"/>
  <c r="CI112" s="1"/>
  <c r="CJ112" s="1"/>
  <c r="CK112" s="1"/>
  <c r="CL112" s="1"/>
  <c r="AJ401" l="1"/>
  <c r="AN432"/>
  <c r="CR112"/>
  <c r="CX112" s="1"/>
  <c r="CM112"/>
  <c r="CU112" s="1"/>
  <c r="BO112"/>
  <c r="BQ112" s="1"/>
  <c r="BI112"/>
  <c r="BK112" s="1"/>
  <c r="BL112"/>
  <c r="BN112" s="1"/>
  <c r="AL401" l="1"/>
  <c r="AK402"/>
  <c r="AM402" s="1"/>
  <c r="AO433"/>
  <c r="AQ433" s="1"/>
  <c r="BG112"/>
  <c r="AB112" s="1"/>
  <c r="G130"/>
  <c r="C130"/>
  <c r="D130"/>
  <c r="B130"/>
  <c r="CS112"/>
  <c r="CP112"/>
  <c r="CQ112" s="1"/>
  <c r="CN112"/>
  <c r="CW112" s="1"/>
  <c r="I130" s="1"/>
  <c r="AJ402" l="1"/>
  <c r="S112"/>
  <c r="AH112"/>
  <c r="AN433"/>
  <c r="AP112"/>
  <c r="V112"/>
  <c r="Y112"/>
  <c r="H130"/>
  <c r="O130"/>
  <c r="M130"/>
  <c r="P130"/>
  <c r="K130"/>
  <c r="BS132"/>
  <c r="BT132" s="1"/>
  <c r="CV112"/>
  <c r="AK403" l="1"/>
  <c r="AM403" s="1"/>
  <c r="AL402"/>
  <c r="AZ112"/>
  <c r="BC112" s="1"/>
  <c r="AO434"/>
  <c r="AQ434" s="1"/>
  <c r="A130"/>
  <c r="BU132"/>
  <c r="E130"/>
  <c r="J130"/>
  <c r="AJ403" l="1"/>
  <c r="BB112"/>
  <c r="CD113" s="1"/>
  <c r="CE113" s="1"/>
  <c r="CF113" s="1"/>
  <c r="AN434"/>
  <c r="AV113"/>
  <c r="AU113"/>
  <c r="AS113"/>
  <c r="AW113"/>
  <c r="AT113"/>
  <c r="AR113"/>
  <c r="BE112"/>
  <c r="BA113" l="1"/>
  <c r="AX113" s="1"/>
  <c r="AY113" s="1"/>
  <c r="BF113" s="1"/>
  <c r="AL403"/>
  <c r="AK404"/>
  <c r="AM404" s="1"/>
  <c r="AO435"/>
  <c r="AQ435" s="1"/>
  <c r="CG113"/>
  <c r="CT113" s="1"/>
  <c r="CO113" s="1"/>
  <c r="CH113"/>
  <c r="CI113" l="1"/>
  <c r="CJ113" s="1"/>
  <c r="CK113" s="1"/>
  <c r="CL113" s="1"/>
  <c r="CR113" s="1"/>
  <c r="CX113" s="1"/>
  <c r="AJ404"/>
  <c r="AN435"/>
  <c r="BL113"/>
  <c r="BN113" s="1"/>
  <c r="BI113"/>
  <c r="BK113" s="1"/>
  <c r="BO113"/>
  <c r="BQ113" s="1"/>
  <c r="CM113" l="1"/>
  <c r="CS113" s="1"/>
  <c r="AL404"/>
  <c r="AK405"/>
  <c r="AM405" s="1"/>
  <c r="AO436"/>
  <c r="AQ436" s="1"/>
  <c r="G131"/>
  <c r="B131"/>
  <c r="D131"/>
  <c r="C131"/>
  <c r="CP113"/>
  <c r="CQ113" s="1"/>
  <c r="BG113"/>
  <c r="CU113" l="1"/>
  <c r="CN113"/>
  <c r="CW113" s="1"/>
  <c r="I131" s="1"/>
  <c r="AJ405"/>
  <c r="AN436"/>
  <c r="H131"/>
  <c r="CV113"/>
  <c r="V113"/>
  <c r="Y113"/>
  <c r="AH113"/>
  <c r="S113"/>
  <c r="AB113"/>
  <c r="AP113"/>
  <c r="K131"/>
  <c r="M131"/>
  <c r="BS133"/>
  <c r="BT133" s="1"/>
  <c r="O131"/>
  <c r="P131"/>
  <c r="AL405" l="1"/>
  <c r="AK406"/>
  <c r="AM406" s="1"/>
  <c r="AO437"/>
  <c r="AQ437" s="1"/>
  <c r="AZ113"/>
  <c r="BC113" s="1"/>
  <c r="E131"/>
  <c r="J131"/>
  <c r="A131"/>
  <c r="BU133"/>
  <c r="AJ406" l="1"/>
  <c r="AN437"/>
  <c r="BB113"/>
  <c r="CD114" s="1"/>
  <c r="CE114" s="1"/>
  <c r="CF114" s="1"/>
  <c r="AR114"/>
  <c r="AS114"/>
  <c r="AU114"/>
  <c r="AT114"/>
  <c r="AW114"/>
  <c r="AV114"/>
  <c r="BE113"/>
  <c r="AL406" l="1"/>
  <c r="AK407"/>
  <c r="AM407" s="1"/>
  <c r="AO438"/>
  <c r="AQ438" s="1"/>
  <c r="CG114"/>
  <c r="CT114" s="1"/>
  <c r="CH114"/>
  <c r="CI114" s="1"/>
  <c r="CJ114" s="1"/>
  <c r="CK114" s="1"/>
  <c r="CL114" s="1"/>
  <c r="CO114"/>
  <c r="BA114"/>
  <c r="AJ407" l="1"/>
  <c r="AN438"/>
  <c r="CR114"/>
  <c r="CX114" s="1"/>
  <c r="CM114"/>
  <c r="CU114" s="1"/>
  <c r="AX114"/>
  <c r="AY114" s="1"/>
  <c r="BF114" s="1"/>
  <c r="AL407" l="1"/>
  <c r="AK408"/>
  <c r="AM408" s="1"/>
  <c r="AO439"/>
  <c r="AQ439" s="1"/>
  <c r="CS114"/>
  <c r="B132"/>
  <c r="C132"/>
  <c r="D132"/>
  <c r="G132"/>
  <c r="BI114"/>
  <c r="BK114" s="1"/>
  <c r="BO114"/>
  <c r="BQ114" s="1"/>
  <c r="BL114"/>
  <c r="BN114" s="1"/>
  <c r="CP114"/>
  <c r="CQ114" s="1"/>
  <c r="CN114"/>
  <c r="CW114" s="1"/>
  <c r="I132" s="1"/>
  <c r="AJ408" l="1"/>
  <c r="AN439"/>
  <c r="H132"/>
  <c r="CV114"/>
  <c r="O132"/>
  <c r="K132"/>
  <c r="P132"/>
  <c r="M132"/>
  <c r="BS134"/>
  <c r="BT134" s="1"/>
  <c r="BG114"/>
  <c r="AK409" l="1"/>
  <c r="AM409" s="1"/>
  <c r="AL408"/>
  <c r="AO440"/>
  <c r="AQ440" s="1"/>
  <c r="E132"/>
  <c r="J132"/>
  <c r="AH114"/>
  <c r="AB114"/>
  <c r="V114"/>
  <c r="Y114"/>
  <c r="S114"/>
  <c r="AP114"/>
  <c r="A132"/>
  <c r="BU134"/>
  <c r="AJ409" l="1"/>
  <c r="AN440"/>
  <c r="AZ114"/>
  <c r="AK410" l="1"/>
  <c r="AM410" s="1"/>
  <c r="AL409"/>
  <c r="AO441"/>
  <c r="AQ441" s="1"/>
  <c r="BB114"/>
  <c r="CD115" s="1"/>
  <c r="CE115" s="1"/>
  <c r="BC114"/>
  <c r="AJ410" l="1"/>
  <c r="AN441"/>
  <c r="CG115"/>
  <c r="CF115"/>
  <c r="AT115"/>
  <c r="BA115" s="1"/>
  <c r="AS115"/>
  <c r="AW115"/>
  <c r="AU115"/>
  <c r="AV115"/>
  <c r="AR115"/>
  <c r="BE114"/>
  <c r="AL410" l="1"/>
  <c r="AK411"/>
  <c r="AM411" s="1"/>
  <c r="AO442"/>
  <c r="AQ442" s="1"/>
  <c r="AX115"/>
  <c r="AY115" s="1"/>
  <c r="CT115"/>
  <c r="CO115" s="1"/>
  <c r="CH115"/>
  <c r="CI115" s="1"/>
  <c r="CJ115" s="1"/>
  <c r="CK115" s="1"/>
  <c r="CL115" s="1"/>
  <c r="AJ411" l="1"/>
  <c r="AN442"/>
  <c r="BF115"/>
  <c r="CR115"/>
  <c r="CX115" s="1"/>
  <c r="CM115"/>
  <c r="CU115" s="1"/>
  <c r="AL411" l="1"/>
  <c r="AK412"/>
  <c r="AM412" s="1"/>
  <c r="AO443"/>
  <c r="AQ443" s="1"/>
  <c r="D133"/>
  <c r="B133"/>
  <c r="G133"/>
  <c r="C133"/>
  <c r="BI115"/>
  <c r="BK115" s="1"/>
  <c r="BO115"/>
  <c r="BQ115" s="1"/>
  <c r="BL115"/>
  <c r="BN115" s="1"/>
  <c r="CS115"/>
  <c r="CP115"/>
  <c r="CQ115" s="1"/>
  <c r="CN115"/>
  <c r="CW115" s="1"/>
  <c r="I133" s="1"/>
  <c r="AJ412" l="1"/>
  <c r="AN443"/>
  <c r="H133"/>
  <c r="BS135"/>
  <c r="BT135" s="1"/>
  <c r="P133"/>
  <c r="O133"/>
  <c r="M133"/>
  <c r="K133"/>
  <c r="CV115"/>
  <c r="BG115"/>
  <c r="AK413" l="1"/>
  <c r="AM413" s="1"/>
  <c r="AL412"/>
  <c r="AO444"/>
  <c r="AQ444" s="1"/>
  <c r="Y115"/>
  <c r="V115"/>
  <c r="S115"/>
  <c r="AB115"/>
  <c r="AH115"/>
  <c r="AP115"/>
  <c r="E133"/>
  <c r="J133"/>
  <c r="A133"/>
  <c r="BU135"/>
  <c r="AJ413" l="1"/>
  <c r="AN444"/>
  <c r="AZ115"/>
  <c r="AL413" l="1"/>
  <c r="AK414"/>
  <c r="AM414" s="1"/>
  <c r="AO445"/>
  <c r="AQ445" s="1"/>
  <c r="BC115"/>
  <c r="BB115"/>
  <c r="CD116" s="1"/>
  <c r="CE116" s="1"/>
  <c r="AJ414" l="1"/>
  <c r="AN445"/>
  <c r="AR116"/>
  <c r="AV116"/>
  <c r="AS116"/>
  <c r="AT116"/>
  <c r="AU116"/>
  <c r="AW116"/>
  <c r="BE115"/>
  <c r="CF116"/>
  <c r="CG116"/>
  <c r="AL414" l="1"/>
  <c r="AK415"/>
  <c r="AM415" s="1"/>
  <c r="AO446"/>
  <c r="AQ446" s="1"/>
  <c r="BA116"/>
  <c r="CO116"/>
  <c r="AX116"/>
  <c r="CT116"/>
  <c r="CH116"/>
  <c r="CI116" s="1"/>
  <c r="CJ116" s="1"/>
  <c r="CK116" s="1"/>
  <c r="CL116" s="1"/>
  <c r="AY116"/>
  <c r="BF116" s="1"/>
  <c r="AJ415" l="1"/>
  <c r="AN446"/>
  <c r="CR116"/>
  <c r="CX116" s="1"/>
  <c r="CM116"/>
  <c r="BO116"/>
  <c r="BQ116" s="1"/>
  <c r="BL116"/>
  <c r="BN116" s="1"/>
  <c r="BI116"/>
  <c r="BK116" s="1"/>
  <c r="AK416" l="1"/>
  <c r="AM416" s="1"/>
  <c r="AL415"/>
  <c r="AO447"/>
  <c r="AQ447" s="1"/>
  <c r="CP116"/>
  <c r="CQ116" s="1"/>
  <c r="CN116"/>
  <c r="CW116" s="1"/>
  <c r="I134" s="1"/>
  <c r="B134"/>
  <c r="D134"/>
  <c r="G134"/>
  <c r="C134"/>
  <c r="CU116"/>
  <c r="BG116"/>
  <c r="CS116"/>
  <c r="AJ416" l="1"/>
  <c r="H134"/>
  <c r="AN447"/>
  <c r="V116"/>
  <c r="S116"/>
  <c r="AB116"/>
  <c r="AH116"/>
  <c r="Y116"/>
  <c r="AP116"/>
  <c r="K134"/>
  <c r="P134"/>
  <c r="O134"/>
  <c r="BS136"/>
  <c r="BT136" s="1"/>
  <c r="M134"/>
  <c r="CV116"/>
  <c r="AL416" l="1"/>
  <c r="AK417"/>
  <c r="AM417" s="1"/>
  <c r="AO448"/>
  <c r="AQ448" s="1"/>
  <c r="E134"/>
  <c r="J134"/>
  <c r="AZ116"/>
  <c r="BU136"/>
  <c r="A134"/>
  <c r="AJ417" l="1"/>
  <c r="AN448"/>
  <c r="BC116"/>
  <c r="BB116"/>
  <c r="CD117" s="1"/>
  <c r="CE117" s="1"/>
  <c r="AK418" l="1"/>
  <c r="AM418" s="1"/>
  <c r="AL417"/>
  <c r="AO449"/>
  <c r="AQ449" s="1"/>
  <c r="AS117"/>
  <c r="AU117"/>
  <c r="AT117"/>
  <c r="AW117"/>
  <c r="AV117"/>
  <c r="AR117"/>
  <c r="BE116"/>
  <c r="CF117"/>
  <c r="CG117"/>
  <c r="AJ418" l="1"/>
  <c r="AN449"/>
  <c r="BA117"/>
  <c r="AX117" s="1"/>
  <c r="AY117" s="1"/>
  <c r="CT117"/>
  <c r="CO117" s="1"/>
  <c r="CH117"/>
  <c r="CI117" s="1"/>
  <c r="CJ117" s="1"/>
  <c r="CK117" s="1"/>
  <c r="CL117" s="1"/>
  <c r="AK419" l="1"/>
  <c r="AM419" s="1"/>
  <c r="AL418"/>
  <c r="AO450"/>
  <c r="AQ450" s="1"/>
  <c r="CR117"/>
  <c r="CX117" s="1"/>
  <c r="CM117"/>
  <c r="BF117"/>
  <c r="AJ419" l="1"/>
  <c r="AN450"/>
  <c r="CS117"/>
  <c r="CU117"/>
  <c r="CP117"/>
  <c r="CQ117" s="1"/>
  <c r="CN117"/>
  <c r="CW117" s="1"/>
  <c r="I135" s="1"/>
  <c r="C135"/>
  <c r="G135"/>
  <c r="B135"/>
  <c r="D135"/>
  <c r="BL117"/>
  <c r="BN117" s="1"/>
  <c r="BI117"/>
  <c r="BK117" s="1"/>
  <c r="BO117"/>
  <c r="BQ117" s="1"/>
  <c r="AK420" l="1"/>
  <c r="AM420" s="1"/>
  <c r="AL419"/>
  <c r="H135"/>
  <c r="AO451"/>
  <c r="AQ451" s="1"/>
  <c r="CV117"/>
  <c r="BG117"/>
  <c r="P135"/>
  <c r="M135"/>
  <c r="BS137"/>
  <c r="BT137" s="1"/>
  <c r="K135"/>
  <c r="O135"/>
  <c r="AJ420" l="1"/>
  <c r="AN451"/>
  <c r="E135"/>
  <c r="J135"/>
  <c r="BU137"/>
  <c r="A135"/>
  <c r="S117"/>
  <c r="V117"/>
  <c r="Y117"/>
  <c r="AB117"/>
  <c r="AH117"/>
  <c r="AP117"/>
  <c r="AK421" l="1"/>
  <c r="AM421" s="1"/>
  <c r="AL420"/>
  <c r="AO452"/>
  <c r="AQ452" s="1"/>
  <c r="AZ117"/>
  <c r="AJ421" l="1"/>
  <c r="AN452"/>
  <c r="BC117"/>
  <c r="BB117"/>
  <c r="CD118" s="1"/>
  <c r="CE118" s="1"/>
  <c r="AK422" l="1"/>
  <c r="AM422" s="1"/>
  <c r="AL421"/>
  <c r="AO453"/>
  <c r="AQ453" s="1"/>
  <c r="CG118"/>
  <c r="CF118"/>
  <c r="AS118"/>
  <c r="AV118"/>
  <c r="AU118"/>
  <c r="AW118"/>
  <c r="AR118"/>
  <c r="AT118"/>
  <c r="BE117"/>
  <c r="BA118" l="1"/>
  <c r="AX118" s="1"/>
  <c r="AY118" s="1"/>
  <c r="AJ422"/>
  <c r="AN453"/>
  <c r="CH118"/>
  <c r="CI118" s="1"/>
  <c r="CJ118" s="1"/>
  <c r="CK118" s="1"/>
  <c r="CL118" s="1"/>
  <c r="CM118" s="1"/>
  <c r="CT118"/>
  <c r="CO118"/>
  <c r="AK423" l="1"/>
  <c r="AM423" s="1"/>
  <c r="AL422"/>
  <c r="AO454"/>
  <c r="AQ454" s="1"/>
  <c r="CP118"/>
  <c r="CQ118" s="1"/>
  <c r="BF118"/>
  <c r="CR118"/>
  <c r="CX118" s="1"/>
  <c r="CU118"/>
  <c r="AJ423" l="1"/>
  <c r="AN454"/>
  <c r="CN118"/>
  <c r="CW118" s="1"/>
  <c r="I136" s="1"/>
  <c r="D136"/>
  <c r="G136"/>
  <c r="H136"/>
  <c r="B136"/>
  <c r="C136"/>
  <c r="BL118"/>
  <c r="BN118" s="1"/>
  <c r="BI118"/>
  <c r="BK118" s="1"/>
  <c r="BO118"/>
  <c r="BQ118" s="1"/>
  <c r="CS118"/>
  <c r="CV118" s="1"/>
  <c r="AL423" l="1"/>
  <c r="AK424"/>
  <c r="AM424" s="1"/>
  <c r="AO455"/>
  <c r="AQ455" s="1"/>
  <c r="P136"/>
  <c r="BS138"/>
  <c r="BT138" s="1"/>
  <c r="K136"/>
  <c r="M136"/>
  <c r="O136"/>
  <c r="E136"/>
  <c r="J136"/>
  <c r="BG118"/>
  <c r="AJ424" l="1"/>
  <c r="AN455"/>
  <c r="BU138"/>
  <c r="A136"/>
  <c r="Y118"/>
  <c r="AB118"/>
  <c r="V118"/>
  <c r="AH118"/>
  <c r="S118"/>
  <c r="AP118"/>
  <c r="AK425" l="1"/>
  <c r="AM425" s="1"/>
  <c r="AL424"/>
  <c r="AO456"/>
  <c r="AQ456" s="1"/>
  <c r="AZ118"/>
  <c r="AJ425" l="1"/>
  <c r="AN456"/>
  <c r="BC118"/>
  <c r="BB118"/>
  <c r="CD119" s="1"/>
  <c r="CE119" s="1"/>
  <c r="AK426" l="1"/>
  <c r="AM426" s="1"/>
  <c r="AL425"/>
  <c r="AO457"/>
  <c r="AQ457" s="1"/>
  <c r="AS119"/>
  <c r="AV119"/>
  <c r="AR119"/>
  <c r="AW119"/>
  <c r="AU119"/>
  <c r="AT119"/>
  <c r="BA119" s="1"/>
  <c r="BE118"/>
  <c r="CF119"/>
  <c r="CG119"/>
  <c r="AJ426" l="1"/>
  <c r="AN457"/>
  <c r="CH119"/>
  <c r="CI119" s="1"/>
  <c r="CJ119" s="1"/>
  <c r="CK119" s="1"/>
  <c r="CL119" s="1"/>
  <c r="CT119"/>
  <c r="AX119"/>
  <c r="AY119" s="1"/>
  <c r="BF119" s="1"/>
  <c r="CO119"/>
  <c r="AK427" l="1"/>
  <c r="AM427" s="1"/>
  <c r="AL426"/>
  <c r="AO458"/>
  <c r="AQ458" s="1"/>
  <c r="CR119"/>
  <c r="CX119" s="1"/>
  <c r="CM119"/>
  <c r="CU119" s="1"/>
  <c r="BL119"/>
  <c r="BN119" s="1"/>
  <c r="BO119"/>
  <c r="BQ119" s="1"/>
  <c r="BI119"/>
  <c r="BK119" s="1"/>
  <c r="AJ427" l="1"/>
  <c r="AN458"/>
  <c r="D137"/>
  <c r="G137"/>
  <c r="C137"/>
  <c r="B137"/>
  <c r="CS119"/>
  <c r="CP119"/>
  <c r="CQ119" s="1"/>
  <c r="CN119"/>
  <c r="CW119" s="1"/>
  <c r="I137" s="1"/>
  <c r="BG119"/>
  <c r="AL427" l="1"/>
  <c r="AK428"/>
  <c r="AM428" s="1"/>
  <c r="AO459"/>
  <c r="AQ459" s="1"/>
  <c r="H137"/>
  <c r="V119"/>
  <c r="AH119"/>
  <c r="AB119"/>
  <c r="Y119"/>
  <c r="S119"/>
  <c r="AP119"/>
  <c r="CV119"/>
  <c r="BS139"/>
  <c r="BT139" s="1"/>
  <c r="M137"/>
  <c r="O137"/>
  <c r="P137"/>
  <c r="K137"/>
  <c r="AJ428" l="1"/>
  <c r="AN459"/>
  <c r="AZ119"/>
  <c r="BU139"/>
  <c r="A137"/>
  <c r="E137"/>
  <c r="J137"/>
  <c r="AK429" l="1"/>
  <c r="AM429" s="1"/>
  <c r="AL428"/>
  <c r="AO460"/>
  <c r="AQ460" s="1"/>
  <c r="BB119"/>
  <c r="CD120" s="1"/>
  <c r="CE120" s="1"/>
  <c r="BC119"/>
  <c r="AJ429" l="1"/>
  <c r="AN460"/>
  <c r="CG120"/>
  <c r="CF120"/>
  <c r="AW120"/>
  <c r="AU120"/>
  <c r="AV120"/>
  <c r="AR120"/>
  <c r="AS120"/>
  <c r="AT120"/>
  <c r="BA120" s="1"/>
  <c r="BE119"/>
  <c r="AK430" l="1"/>
  <c r="AM430" s="1"/>
  <c r="AL429"/>
  <c r="AO461"/>
  <c r="AQ461" s="1"/>
  <c r="CH120"/>
  <c r="CT120"/>
  <c r="CO120" s="1"/>
  <c r="CI120"/>
  <c r="CJ120" s="1"/>
  <c r="CK120" s="1"/>
  <c r="CL120" s="1"/>
  <c r="CM120" s="1"/>
  <c r="AX120"/>
  <c r="AY120" s="1"/>
  <c r="AJ430" l="1"/>
  <c r="AN461"/>
  <c r="CP120"/>
  <c r="CQ120" s="1"/>
  <c r="BF120"/>
  <c r="CU120"/>
  <c r="CR120"/>
  <c r="CX120" s="1"/>
  <c r="AK431" l="1"/>
  <c r="AM431" s="1"/>
  <c r="AL430"/>
  <c r="AO462"/>
  <c r="AQ462" s="1"/>
  <c r="CN120"/>
  <c r="CW120" s="1"/>
  <c r="I138" s="1"/>
  <c r="C138"/>
  <c r="D138"/>
  <c r="G138"/>
  <c r="B138"/>
  <c r="BI120"/>
  <c r="BK120" s="1"/>
  <c r="BO120"/>
  <c r="BQ120" s="1"/>
  <c r="BL120"/>
  <c r="BN120" s="1"/>
  <c r="CS120"/>
  <c r="CV120" s="1"/>
  <c r="AJ431" l="1"/>
  <c r="BG120"/>
  <c r="V120" s="1"/>
  <c r="AN462"/>
  <c r="H138"/>
  <c r="Y120"/>
  <c r="S120"/>
  <c r="AP120"/>
  <c r="O138"/>
  <c r="P138"/>
  <c r="BS140"/>
  <c r="BT140" s="1"/>
  <c r="M138"/>
  <c r="K138"/>
  <c r="E138"/>
  <c r="J138"/>
  <c r="AK432" l="1"/>
  <c r="AM432" s="1"/>
  <c r="AL431"/>
  <c r="AH120"/>
  <c r="AZ120" s="1"/>
  <c r="AB120"/>
  <c r="AO463"/>
  <c r="AQ463" s="1"/>
  <c r="BU140"/>
  <c r="A138"/>
  <c r="AJ432" l="1"/>
  <c r="AN463"/>
  <c r="BB120"/>
  <c r="CD121" s="1"/>
  <c r="CE121" s="1"/>
  <c r="BC120"/>
  <c r="AK433" l="1"/>
  <c r="AM433" s="1"/>
  <c r="AL432"/>
  <c r="AO464"/>
  <c r="AQ464" s="1"/>
  <c r="CF121"/>
  <c r="CG121"/>
  <c r="AU121"/>
  <c r="AW121"/>
  <c r="AT121"/>
  <c r="BA121" s="1"/>
  <c r="AV121"/>
  <c r="AR121"/>
  <c r="AS121"/>
  <c r="BE120"/>
  <c r="AJ433" l="1"/>
  <c r="AN464"/>
  <c r="AX121"/>
  <c r="CH121"/>
  <c r="CI121" s="1"/>
  <c r="CJ121" s="1"/>
  <c r="CK121" s="1"/>
  <c r="CL121" s="1"/>
  <c r="CT121"/>
  <c r="CO121" s="1"/>
  <c r="AY121"/>
  <c r="BF121" s="1"/>
  <c r="AL433" l="1"/>
  <c r="AK434"/>
  <c r="AM434" s="1"/>
  <c r="AO465"/>
  <c r="AQ465" s="1"/>
  <c r="CR121"/>
  <c r="CX121" s="1"/>
  <c r="CM121"/>
  <c r="CU121" s="1"/>
  <c r="BL121"/>
  <c r="BN121" s="1"/>
  <c r="BO121"/>
  <c r="BQ121" s="1"/>
  <c r="BI121"/>
  <c r="BK121" s="1"/>
  <c r="AJ434" l="1"/>
  <c r="AN465"/>
  <c r="CS121"/>
  <c r="BG121"/>
  <c r="B139"/>
  <c r="C139"/>
  <c r="D139"/>
  <c r="G139"/>
  <c r="V121"/>
  <c r="Y121"/>
  <c r="S121"/>
  <c r="AH121"/>
  <c r="AB121"/>
  <c r="AP121"/>
  <c r="CP121"/>
  <c r="CQ121" s="1"/>
  <c r="CN121"/>
  <c r="CW121" s="1"/>
  <c r="I139" s="1"/>
  <c r="AL434" l="1"/>
  <c r="AK435"/>
  <c r="AM435" s="1"/>
  <c r="AO466"/>
  <c r="AQ466" s="1"/>
  <c r="AZ121"/>
  <c r="BC121" s="1"/>
  <c r="H139"/>
  <c r="K139"/>
  <c r="O139"/>
  <c r="P139"/>
  <c r="M139"/>
  <c r="BS141"/>
  <c r="BT141" s="1"/>
  <c r="CV121"/>
  <c r="BB121" l="1"/>
  <c r="CD122" s="1"/>
  <c r="CE122" s="1"/>
  <c r="CF122" s="1"/>
  <c r="AJ435"/>
  <c r="AN466"/>
  <c r="E139"/>
  <c r="J139"/>
  <c r="BU141"/>
  <c r="A139"/>
  <c r="AR122"/>
  <c r="AV122"/>
  <c r="AW122"/>
  <c r="AT122"/>
  <c r="AS122"/>
  <c r="AU122"/>
  <c r="BE121"/>
  <c r="CG122" l="1"/>
  <c r="CT122" s="1"/>
  <c r="AK436"/>
  <c r="AM436" s="1"/>
  <c r="AL435"/>
  <c r="AO467"/>
  <c r="AQ467" s="1"/>
  <c r="CO122"/>
  <c r="CH122"/>
  <c r="CI122" s="1"/>
  <c r="CJ122" s="1"/>
  <c r="CK122" s="1"/>
  <c r="CL122" s="1"/>
  <c r="CM122" s="1"/>
  <c r="BA122"/>
  <c r="AJ436" l="1"/>
  <c r="AN467"/>
  <c r="CP122"/>
  <c r="CQ122" s="1"/>
  <c r="CU122"/>
  <c r="CR122"/>
  <c r="CX122" s="1"/>
  <c r="AX122"/>
  <c r="AY122" s="1"/>
  <c r="BF122" s="1"/>
  <c r="AK437" l="1"/>
  <c r="AM437" s="1"/>
  <c r="AL436"/>
  <c r="AO468"/>
  <c r="AQ468" s="1"/>
  <c r="CS122"/>
  <c r="CV122" s="1"/>
  <c r="CN122"/>
  <c r="CW122" s="1"/>
  <c r="I140" s="1"/>
  <c r="BI122"/>
  <c r="BK122" s="1"/>
  <c r="BO122"/>
  <c r="BQ122" s="1"/>
  <c r="BL122"/>
  <c r="BN122" s="1"/>
  <c r="C140"/>
  <c r="G140"/>
  <c r="D140"/>
  <c r="B140"/>
  <c r="AJ437" l="1"/>
  <c r="AN468"/>
  <c r="BG122"/>
  <c r="S122" s="1"/>
  <c r="H140"/>
  <c r="E140"/>
  <c r="J140"/>
  <c r="P140"/>
  <c r="K140"/>
  <c r="M140"/>
  <c r="BS142"/>
  <c r="BT142" s="1"/>
  <c r="O140"/>
  <c r="AL437" l="1"/>
  <c r="AK438"/>
  <c r="AM438" s="1"/>
  <c r="AO469"/>
  <c r="AQ469" s="1"/>
  <c r="AB122"/>
  <c r="Y122"/>
  <c r="AP122"/>
  <c r="V122"/>
  <c r="AH122"/>
  <c r="BU142"/>
  <c r="A140"/>
  <c r="AZ122" l="1"/>
  <c r="BB122" s="1"/>
  <c r="CD123" s="1"/>
  <c r="CE123" s="1"/>
  <c r="AJ438"/>
  <c r="AN469"/>
  <c r="BC122" l="1"/>
  <c r="AT123" s="1"/>
  <c r="AK439"/>
  <c r="AM439" s="1"/>
  <c r="AL438"/>
  <c r="AO470"/>
  <c r="AQ470" s="1"/>
  <c r="CG123"/>
  <c r="CF123"/>
  <c r="AU123" l="1"/>
  <c r="BE122"/>
  <c r="AW123"/>
  <c r="AV123"/>
  <c r="AR123"/>
  <c r="AS123"/>
  <c r="AJ439"/>
  <c r="AN470"/>
  <c r="CH123"/>
  <c r="CI123" s="1"/>
  <c r="CJ123" s="1"/>
  <c r="CK123" s="1"/>
  <c r="CL123" s="1"/>
  <c r="CM123" s="1"/>
  <c r="CT123"/>
  <c r="BA123"/>
  <c r="CO123"/>
  <c r="AL439" l="1"/>
  <c r="AK440"/>
  <c r="AM440" s="1"/>
  <c r="AO471"/>
  <c r="AQ471" s="1"/>
  <c r="CP123"/>
  <c r="CQ123" s="1"/>
  <c r="AX123"/>
  <c r="AY123" s="1"/>
  <c r="BF123" s="1"/>
  <c r="CU123"/>
  <c r="CR123"/>
  <c r="CX123" s="1"/>
  <c r="AJ440" l="1"/>
  <c r="AN471"/>
  <c r="CS123"/>
  <c r="CV123" s="1"/>
  <c r="BI123"/>
  <c r="BK123" s="1"/>
  <c r="BL123"/>
  <c r="BN123" s="1"/>
  <c r="BO123"/>
  <c r="BQ123" s="1"/>
  <c r="CN123"/>
  <c r="CW123" s="1"/>
  <c r="I141" s="1"/>
  <c r="G141"/>
  <c r="C141"/>
  <c r="D141"/>
  <c r="B141"/>
  <c r="AL440" l="1"/>
  <c r="AK441"/>
  <c r="AM441" s="1"/>
  <c r="H141"/>
  <c r="AO472"/>
  <c r="AQ472" s="1"/>
  <c r="BG123"/>
  <c r="V123" s="1"/>
  <c r="K141"/>
  <c r="P141"/>
  <c r="BS143"/>
  <c r="BT143" s="1"/>
  <c r="O141"/>
  <c r="M141"/>
  <c r="E141"/>
  <c r="J141"/>
  <c r="AJ441" l="1"/>
  <c r="S123"/>
  <c r="AZ123" s="1"/>
  <c r="AH123"/>
  <c r="AB123"/>
  <c r="AN472"/>
  <c r="Y123"/>
  <c r="AP123"/>
  <c r="BU143"/>
  <c r="A141"/>
  <c r="AL441" l="1"/>
  <c r="AK442"/>
  <c r="AM442" s="1"/>
  <c r="AO473"/>
  <c r="AQ473" s="1"/>
  <c r="BB123"/>
  <c r="CD124" s="1"/>
  <c r="CE124" s="1"/>
  <c r="BC123"/>
  <c r="AN473" l="1"/>
  <c r="AO474" s="1"/>
  <c r="AQ474" s="1"/>
  <c r="AJ442"/>
  <c r="AR124"/>
  <c r="AS124"/>
  <c r="AV124"/>
  <c r="AW124"/>
  <c r="AU124"/>
  <c r="AT124"/>
  <c r="BE123"/>
  <c r="CG124"/>
  <c r="CF124"/>
  <c r="AN474" l="1"/>
  <c r="AO475" s="1"/>
  <c r="AQ475" s="1"/>
  <c r="AL442"/>
  <c r="AK443"/>
  <c r="AM443" s="1"/>
  <c r="CH124"/>
  <c r="CI124" s="1"/>
  <c r="CJ124" s="1"/>
  <c r="CK124" s="1"/>
  <c r="CL124" s="1"/>
  <c r="CM124" s="1"/>
  <c r="CT124"/>
  <c r="CO124" s="1"/>
  <c r="BA124"/>
  <c r="AJ443" l="1"/>
  <c r="AN475"/>
  <c r="AX124"/>
  <c r="AY124" s="1"/>
  <c r="BF124" s="1"/>
  <c r="CU124"/>
  <c r="CP124"/>
  <c r="CQ124" s="1"/>
  <c r="CR124"/>
  <c r="CX124" s="1"/>
  <c r="AL443" l="1"/>
  <c r="AK444"/>
  <c r="AM444" s="1"/>
  <c r="AO476"/>
  <c r="AQ476" s="1"/>
  <c r="CS124"/>
  <c r="CV124" s="1"/>
  <c r="CN124"/>
  <c r="CW124" s="1"/>
  <c r="I142" s="1"/>
  <c r="BI124"/>
  <c r="BK124" s="1"/>
  <c r="BO124"/>
  <c r="BQ124" s="1"/>
  <c r="BL124"/>
  <c r="BN124" s="1"/>
  <c r="C142"/>
  <c r="G142"/>
  <c r="B142"/>
  <c r="D142"/>
  <c r="AN476" l="1"/>
  <c r="AO477" s="1"/>
  <c r="AQ477" s="1"/>
  <c r="AJ444"/>
  <c r="H142"/>
  <c r="E142"/>
  <c r="J142"/>
  <c r="O142"/>
  <c r="M142"/>
  <c r="P142"/>
  <c r="K142"/>
  <c r="BS144"/>
  <c r="BT144" s="1"/>
  <c r="BG124"/>
  <c r="AK445" l="1"/>
  <c r="AM445" s="1"/>
  <c r="AL444"/>
  <c r="AN477"/>
  <c r="AO478" s="1"/>
  <c r="AH124"/>
  <c r="V124"/>
  <c r="Y124"/>
  <c r="AB124"/>
  <c r="S124"/>
  <c r="AP124"/>
  <c r="BU144"/>
  <c r="A142"/>
  <c r="AJ445" l="1"/>
  <c r="AQ478"/>
  <c r="AN478"/>
  <c r="AZ124"/>
  <c r="AL445" l="1"/>
  <c r="AK446"/>
  <c r="AM446" s="1"/>
  <c r="AO479"/>
  <c r="AQ479" s="1"/>
  <c r="BB124"/>
  <c r="CD125" s="1"/>
  <c r="CE125" s="1"/>
  <c r="BC124"/>
  <c r="AJ446" l="1"/>
  <c r="AN479"/>
  <c r="CG125"/>
  <c r="CF125"/>
  <c r="AV125"/>
  <c r="AW125"/>
  <c r="AS125"/>
  <c r="AU125"/>
  <c r="AT125"/>
  <c r="BA125" s="1"/>
  <c r="AR125"/>
  <c r="BE124"/>
  <c r="AL446" l="1"/>
  <c r="AK447"/>
  <c r="AM447" s="1"/>
  <c r="AO480"/>
  <c r="AQ480" s="1"/>
  <c r="AX125"/>
  <c r="AY125" s="1"/>
  <c r="BF125" s="1"/>
  <c r="CT125"/>
  <c r="CH125"/>
  <c r="CI125" s="1"/>
  <c r="CJ125" s="1"/>
  <c r="CK125" s="1"/>
  <c r="CL125" s="1"/>
  <c r="CO125"/>
  <c r="AJ447" l="1"/>
  <c r="AN480"/>
  <c r="CR125"/>
  <c r="CX125" s="1"/>
  <c r="CM125"/>
  <c r="CU125" s="1"/>
  <c r="BL125"/>
  <c r="BN125" s="1"/>
  <c r="BI125"/>
  <c r="BK125" s="1"/>
  <c r="BO125"/>
  <c r="BQ125" s="1"/>
  <c r="AL447" l="1"/>
  <c r="AK448"/>
  <c r="AM448" s="1"/>
  <c r="AO481"/>
  <c r="AQ481" s="1"/>
  <c r="BG125"/>
  <c r="CP125"/>
  <c r="CQ125" s="1"/>
  <c r="CN125"/>
  <c r="CW125" s="1"/>
  <c r="I143" s="1"/>
  <c r="G143"/>
  <c r="D143"/>
  <c r="H143"/>
  <c r="B143"/>
  <c r="C143"/>
  <c r="CS125"/>
  <c r="AJ448" l="1"/>
  <c r="AN481"/>
  <c r="O143"/>
  <c r="BS145"/>
  <c r="BT145" s="1"/>
  <c r="K143"/>
  <c r="M143"/>
  <c r="P143"/>
  <c r="V125"/>
  <c r="S125"/>
  <c r="Y125"/>
  <c r="AB125"/>
  <c r="AH125"/>
  <c r="AP125"/>
  <c r="CV125"/>
  <c r="AL448" l="1"/>
  <c r="AK449"/>
  <c r="AM449" s="1"/>
  <c r="AO482"/>
  <c r="AQ482" s="1"/>
  <c r="E143"/>
  <c r="J143"/>
  <c r="A143"/>
  <c r="BU145"/>
  <c r="AZ125"/>
  <c r="AJ449" l="1"/>
  <c r="AN482"/>
  <c r="BB125"/>
  <c r="CD126" s="1"/>
  <c r="CE126" s="1"/>
  <c r="BC125"/>
  <c r="AK450" l="1"/>
  <c r="AM450" s="1"/>
  <c r="AL449"/>
  <c r="AO483"/>
  <c r="AQ483" s="1"/>
  <c r="CF126"/>
  <c r="CG126"/>
  <c r="AS126"/>
  <c r="AR126"/>
  <c r="AW126"/>
  <c r="AT126"/>
  <c r="AU126"/>
  <c r="AV126"/>
  <c r="BE125"/>
  <c r="AJ450" l="1"/>
  <c r="AN483"/>
  <c r="BA126"/>
  <c r="AX126" s="1"/>
  <c r="AY126" s="1"/>
  <c r="BF126" s="1"/>
  <c r="CT126"/>
  <c r="CO126" s="1"/>
  <c r="CH126"/>
  <c r="CI126" s="1"/>
  <c r="CJ126" s="1"/>
  <c r="CK126" s="1"/>
  <c r="CL126" s="1"/>
  <c r="AL450" l="1"/>
  <c r="AK451"/>
  <c r="AM451" s="1"/>
  <c r="AO484"/>
  <c r="AQ484" s="1"/>
  <c r="CR126"/>
  <c r="CX126" s="1"/>
  <c r="CM126"/>
  <c r="BO126"/>
  <c r="BQ126" s="1"/>
  <c r="BL126"/>
  <c r="BN126" s="1"/>
  <c r="BI126"/>
  <c r="BK126" s="1"/>
  <c r="AJ451" l="1"/>
  <c r="AN484"/>
  <c r="BG126"/>
  <c r="AB126" s="1"/>
  <c r="V126"/>
  <c r="S126"/>
  <c r="AP126"/>
  <c r="CP126"/>
  <c r="CQ126" s="1"/>
  <c r="CN126"/>
  <c r="CW126" s="1"/>
  <c r="I144" s="1"/>
  <c r="B144"/>
  <c r="C144"/>
  <c r="D144"/>
  <c r="G144"/>
  <c r="CS126"/>
  <c r="CU126"/>
  <c r="Y126" l="1"/>
  <c r="AK452"/>
  <c r="AM452" s="1"/>
  <c r="AL451"/>
  <c r="H144"/>
  <c r="AO485"/>
  <c r="AQ485" s="1"/>
  <c r="AH126"/>
  <c r="BS146"/>
  <c r="BT146" s="1"/>
  <c r="M144"/>
  <c r="P144"/>
  <c r="K144"/>
  <c r="O144"/>
  <c r="CV126"/>
  <c r="AZ126"/>
  <c r="AJ452" l="1"/>
  <c r="AN485"/>
  <c r="BU146"/>
  <c r="A144"/>
  <c r="E144"/>
  <c r="J144"/>
  <c r="BB126"/>
  <c r="CD127" s="1"/>
  <c r="CE127" s="1"/>
  <c r="BC126"/>
  <c r="AL452" l="1"/>
  <c r="AK453"/>
  <c r="AM453" s="1"/>
  <c r="AO486"/>
  <c r="AQ486" s="1"/>
  <c r="CG127"/>
  <c r="CF127"/>
  <c r="AW127"/>
  <c r="AV127"/>
  <c r="AR127"/>
  <c r="AT127"/>
  <c r="AS127"/>
  <c r="AU127"/>
  <c r="BE126"/>
  <c r="AJ453" l="1"/>
  <c r="AN486"/>
  <c r="CH127"/>
  <c r="CI127" s="1"/>
  <c r="CJ127" s="1"/>
  <c r="CK127" s="1"/>
  <c r="CL127" s="1"/>
  <c r="CM127" s="1"/>
  <c r="CT127"/>
  <c r="CO127" s="1"/>
  <c r="BA127"/>
  <c r="AK454" l="1"/>
  <c r="AM454" s="1"/>
  <c r="AL453"/>
  <c r="AO487"/>
  <c r="AQ487" s="1"/>
  <c r="CP127"/>
  <c r="CQ127" s="1"/>
  <c r="AX127"/>
  <c r="AY127" s="1"/>
  <c r="BF127" s="1"/>
  <c r="CR127"/>
  <c r="CX127" s="1"/>
  <c r="CU127"/>
  <c r="AJ454" l="1"/>
  <c r="AN487"/>
  <c r="CS127"/>
  <c r="CV127" s="1"/>
  <c r="C145"/>
  <c r="B145"/>
  <c r="G145"/>
  <c r="D145"/>
  <c r="CN127"/>
  <c r="CW127" s="1"/>
  <c r="I145" s="1"/>
  <c r="BI127"/>
  <c r="BK127" s="1"/>
  <c r="BO127"/>
  <c r="BQ127" s="1"/>
  <c r="BL127"/>
  <c r="BN127" s="1"/>
  <c r="AL454" l="1"/>
  <c r="AK455"/>
  <c r="AM455" s="1"/>
  <c r="AO488"/>
  <c r="AQ488" s="1"/>
  <c r="H145"/>
  <c r="E145"/>
  <c r="J145"/>
  <c r="BG127"/>
  <c r="BS147"/>
  <c r="BT147" s="1"/>
  <c r="O145"/>
  <c r="M145"/>
  <c r="K145"/>
  <c r="P145"/>
  <c r="AJ455" l="1"/>
  <c r="AN488"/>
  <c r="A145"/>
  <c r="BU147"/>
  <c r="Y127"/>
  <c r="S127"/>
  <c r="AH127"/>
  <c r="AB127"/>
  <c r="V127"/>
  <c r="AP127"/>
  <c r="AK456" l="1"/>
  <c r="AM456" s="1"/>
  <c r="AL455"/>
  <c r="AO489"/>
  <c r="AQ489" s="1"/>
  <c r="AZ127"/>
  <c r="AJ456" l="1"/>
  <c r="AN489"/>
  <c r="BC127"/>
  <c r="BB127"/>
  <c r="CD128" s="1"/>
  <c r="CE128" s="1"/>
  <c r="AK457" l="1"/>
  <c r="AM457" s="1"/>
  <c r="AL456"/>
  <c r="AO490"/>
  <c r="AQ490" s="1"/>
  <c r="AR128"/>
  <c r="AV128"/>
  <c r="AT128"/>
  <c r="AW128"/>
  <c r="AS128"/>
  <c r="AU128"/>
  <c r="BE127"/>
  <c r="CG128"/>
  <c r="CF128"/>
  <c r="AJ457" l="1"/>
  <c r="AN490"/>
  <c r="BA128"/>
  <c r="AX128" s="1"/>
  <c r="AY128" s="1"/>
  <c r="BF128" s="1"/>
  <c r="CH128"/>
  <c r="CI128" s="1"/>
  <c r="CJ128" s="1"/>
  <c r="CK128" s="1"/>
  <c r="CL128" s="1"/>
  <c r="CM128" s="1"/>
  <c r="CT128"/>
  <c r="CO128" s="1"/>
  <c r="AL457" l="1"/>
  <c r="AK458"/>
  <c r="AM458" s="1"/>
  <c r="AO491"/>
  <c r="AQ491" s="1"/>
  <c r="CP128"/>
  <c r="CQ128" s="1"/>
  <c r="BO128"/>
  <c r="BQ128" s="1"/>
  <c r="BI128"/>
  <c r="BK128" s="1"/>
  <c r="BL128"/>
  <c r="BN128" s="1"/>
  <c r="CR128"/>
  <c r="CX128" s="1"/>
  <c r="CU128"/>
  <c r="AJ458" l="1"/>
  <c r="AN491"/>
  <c r="G146"/>
  <c r="C146"/>
  <c r="D146"/>
  <c r="B146"/>
  <c r="CS128"/>
  <c r="CV128" s="1"/>
  <c r="CN128"/>
  <c r="CW128" s="1"/>
  <c r="I146" s="1"/>
  <c r="BG128"/>
  <c r="AK459" l="1"/>
  <c r="AM459" s="1"/>
  <c r="AL458"/>
  <c r="AO492"/>
  <c r="AQ492" s="1"/>
  <c r="H146"/>
  <c r="V128"/>
  <c r="S128"/>
  <c r="AH128"/>
  <c r="Y128"/>
  <c r="AB128"/>
  <c r="AP128"/>
  <c r="E146"/>
  <c r="J146"/>
  <c r="P146"/>
  <c r="M146"/>
  <c r="O146"/>
  <c r="K146"/>
  <c r="BS148"/>
  <c r="BT148" s="1"/>
  <c r="AJ459" l="1"/>
  <c r="AN492"/>
  <c r="BU148"/>
  <c r="A146"/>
  <c r="AZ128"/>
  <c r="AK460" l="1"/>
  <c r="AM460" s="1"/>
  <c r="AL459"/>
  <c r="AO493"/>
  <c r="AQ493" s="1"/>
  <c r="BB128"/>
  <c r="CD129" s="1"/>
  <c r="CE129" s="1"/>
  <c r="BC128"/>
  <c r="AJ460" l="1"/>
  <c r="AN493"/>
  <c r="AT129"/>
  <c r="AW129"/>
  <c r="AS129"/>
  <c r="AV129"/>
  <c r="AU129"/>
  <c r="AR129"/>
  <c r="BE128"/>
  <c r="CF129"/>
  <c r="CG129"/>
  <c r="AL460" l="1"/>
  <c r="AK461"/>
  <c r="AM461" s="1"/>
  <c r="AO494"/>
  <c r="AQ494" s="1"/>
  <c r="BA129"/>
  <c r="AX129" s="1"/>
  <c r="AY129" s="1"/>
  <c r="CO129"/>
  <c r="CT129"/>
  <c r="CH129"/>
  <c r="CI129" s="1"/>
  <c r="CJ129" s="1"/>
  <c r="CK129" s="1"/>
  <c r="CL129" s="1"/>
  <c r="AJ461" l="1"/>
  <c r="AN494"/>
  <c r="BF129"/>
  <c r="CR129"/>
  <c r="CX129" s="1"/>
  <c r="CM129"/>
  <c r="AL461" l="1"/>
  <c r="AK462"/>
  <c r="AM462" s="1"/>
  <c r="AO495"/>
  <c r="AQ495" s="1"/>
  <c r="CS129"/>
  <c r="BO129"/>
  <c r="BQ129" s="1"/>
  <c r="BL129"/>
  <c r="BN129" s="1"/>
  <c r="BI129"/>
  <c r="BK129" s="1"/>
  <c r="CP129"/>
  <c r="CQ129" s="1"/>
  <c r="CN129"/>
  <c r="CW129" s="1"/>
  <c r="I147" s="1"/>
  <c r="CU129"/>
  <c r="C147"/>
  <c r="B147"/>
  <c r="G147"/>
  <c r="D147"/>
  <c r="AJ462" l="1"/>
  <c r="AN495"/>
  <c r="H147"/>
  <c r="BS149"/>
  <c r="BT149" s="1"/>
  <c r="M147"/>
  <c r="P147"/>
  <c r="K147"/>
  <c r="O147"/>
  <c r="CV129"/>
  <c r="BG129"/>
  <c r="AK463" l="1"/>
  <c r="AM463" s="1"/>
  <c r="AL462"/>
  <c r="AO496"/>
  <c r="AQ496" s="1"/>
  <c r="E147"/>
  <c r="J147"/>
  <c r="V129"/>
  <c r="AB129"/>
  <c r="S129"/>
  <c r="AH129"/>
  <c r="Y129"/>
  <c r="AP129"/>
  <c r="A147"/>
  <c r="BU149"/>
  <c r="AJ463" l="1"/>
  <c r="AN496"/>
  <c r="AZ129"/>
  <c r="AK464" l="1"/>
  <c r="AM464" s="1"/>
  <c r="AL463"/>
  <c r="AO497"/>
  <c r="AQ497" s="1"/>
  <c r="BB129"/>
  <c r="CD130" s="1"/>
  <c r="CE130" s="1"/>
  <c r="BC129"/>
  <c r="AJ464" l="1"/>
  <c r="AN497"/>
  <c r="CF130"/>
  <c r="CG130"/>
  <c r="AV130"/>
  <c r="AT130"/>
  <c r="AS130"/>
  <c r="AW130"/>
  <c r="AR130"/>
  <c r="AU130"/>
  <c r="BE129"/>
  <c r="AL464" l="1"/>
  <c r="AK465"/>
  <c r="AM465" s="1"/>
  <c r="AO498"/>
  <c r="AQ498" s="1"/>
  <c r="BA130"/>
  <c r="CO130"/>
  <c r="AX130"/>
  <c r="AY130" s="1"/>
  <c r="CH130"/>
  <c r="CI130" s="1"/>
  <c r="CJ130" s="1"/>
  <c r="CK130" s="1"/>
  <c r="CL130" s="1"/>
  <c r="CT130"/>
  <c r="AJ465" l="1"/>
  <c r="AN498"/>
  <c r="BF130"/>
  <c r="CR130"/>
  <c r="CX130" s="1"/>
  <c r="CM130"/>
  <c r="CU130" s="1"/>
  <c r="AK466" l="1"/>
  <c r="AM466" s="1"/>
  <c r="AL465"/>
  <c r="AO499"/>
  <c r="AQ499" s="1"/>
  <c r="CS130"/>
  <c r="CP130"/>
  <c r="CQ130" s="1"/>
  <c r="CN130"/>
  <c r="CW130" s="1"/>
  <c r="I148" s="1"/>
  <c r="BL130"/>
  <c r="BN130" s="1"/>
  <c r="BI130"/>
  <c r="BK130" s="1"/>
  <c r="BO130"/>
  <c r="BQ130" s="1"/>
  <c r="B148"/>
  <c r="G148"/>
  <c r="C148"/>
  <c r="H148"/>
  <c r="D148"/>
  <c r="AJ466" l="1"/>
  <c r="AN499"/>
  <c r="BG130"/>
  <c r="AB130" s="1"/>
  <c r="CV130"/>
  <c r="P148"/>
  <c r="M148"/>
  <c r="BS150"/>
  <c r="BT150" s="1"/>
  <c r="O148"/>
  <c r="K148"/>
  <c r="AK467" l="1"/>
  <c r="AM467" s="1"/>
  <c r="AL466"/>
  <c r="S130"/>
  <c r="AO500"/>
  <c r="AQ500" s="1"/>
  <c r="Y130"/>
  <c r="AH130"/>
  <c r="V130"/>
  <c r="AP130"/>
  <c r="A148"/>
  <c r="BU150"/>
  <c r="E148"/>
  <c r="J148"/>
  <c r="AJ467" l="1"/>
  <c r="AZ130"/>
  <c r="BB130" s="1"/>
  <c r="CD131" s="1"/>
  <c r="CE131" s="1"/>
  <c r="AN500"/>
  <c r="BC130" l="1"/>
  <c r="AR131" s="1"/>
  <c r="AK468"/>
  <c r="AM468" s="1"/>
  <c r="AL467"/>
  <c r="AO501"/>
  <c r="AQ501" s="1"/>
  <c r="CG131"/>
  <c r="CF131"/>
  <c r="AV131" l="1"/>
  <c r="AJ468"/>
  <c r="AK469" s="1"/>
  <c r="AS131"/>
  <c r="AT131"/>
  <c r="BA131" s="1"/>
  <c r="AX131" s="1"/>
  <c r="AY131" s="1"/>
  <c r="AW131"/>
  <c r="AU131"/>
  <c r="BE130"/>
  <c r="AN501"/>
  <c r="CH131"/>
  <c r="CI131" s="1"/>
  <c r="CJ131" s="1"/>
  <c r="CK131" s="1"/>
  <c r="CL131" s="1"/>
  <c r="CT131"/>
  <c r="CO131"/>
  <c r="AM469" l="1"/>
  <c r="AJ469"/>
  <c r="AL468"/>
  <c r="AO502"/>
  <c r="AQ502" s="1"/>
  <c r="BF131"/>
  <c r="CR131"/>
  <c r="CX131" s="1"/>
  <c r="CM131"/>
  <c r="AJ470" l="1"/>
  <c r="AK470"/>
  <c r="AM470" s="1"/>
  <c r="AL469"/>
  <c r="CS131"/>
  <c r="AK471"/>
  <c r="AM471" s="1"/>
  <c r="AL470"/>
  <c r="AN502"/>
  <c r="CU131"/>
  <c r="BO131"/>
  <c r="BQ131" s="1"/>
  <c r="BL131"/>
  <c r="BN131" s="1"/>
  <c r="BI131"/>
  <c r="BK131" s="1"/>
  <c r="CP131"/>
  <c r="CQ131" s="1"/>
  <c r="CN131"/>
  <c r="CW131" s="1"/>
  <c r="I149" s="1"/>
  <c r="B149"/>
  <c r="C149"/>
  <c r="D149"/>
  <c r="G149"/>
  <c r="AJ471" l="1"/>
  <c r="BG131"/>
  <c r="AB131" s="1"/>
  <c r="AO503"/>
  <c r="AQ503" s="1"/>
  <c r="H149"/>
  <c r="CV131"/>
  <c r="P149"/>
  <c r="BS151"/>
  <c r="BT151" s="1"/>
  <c r="M149"/>
  <c r="O149"/>
  <c r="K149"/>
  <c r="AL471" l="1"/>
  <c r="AK472"/>
  <c r="AM472" s="1"/>
  <c r="S131"/>
  <c r="AH131"/>
  <c r="Y131"/>
  <c r="V131"/>
  <c r="AP131"/>
  <c r="AN503"/>
  <c r="A149"/>
  <c r="BU151"/>
  <c r="E149"/>
  <c r="J149"/>
  <c r="AZ131" l="1"/>
  <c r="BB131" s="1"/>
  <c r="CD132" s="1"/>
  <c r="CE132" s="1"/>
  <c r="CG132" s="1"/>
  <c r="AJ472"/>
  <c r="AO504"/>
  <c r="AQ504" s="1"/>
  <c r="AN504"/>
  <c r="BC131" l="1"/>
  <c r="CF132"/>
  <c r="AL472"/>
  <c r="AK473"/>
  <c r="AM473" s="1"/>
  <c r="AS132"/>
  <c r="AO505"/>
  <c r="AQ505" s="1"/>
  <c r="BE131"/>
  <c r="AN505"/>
  <c r="CT132"/>
  <c r="CH132"/>
  <c r="CI132" s="1"/>
  <c r="CJ132" s="1"/>
  <c r="CK132" s="1"/>
  <c r="CL132" s="1"/>
  <c r="AV132" l="1"/>
  <c r="AR132"/>
  <c r="AT132"/>
  <c r="BA132" s="1"/>
  <c r="AX132" s="1"/>
  <c r="AY132" s="1"/>
  <c r="AW132"/>
  <c r="CO132"/>
  <c r="AU132"/>
  <c r="AJ473"/>
  <c r="AO506"/>
  <c r="AQ506" s="1"/>
  <c r="BF132"/>
  <c r="CR132"/>
  <c r="CX132" s="1"/>
  <c r="CM132"/>
  <c r="AK474" l="1"/>
  <c r="AM474" s="1"/>
  <c r="AL473"/>
  <c r="AN506"/>
  <c r="CS132"/>
  <c r="CU132"/>
  <c r="BI132"/>
  <c r="BK132" s="1"/>
  <c r="BL132"/>
  <c r="BN132" s="1"/>
  <c r="BO132"/>
  <c r="BQ132" s="1"/>
  <c r="CP132"/>
  <c r="CQ132" s="1"/>
  <c r="CN132"/>
  <c r="CW132" s="1"/>
  <c r="I150" s="1"/>
  <c r="D150"/>
  <c r="G150"/>
  <c r="C150"/>
  <c r="B150"/>
  <c r="AJ474" l="1"/>
  <c r="AO507"/>
  <c r="AQ507" s="1"/>
  <c r="BG132"/>
  <c r="AB132" s="1"/>
  <c r="H150"/>
  <c r="CV132"/>
  <c r="M150"/>
  <c r="P150"/>
  <c r="BS152"/>
  <c r="BT152" s="1"/>
  <c r="O150"/>
  <c r="K150"/>
  <c r="AL474" l="1"/>
  <c r="AK475"/>
  <c r="AM475" s="1"/>
  <c r="AN507"/>
  <c r="AO508" s="1"/>
  <c r="AQ508" s="1"/>
  <c r="S132"/>
  <c r="V132"/>
  <c r="Y132"/>
  <c r="AH132"/>
  <c r="AP132"/>
  <c r="BU152"/>
  <c r="A150"/>
  <c r="E150"/>
  <c r="J150"/>
  <c r="AZ132"/>
  <c r="AJ475" l="1"/>
  <c r="AN508"/>
  <c r="BC132"/>
  <c r="BB132"/>
  <c r="CD133" s="1"/>
  <c r="CE133" s="1"/>
  <c r="AL475" l="1"/>
  <c r="AK476"/>
  <c r="AM476" s="1"/>
  <c r="AO509"/>
  <c r="AQ509" s="1"/>
  <c r="AT133"/>
  <c r="AW133"/>
  <c r="AV133"/>
  <c r="AR133"/>
  <c r="AS133"/>
  <c r="AU133"/>
  <c r="BE132"/>
  <c r="CG133"/>
  <c r="CF133"/>
  <c r="AN509" l="1"/>
  <c r="AO510" s="1"/>
  <c r="BA133"/>
  <c r="AX133" s="1"/>
  <c r="AY133" s="1"/>
  <c r="BF133" s="1"/>
  <c r="AJ476"/>
  <c r="CH133"/>
  <c r="CI133" s="1"/>
  <c r="CJ133" s="1"/>
  <c r="CK133" s="1"/>
  <c r="CL133" s="1"/>
  <c r="CT133"/>
  <c r="CO133"/>
  <c r="AL476" l="1"/>
  <c r="AK477"/>
  <c r="AM477" s="1"/>
  <c r="AQ510"/>
  <c r="AN510"/>
  <c r="BL133"/>
  <c r="BN133" s="1"/>
  <c r="BI133"/>
  <c r="BK133" s="1"/>
  <c r="BO133"/>
  <c r="BQ133" s="1"/>
  <c r="CR133"/>
  <c r="CX133" s="1"/>
  <c r="CM133"/>
  <c r="AJ477" l="1"/>
  <c r="AO511"/>
  <c r="AQ511" s="1"/>
  <c r="D151"/>
  <c r="G151"/>
  <c r="C151"/>
  <c r="B151"/>
  <c r="BG133"/>
  <c r="CP133"/>
  <c r="CQ133" s="1"/>
  <c r="CN133"/>
  <c r="CW133" s="1"/>
  <c r="I151" s="1"/>
  <c r="CU133"/>
  <c r="CS133"/>
  <c r="AK478" l="1"/>
  <c r="AM478" s="1"/>
  <c r="AL477"/>
  <c r="AN511"/>
  <c r="H151"/>
  <c r="AB133"/>
  <c r="S133"/>
  <c r="Y133"/>
  <c r="AH133"/>
  <c r="V133"/>
  <c r="AP133"/>
  <c r="CV133"/>
  <c r="M151"/>
  <c r="O151"/>
  <c r="P151"/>
  <c r="BS153"/>
  <c r="BT153" s="1"/>
  <c r="K151"/>
  <c r="AJ478" l="1"/>
  <c r="AO512"/>
  <c r="AQ512" s="1"/>
  <c r="E151"/>
  <c r="J151"/>
  <c r="A151"/>
  <c r="BU153"/>
  <c r="AZ133"/>
  <c r="AL478" l="1"/>
  <c r="AK479"/>
  <c r="AM479" s="1"/>
  <c r="AN512"/>
  <c r="BB133"/>
  <c r="CD134" s="1"/>
  <c r="CE134" s="1"/>
  <c r="BC133"/>
  <c r="AJ479" l="1"/>
  <c r="AO513"/>
  <c r="AQ513" s="1"/>
  <c r="CG134"/>
  <c r="CF134"/>
  <c r="AT134"/>
  <c r="AR134"/>
  <c r="AW134"/>
  <c r="AS134"/>
  <c r="AU134"/>
  <c r="AV134"/>
  <c r="BE133"/>
  <c r="AK480" l="1"/>
  <c r="AM480" s="1"/>
  <c r="AL479"/>
  <c r="AN513"/>
  <c r="CH134"/>
  <c r="CI134" s="1"/>
  <c r="CJ134" s="1"/>
  <c r="CK134" s="1"/>
  <c r="CL134" s="1"/>
  <c r="CT134"/>
  <c r="CO134" s="1"/>
  <c r="BA134"/>
  <c r="AJ480" l="1"/>
  <c r="AO514"/>
  <c r="AQ514" s="1"/>
  <c r="CR134"/>
  <c r="CX134" s="1"/>
  <c r="AX134"/>
  <c r="AY134" s="1"/>
  <c r="BF134" s="1"/>
  <c r="CM134"/>
  <c r="CU134" s="1"/>
  <c r="AK481" l="1"/>
  <c r="AM481" s="1"/>
  <c r="AL480"/>
  <c r="AN514"/>
  <c r="C152"/>
  <c r="G152"/>
  <c r="D152"/>
  <c r="B152"/>
  <c r="CS134"/>
  <c r="CP134"/>
  <c r="CQ134" s="1"/>
  <c r="CN134"/>
  <c r="CW134" s="1"/>
  <c r="I152" s="1"/>
  <c r="BO134"/>
  <c r="BQ134" s="1"/>
  <c r="BI134"/>
  <c r="BK134" s="1"/>
  <c r="BL134"/>
  <c r="BN134" s="1"/>
  <c r="AJ481" l="1"/>
  <c r="AO515"/>
  <c r="AQ515" s="1"/>
  <c r="H152"/>
  <c r="M152"/>
  <c r="P152"/>
  <c r="K152"/>
  <c r="O152"/>
  <c r="BS154"/>
  <c r="BT154" s="1"/>
  <c r="BG134"/>
  <c r="CV134"/>
  <c r="AL481" l="1"/>
  <c r="AK482"/>
  <c r="AM482" s="1"/>
  <c r="AN515"/>
  <c r="E152"/>
  <c r="J152"/>
  <c r="Y134"/>
  <c r="S134"/>
  <c r="AH134"/>
  <c r="AB134"/>
  <c r="V134"/>
  <c r="AP134"/>
  <c r="A152"/>
  <c r="BU154"/>
  <c r="AJ482" l="1"/>
  <c r="AO516"/>
  <c r="AQ516" s="1"/>
  <c r="AZ134"/>
  <c r="AL482" l="1"/>
  <c r="AK483"/>
  <c r="AM483" s="1"/>
  <c r="AN516"/>
  <c r="BB134"/>
  <c r="CD135" s="1"/>
  <c r="CE135" s="1"/>
  <c r="BC134"/>
  <c r="AJ483" l="1"/>
  <c r="AO517"/>
  <c r="AQ517" s="1"/>
  <c r="CF135"/>
  <c r="CG135"/>
  <c r="AT135"/>
  <c r="AR135"/>
  <c r="AW135"/>
  <c r="AV135"/>
  <c r="AS135"/>
  <c r="AU135"/>
  <c r="BE134"/>
  <c r="AL483" l="1"/>
  <c r="AK484"/>
  <c r="AM484" s="1"/>
  <c r="AN517"/>
  <c r="CO135"/>
  <c r="CT135"/>
  <c r="CH135"/>
  <c r="CI135" s="1"/>
  <c r="CJ135" s="1"/>
  <c r="CK135" s="1"/>
  <c r="CL135" s="1"/>
  <c r="BA135"/>
  <c r="AJ484" l="1"/>
  <c r="AO518"/>
  <c r="AQ518" s="1"/>
  <c r="CR135"/>
  <c r="CX135" s="1"/>
  <c r="CM135"/>
  <c r="CU135" s="1"/>
  <c r="AX135"/>
  <c r="AY135" s="1"/>
  <c r="BF135" s="1"/>
  <c r="AL484" l="1"/>
  <c r="AK485"/>
  <c r="AM485" s="1"/>
  <c r="AN518"/>
  <c r="C153"/>
  <c r="B153"/>
  <c r="G153"/>
  <c r="D153"/>
  <c r="CS135"/>
  <c r="CP135"/>
  <c r="CQ135" s="1"/>
  <c r="CN135"/>
  <c r="CW135" s="1"/>
  <c r="I153" s="1"/>
  <c r="BL135"/>
  <c r="BN135" s="1"/>
  <c r="BO135"/>
  <c r="BQ135" s="1"/>
  <c r="BI135"/>
  <c r="BK135" s="1"/>
  <c r="AJ485" l="1"/>
  <c r="AO519"/>
  <c r="AQ519" s="1"/>
  <c r="H153"/>
  <c r="O153"/>
  <c r="BS155"/>
  <c r="BT155" s="1"/>
  <c r="P153"/>
  <c r="K153"/>
  <c r="M153"/>
  <c r="CV135"/>
  <c r="BG135"/>
  <c r="AL485" l="1"/>
  <c r="AK486"/>
  <c r="AM486" s="1"/>
  <c r="AN519"/>
  <c r="AH135"/>
  <c r="AB135"/>
  <c r="S135"/>
  <c r="Y135"/>
  <c r="V135"/>
  <c r="AP135"/>
  <c r="BU155"/>
  <c r="A153"/>
  <c r="E153"/>
  <c r="J153"/>
  <c r="AJ486" l="1"/>
  <c r="AO520"/>
  <c r="AQ520" s="1"/>
  <c r="AZ135"/>
  <c r="AK487" l="1"/>
  <c r="AM487" s="1"/>
  <c r="AL486"/>
  <c r="AN520"/>
  <c r="BB135"/>
  <c r="CD136" s="1"/>
  <c r="CE136" s="1"/>
  <c r="BC135"/>
  <c r="AJ487" l="1"/>
  <c r="AO521"/>
  <c r="AQ521" s="1"/>
  <c r="AS136"/>
  <c r="AW136"/>
  <c r="AR136"/>
  <c r="AT136"/>
  <c r="AU136"/>
  <c r="AV136"/>
  <c r="BE135"/>
  <c r="CF136"/>
  <c r="CG136"/>
  <c r="AL487" l="1"/>
  <c r="AK488"/>
  <c r="AM488" s="1"/>
  <c r="BA136"/>
  <c r="AX136" s="1"/>
  <c r="AY136" s="1"/>
  <c r="BF136" s="1"/>
  <c r="AN521"/>
  <c r="CO136"/>
  <c r="CH136"/>
  <c r="CI136" s="1"/>
  <c r="CJ136" s="1"/>
  <c r="CK136" s="1"/>
  <c r="CL136" s="1"/>
  <c r="CM136" s="1"/>
  <c r="CT136"/>
  <c r="AJ488" l="1"/>
  <c r="AO522"/>
  <c r="AQ522" s="1"/>
  <c r="CP136"/>
  <c r="CQ136" s="1"/>
  <c r="CU136"/>
  <c r="BI136"/>
  <c r="BK136" s="1"/>
  <c r="BL136"/>
  <c r="BN136" s="1"/>
  <c r="BO136"/>
  <c r="BQ136" s="1"/>
  <c r="CR136"/>
  <c r="CX136" s="1"/>
  <c r="AL488" l="1"/>
  <c r="AK489"/>
  <c r="AM489" s="1"/>
  <c r="AN522"/>
  <c r="BG136"/>
  <c r="AH136" s="1"/>
  <c r="CN136"/>
  <c r="CW136" s="1"/>
  <c r="I154" s="1"/>
  <c r="CS136"/>
  <c r="CV136" s="1"/>
  <c r="B154"/>
  <c r="C154"/>
  <c r="D154"/>
  <c r="G154"/>
  <c r="AJ489" l="1"/>
  <c r="Y136"/>
  <c r="AO523"/>
  <c r="AQ523" s="1"/>
  <c r="S136"/>
  <c r="AB136"/>
  <c r="V136"/>
  <c r="AP136"/>
  <c r="H154"/>
  <c r="E154"/>
  <c r="J154"/>
  <c r="P154"/>
  <c r="O154"/>
  <c r="M154"/>
  <c r="K154"/>
  <c r="BS156"/>
  <c r="BT156" s="1"/>
  <c r="AN523" l="1"/>
  <c r="AK490"/>
  <c r="AM490" s="1"/>
  <c r="AL489"/>
  <c r="AZ136"/>
  <c r="BC136" s="1"/>
  <c r="AO524"/>
  <c r="AQ524" s="1"/>
  <c r="BU156"/>
  <c r="A154"/>
  <c r="BB136" l="1"/>
  <c r="CD137" s="1"/>
  <c r="CE137" s="1"/>
  <c r="CG137" s="1"/>
  <c r="AJ490"/>
  <c r="AN524"/>
  <c r="AU137"/>
  <c r="AT137"/>
  <c r="AW137"/>
  <c r="AR137"/>
  <c r="AV137"/>
  <c r="AS137"/>
  <c r="BE136"/>
  <c r="CF137" l="1"/>
  <c r="CO137" s="1"/>
  <c r="AK491"/>
  <c r="AM491" s="1"/>
  <c r="AL490"/>
  <c r="AO525"/>
  <c r="AQ525" s="1"/>
  <c r="BA137"/>
  <c r="AX137" s="1"/>
  <c r="AY137" s="1"/>
  <c r="BF137" s="1"/>
  <c r="CH137"/>
  <c r="CT137"/>
  <c r="CI137" l="1"/>
  <c r="CJ137" s="1"/>
  <c r="CK137" s="1"/>
  <c r="CL137" s="1"/>
  <c r="CR137" s="1"/>
  <c r="CX137" s="1"/>
  <c r="AJ491"/>
  <c r="AN525"/>
  <c r="BO137"/>
  <c r="BQ137" s="1"/>
  <c r="BI137"/>
  <c r="BK137" s="1"/>
  <c r="BL137"/>
  <c r="BN137" s="1"/>
  <c r="CM137" l="1"/>
  <c r="CP137" s="1"/>
  <c r="CQ137" s="1"/>
  <c r="AK492"/>
  <c r="AM492" s="1"/>
  <c r="AL491"/>
  <c r="AO526"/>
  <c r="AQ526" s="1"/>
  <c r="BG137"/>
  <c r="AH137" s="1"/>
  <c r="D155"/>
  <c r="G155"/>
  <c r="C155"/>
  <c r="B155"/>
  <c r="CN137" l="1"/>
  <c r="CW137" s="1"/>
  <c r="I155" s="1"/>
  <c r="CS137"/>
  <c r="CU137"/>
  <c r="CV137" s="1"/>
  <c r="AJ492"/>
  <c r="Y137"/>
  <c r="AN526"/>
  <c r="V137"/>
  <c r="AB137"/>
  <c r="S137"/>
  <c r="AP137"/>
  <c r="AZ137" s="1"/>
  <c r="H155"/>
  <c r="P155"/>
  <c r="BS157"/>
  <c r="BT157" s="1"/>
  <c r="K155"/>
  <c r="O155"/>
  <c r="M155"/>
  <c r="AK493" l="1"/>
  <c r="AM493" s="1"/>
  <c r="AL492"/>
  <c r="AO527"/>
  <c r="AQ527" s="1"/>
  <c r="BU157"/>
  <c r="A155"/>
  <c r="BC137"/>
  <c r="BB137"/>
  <c r="CD138" s="1"/>
  <c r="CE138" s="1"/>
  <c r="E155"/>
  <c r="J155"/>
  <c r="AJ493" l="1"/>
  <c r="AN527"/>
  <c r="CF138"/>
  <c r="CG138"/>
  <c r="AR138"/>
  <c r="AS138"/>
  <c r="AT138"/>
  <c r="AV138"/>
  <c r="AW138"/>
  <c r="AU138"/>
  <c r="BE137"/>
  <c r="AK494" l="1"/>
  <c r="AM494" s="1"/>
  <c r="AL493"/>
  <c r="AO528"/>
  <c r="AQ528" s="1"/>
  <c r="CT138"/>
  <c r="CO138" s="1"/>
  <c r="CH138"/>
  <c r="CI138" s="1"/>
  <c r="CJ138" s="1"/>
  <c r="CK138" s="1"/>
  <c r="CL138" s="1"/>
  <c r="BA138"/>
  <c r="AJ494" l="1"/>
  <c r="AN528"/>
  <c r="CR138"/>
  <c r="CX138" s="1"/>
  <c r="CM138"/>
  <c r="AX138"/>
  <c r="AY138" s="1"/>
  <c r="BF138" s="1"/>
  <c r="AL494" l="1"/>
  <c r="AK495"/>
  <c r="AM495" s="1"/>
  <c r="AO529"/>
  <c r="AQ529" s="1"/>
  <c r="CS138"/>
  <c r="BO138"/>
  <c r="BQ138" s="1"/>
  <c r="BL138"/>
  <c r="BN138" s="1"/>
  <c r="BI138"/>
  <c r="BK138" s="1"/>
  <c r="C156"/>
  <c r="G156"/>
  <c r="B156"/>
  <c r="D156"/>
  <c r="CP138"/>
  <c r="CQ138" s="1"/>
  <c r="CN138"/>
  <c r="CW138" s="1"/>
  <c r="I156" s="1"/>
  <c r="CU138"/>
  <c r="AJ495" l="1"/>
  <c r="AN529"/>
  <c r="H156"/>
  <c r="BG138"/>
  <c r="CV138"/>
  <c r="K156"/>
  <c r="P156"/>
  <c r="BS158"/>
  <c r="BT158" s="1"/>
  <c r="O156"/>
  <c r="M156"/>
  <c r="AL495" l="1"/>
  <c r="AK496"/>
  <c r="AM496" s="1"/>
  <c r="AO530"/>
  <c r="AQ530" s="1"/>
  <c r="AH138"/>
  <c r="S138"/>
  <c r="Y138"/>
  <c r="AB138"/>
  <c r="V138"/>
  <c r="AP138"/>
  <c r="A156"/>
  <c r="BU158"/>
  <c r="E156"/>
  <c r="J156"/>
  <c r="AJ496" l="1"/>
  <c r="AN530"/>
  <c r="AZ138"/>
  <c r="AK497" l="1"/>
  <c r="AM497" s="1"/>
  <c r="AL496"/>
  <c r="AO531"/>
  <c r="AQ531" s="1"/>
  <c r="BB138"/>
  <c r="CD139" s="1"/>
  <c r="CE139" s="1"/>
  <c r="BC138"/>
  <c r="AJ497" l="1"/>
  <c r="AN531"/>
  <c r="CF139"/>
  <c r="CG139"/>
  <c r="AT139"/>
  <c r="AU139"/>
  <c r="AR139"/>
  <c r="AV139"/>
  <c r="AW139"/>
  <c r="AS139"/>
  <c r="BE138"/>
  <c r="AK498" l="1"/>
  <c r="AM498" s="1"/>
  <c r="AL497"/>
  <c r="AO532"/>
  <c r="AQ532" s="1"/>
  <c r="CH139"/>
  <c r="CI139" s="1"/>
  <c r="CJ139" s="1"/>
  <c r="CK139" s="1"/>
  <c r="CL139" s="1"/>
  <c r="CT139"/>
  <c r="CO139" s="1"/>
  <c r="BA139"/>
  <c r="AJ498" l="1"/>
  <c r="AN532"/>
  <c r="CR139"/>
  <c r="CX139" s="1"/>
  <c r="CM139"/>
  <c r="CU139" s="1"/>
  <c r="AX139"/>
  <c r="AY139" s="1"/>
  <c r="BF139" s="1"/>
  <c r="AK499" l="1"/>
  <c r="AM499" s="1"/>
  <c r="AL498"/>
  <c r="AO533"/>
  <c r="AQ533" s="1"/>
  <c r="B157"/>
  <c r="G157"/>
  <c r="D157"/>
  <c r="C157"/>
  <c r="BI139"/>
  <c r="BK139" s="1"/>
  <c r="BL139"/>
  <c r="BN139" s="1"/>
  <c r="BO139"/>
  <c r="BQ139" s="1"/>
  <c r="CS139"/>
  <c r="CP139"/>
  <c r="CQ139" s="1"/>
  <c r="CN139"/>
  <c r="CW139" s="1"/>
  <c r="I157" s="1"/>
  <c r="AJ499" l="1"/>
  <c r="AN533"/>
  <c r="BG139"/>
  <c r="S139" s="1"/>
  <c r="H157"/>
  <c r="CV139"/>
  <c r="AP139"/>
  <c r="P157"/>
  <c r="BS159"/>
  <c r="BT159" s="1"/>
  <c r="O157"/>
  <c r="M157"/>
  <c r="K157"/>
  <c r="AL499" l="1"/>
  <c r="AK500"/>
  <c r="AM500" s="1"/>
  <c r="AO534"/>
  <c r="AQ534" s="1"/>
  <c r="AB139"/>
  <c r="Y139"/>
  <c r="AZ139" s="1"/>
  <c r="V139"/>
  <c r="AH139"/>
  <c r="BU159"/>
  <c r="A157"/>
  <c r="E157"/>
  <c r="J157"/>
  <c r="BC139" l="1"/>
  <c r="AT140" s="1"/>
  <c r="BB139"/>
  <c r="CD140" s="1"/>
  <c r="CE140" s="1"/>
  <c r="CF140" s="1"/>
  <c r="AJ500"/>
  <c r="AN534"/>
  <c r="BE139" l="1"/>
  <c r="AL500"/>
  <c r="AK501"/>
  <c r="AM501" s="1"/>
  <c r="AW140"/>
  <c r="CG140"/>
  <c r="CT140" s="1"/>
  <c r="CO140" s="1"/>
  <c r="AV140"/>
  <c r="AR140"/>
  <c r="AS140"/>
  <c r="AU140"/>
  <c r="AO535"/>
  <c r="AQ535" s="1"/>
  <c r="BA140"/>
  <c r="AX140" s="1"/>
  <c r="AY140" s="1"/>
  <c r="CH140"/>
  <c r="CI140" l="1"/>
  <c r="CJ140" s="1"/>
  <c r="CK140" s="1"/>
  <c r="CL140" s="1"/>
  <c r="CR140" s="1"/>
  <c r="CX140" s="1"/>
  <c r="AJ501"/>
  <c r="AN535"/>
  <c r="BF140"/>
  <c r="CM140" l="1"/>
  <c r="CN140" s="1"/>
  <c r="CW140" s="1"/>
  <c r="I158" s="1"/>
  <c r="AK502"/>
  <c r="AM502" s="1"/>
  <c r="AL501"/>
  <c r="AO536"/>
  <c r="AQ536" s="1"/>
  <c r="BO140"/>
  <c r="BQ140" s="1"/>
  <c r="BL140"/>
  <c r="BN140" s="1"/>
  <c r="BI140"/>
  <c r="BK140" s="1"/>
  <c r="C158"/>
  <c r="D158"/>
  <c r="G158"/>
  <c r="B158"/>
  <c r="CU140" l="1"/>
  <c r="CP140"/>
  <c r="CQ140" s="1"/>
  <c r="CS140"/>
  <c r="AJ502"/>
  <c r="AN536"/>
  <c r="BG140"/>
  <c r="AH140" s="1"/>
  <c r="H158"/>
  <c r="V140"/>
  <c r="AB140"/>
  <c r="CV140"/>
  <c r="P158"/>
  <c r="K158"/>
  <c r="M158"/>
  <c r="O158"/>
  <c r="BS160"/>
  <c r="BT160" s="1"/>
  <c r="AK503" l="1"/>
  <c r="AM503" s="1"/>
  <c r="AL502"/>
  <c r="Y140"/>
  <c r="AP140"/>
  <c r="S140"/>
  <c r="AO537"/>
  <c r="AQ537" s="1"/>
  <c r="BU160"/>
  <c r="A158"/>
  <c r="AZ140"/>
  <c r="E158"/>
  <c r="J158"/>
  <c r="AJ503" l="1"/>
  <c r="AN537"/>
  <c r="BC140"/>
  <c r="BB140"/>
  <c r="CD141" s="1"/>
  <c r="CE141" s="1"/>
  <c r="AK504" l="1"/>
  <c r="AM504" s="1"/>
  <c r="AL503"/>
  <c r="AO538"/>
  <c r="AQ538" s="1"/>
  <c r="CF141"/>
  <c r="CG141"/>
  <c r="AW141"/>
  <c r="AR141"/>
  <c r="AU141"/>
  <c r="AV141"/>
  <c r="AT141"/>
  <c r="BA141" s="1"/>
  <c r="AS141"/>
  <c r="BE140"/>
  <c r="AJ504" l="1"/>
  <c r="AN538"/>
  <c r="AX141"/>
  <c r="AY141" s="1"/>
  <c r="BF141" s="1"/>
  <c r="CT141"/>
  <c r="CO141" s="1"/>
  <c r="CH141"/>
  <c r="CI141" s="1"/>
  <c r="CJ141" s="1"/>
  <c r="CK141" s="1"/>
  <c r="CL141" s="1"/>
  <c r="AL504" l="1"/>
  <c r="AK505"/>
  <c r="AM505" s="1"/>
  <c r="AO539"/>
  <c r="AQ539" s="1"/>
  <c r="CR141"/>
  <c r="CX141" s="1"/>
  <c r="CM141"/>
  <c r="CU141" s="1"/>
  <c r="BO141"/>
  <c r="BQ141" s="1"/>
  <c r="BI141"/>
  <c r="BK141" s="1"/>
  <c r="BL141"/>
  <c r="BN141" s="1"/>
  <c r="AJ505" l="1"/>
  <c r="AN539"/>
  <c r="BG141"/>
  <c r="S141" s="1"/>
  <c r="C159"/>
  <c r="G159"/>
  <c r="B159"/>
  <c r="D159"/>
  <c r="CS141"/>
  <c r="CP141"/>
  <c r="CQ141" s="1"/>
  <c r="CN141"/>
  <c r="CW141" s="1"/>
  <c r="I159" s="1"/>
  <c r="AL505" l="1"/>
  <c r="AK506"/>
  <c r="AM506" s="1"/>
  <c r="AP141"/>
  <c r="AO540"/>
  <c r="AQ540" s="1"/>
  <c r="V141"/>
  <c r="AB141"/>
  <c r="Y141"/>
  <c r="AH141"/>
  <c r="H159"/>
  <c r="CV141"/>
  <c r="M159"/>
  <c r="BS161"/>
  <c r="BT161" s="1"/>
  <c r="K159"/>
  <c r="P159"/>
  <c r="O159"/>
  <c r="AZ141" l="1"/>
  <c r="BC141" s="1"/>
  <c r="AJ506"/>
  <c r="AN540"/>
  <c r="A159"/>
  <c r="BU161"/>
  <c r="E159"/>
  <c r="J159"/>
  <c r="BB141"/>
  <c r="CD142" s="1"/>
  <c r="CE142" s="1"/>
  <c r="AL506" l="1"/>
  <c r="AK507"/>
  <c r="AM507" s="1"/>
  <c r="AO541"/>
  <c r="AQ541" s="1"/>
  <c r="AS142"/>
  <c r="AR142"/>
  <c r="AU142"/>
  <c r="AT142"/>
  <c r="AV142"/>
  <c r="AW142"/>
  <c r="BE141"/>
  <c r="CF142"/>
  <c r="CG142"/>
  <c r="AJ507" l="1"/>
  <c r="AN541"/>
  <c r="BA142"/>
  <c r="CT142"/>
  <c r="CO142" s="1"/>
  <c r="CH142"/>
  <c r="CI142" s="1"/>
  <c r="CJ142" s="1"/>
  <c r="CK142" s="1"/>
  <c r="CL142" s="1"/>
  <c r="AK508" l="1"/>
  <c r="AM508" s="1"/>
  <c r="AL507"/>
  <c r="AO542"/>
  <c r="AQ542" s="1"/>
  <c r="CR142"/>
  <c r="CX142" s="1"/>
  <c r="CM142"/>
  <c r="CS142" s="1"/>
  <c r="AX142"/>
  <c r="AY142" s="1"/>
  <c r="BF142" s="1"/>
  <c r="AJ508" l="1"/>
  <c r="AN542"/>
  <c r="BL142"/>
  <c r="BN142" s="1"/>
  <c r="BI142"/>
  <c r="BK142" s="1"/>
  <c r="BO142"/>
  <c r="BQ142" s="1"/>
  <c r="D160"/>
  <c r="C160"/>
  <c r="G160"/>
  <c r="B160"/>
  <c r="CP142"/>
  <c r="CQ142" s="1"/>
  <c r="CN142"/>
  <c r="CW142" s="1"/>
  <c r="I160" s="1"/>
  <c r="CU142"/>
  <c r="AK509" l="1"/>
  <c r="AM509" s="1"/>
  <c r="AL508"/>
  <c r="AO543"/>
  <c r="AQ543" s="1"/>
  <c r="H160"/>
  <c r="CV142"/>
  <c r="K160"/>
  <c r="P160"/>
  <c r="BS162"/>
  <c r="BT162" s="1"/>
  <c r="O160"/>
  <c r="M160"/>
  <c r="BG142"/>
  <c r="AJ509" l="1"/>
  <c r="AN543"/>
  <c r="BU162"/>
  <c r="A160"/>
  <c r="E160"/>
  <c r="J160"/>
  <c r="Y142"/>
  <c r="AB142"/>
  <c r="AH142"/>
  <c r="V142"/>
  <c r="S142"/>
  <c r="AP142"/>
  <c r="AK510" l="1"/>
  <c r="AM510" s="1"/>
  <c r="AL509"/>
  <c r="AO544"/>
  <c r="AQ544" s="1"/>
  <c r="AZ142"/>
  <c r="BC142" s="1"/>
  <c r="BB142" l="1"/>
  <c r="CD143" s="1"/>
  <c r="CE143" s="1"/>
  <c r="CF143" s="1"/>
  <c r="AJ510"/>
  <c r="AN544"/>
  <c r="AR143"/>
  <c r="AW143"/>
  <c r="AU143"/>
  <c r="AS143"/>
  <c r="AT143"/>
  <c r="AV143"/>
  <c r="BE142"/>
  <c r="BA143" l="1"/>
  <c r="AX143" s="1"/>
  <c r="AY143" s="1"/>
  <c r="AL510"/>
  <c r="AK511"/>
  <c r="CG143"/>
  <c r="AO545"/>
  <c r="AQ545" s="1"/>
  <c r="CO143"/>
  <c r="CH143"/>
  <c r="CI143" s="1"/>
  <c r="CJ143" s="1"/>
  <c r="CK143" s="1"/>
  <c r="CL143" s="1"/>
  <c r="CT143"/>
  <c r="AJ511" l="1"/>
  <c r="AM511"/>
  <c r="AN545"/>
  <c r="CR143"/>
  <c r="CX143" s="1"/>
  <c r="CM143"/>
  <c r="CU143" s="1"/>
  <c r="BF143"/>
  <c r="AL511" l="1"/>
  <c r="AK512"/>
  <c r="AM512" s="1"/>
  <c r="AO546"/>
  <c r="AQ546" s="1"/>
  <c r="CS143"/>
  <c r="C161"/>
  <c r="D161"/>
  <c r="B161"/>
  <c r="G161"/>
  <c r="CP143"/>
  <c r="CQ143" s="1"/>
  <c r="CN143"/>
  <c r="CW143" s="1"/>
  <c r="I161" s="1"/>
  <c r="BL143"/>
  <c r="BN143" s="1"/>
  <c r="BO143"/>
  <c r="BQ143" s="1"/>
  <c r="BI143"/>
  <c r="BK143" s="1"/>
  <c r="AJ512" l="1"/>
  <c r="AN546"/>
  <c r="H161"/>
  <c r="O161"/>
  <c r="P161"/>
  <c r="K161"/>
  <c r="M161"/>
  <c r="BS163"/>
  <c r="BT163" s="1"/>
  <c r="CV143"/>
  <c r="BG143"/>
  <c r="AL512" l="1"/>
  <c r="AK513"/>
  <c r="AM513" s="1"/>
  <c r="AO547"/>
  <c r="AQ547" s="1"/>
  <c r="S143"/>
  <c r="AH143"/>
  <c r="AB143"/>
  <c r="Y143"/>
  <c r="V143"/>
  <c r="AP143"/>
  <c r="BU163"/>
  <c r="A161"/>
  <c r="E161"/>
  <c r="J161"/>
  <c r="AJ513" l="1"/>
  <c r="AN547"/>
  <c r="AZ143"/>
  <c r="AK514" l="1"/>
  <c r="AM514" s="1"/>
  <c r="AL513"/>
  <c r="AO548"/>
  <c r="AQ548" s="1"/>
  <c r="BB143"/>
  <c r="CD144" s="1"/>
  <c r="CE144" s="1"/>
  <c r="BC143"/>
  <c r="AJ514" l="1"/>
  <c r="AN548"/>
  <c r="CF144"/>
  <c r="CG144"/>
  <c r="AW144"/>
  <c r="AR144"/>
  <c r="AV144"/>
  <c r="AT144"/>
  <c r="AS144"/>
  <c r="AU144"/>
  <c r="BE143"/>
  <c r="AK515" l="1"/>
  <c r="AM515" s="1"/>
  <c r="AL514"/>
  <c r="AO549"/>
  <c r="AQ549" s="1"/>
  <c r="BA144"/>
  <c r="AX144" s="1"/>
  <c r="AY144" s="1"/>
  <c r="BF144" s="1"/>
  <c r="CO144"/>
  <c r="CH144"/>
  <c r="CI144" s="1"/>
  <c r="CJ144" s="1"/>
  <c r="CK144" s="1"/>
  <c r="CL144" s="1"/>
  <c r="CT144"/>
  <c r="AJ515" l="1"/>
  <c r="AN549"/>
  <c r="CR144"/>
  <c r="CX144" s="1"/>
  <c r="CM144"/>
  <c r="BI144"/>
  <c r="BK144" s="1"/>
  <c r="BO144"/>
  <c r="BQ144" s="1"/>
  <c r="BL144"/>
  <c r="BN144" s="1"/>
  <c r="AK516" l="1"/>
  <c r="AM516" s="1"/>
  <c r="AL515"/>
  <c r="AO550"/>
  <c r="AQ550" s="1"/>
  <c r="CP144"/>
  <c r="CQ144" s="1"/>
  <c r="CN144"/>
  <c r="CW144" s="1"/>
  <c r="I162" s="1"/>
  <c r="CU144"/>
  <c r="C162"/>
  <c r="B162"/>
  <c r="G162"/>
  <c r="D162"/>
  <c r="BG144"/>
  <c r="CS144"/>
  <c r="AJ516" l="1"/>
  <c r="AN550"/>
  <c r="H162"/>
  <c r="CV144"/>
  <c r="Y144"/>
  <c r="AH144"/>
  <c r="S144"/>
  <c r="V144"/>
  <c r="AB144"/>
  <c r="AP144"/>
  <c r="K162"/>
  <c r="BS164"/>
  <c r="BT164" s="1"/>
  <c r="P162"/>
  <c r="O162"/>
  <c r="M162"/>
  <c r="AK517" l="1"/>
  <c r="AM517" s="1"/>
  <c r="AL516"/>
  <c r="AO551"/>
  <c r="AQ551" s="1"/>
  <c r="AZ144"/>
  <c r="BB144" s="1"/>
  <c r="CD145" s="1"/>
  <c r="CE145" s="1"/>
  <c r="E162"/>
  <c r="J162"/>
  <c r="BU164"/>
  <c r="A162"/>
  <c r="AN551" l="1"/>
  <c r="AO552" s="1"/>
  <c r="AQ552" s="1"/>
  <c r="AJ517"/>
  <c r="BC144"/>
  <c r="AU145" s="1"/>
  <c r="CF145"/>
  <c r="CG145"/>
  <c r="AL517" l="1"/>
  <c r="AK518"/>
  <c r="AM518" s="1"/>
  <c r="AN552"/>
  <c r="AO553" s="1"/>
  <c r="BE144"/>
  <c r="AW145"/>
  <c r="AS145"/>
  <c r="AT145"/>
  <c r="BA145" s="1"/>
  <c r="AX145" s="1"/>
  <c r="AY145" s="1"/>
  <c r="BF145" s="1"/>
  <c r="AV145"/>
  <c r="AR145"/>
  <c r="CH145"/>
  <c r="CI145" s="1"/>
  <c r="CJ145" s="1"/>
  <c r="CK145" s="1"/>
  <c r="CL145" s="1"/>
  <c r="CT145"/>
  <c r="CO145" s="1"/>
  <c r="AJ518" l="1"/>
  <c r="AQ553"/>
  <c r="AN553"/>
  <c r="CR145"/>
  <c r="CX145" s="1"/>
  <c r="CM145"/>
  <c r="CU145" s="1"/>
  <c r="BL145"/>
  <c r="BN145" s="1"/>
  <c r="BO145"/>
  <c r="BQ145" s="1"/>
  <c r="BI145"/>
  <c r="BK145" s="1"/>
  <c r="AK519" l="1"/>
  <c r="AM519" s="1"/>
  <c r="AL518"/>
  <c r="AO554"/>
  <c r="AQ554" s="1"/>
  <c r="CS145"/>
  <c r="B163"/>
  <c r="G163"/>
  <c r="C163"/>
  <c r="D163"/>
  <c r="CP145"/>
  <c r="CQ145" s="1"/>
  <c r="CN145"/>
  <c r="CW145" s="1"/>
  <c r="I163" s="1"/>
  <c r="BG145"/>
  <c r="AN554" l="1"/>
  <c r="AO555" s="1"/>
  <c r="AJ519"/>
  <c r="H163"/>
  <c r="S145"/>
  <c r="V145"/>
  <c r="Y145"/>
  <c r="AB145"/>
  <c r="AH145"/>
  <c r="AP145"/>
  <c r="M163"/>
  <c r="BS165"/>
  <c r="BT165" s="1"/>
  <c r="O163"/>
  <c r="P163"/>
  <c r="K163"/>
  <c r="CV145"/>
  <c r="AQ555" l="1"/>
  <c r="AN555"/>
  <c r="AK520"/>
  <c r="AM520" s="1"/>
  <c r="AL519"/>
  <c r="AJ520"/>
  <c r="AO556"/>
  <c r="AQ556" s="1"/>
  <c r="AZ145"/>
  <c r="E163"/>
  <c r="J163"/>
  <c r="BU165"/>
  <c r="A163"/>
  <c r="AK521" l="1"/>
  <c r="AL520"/>
  <c r="AN556"/>
  <c r="BC145"/>
  <c r="BB145"/>
  <c r="CD146" s="1"/>
  <c r="CE146" s="1"/>
  <c r="AM521" l="1"/>
  <c r="AJ521"/>
  <c r="AO557"/>
  <c r="AQ557" s="1"/>
  <c r="AU146"/>
  <c r="AW146"/>
  <c r="AV146"/>
  <c r="AS146"/>
  <c r="AR146"/>
  <c r="AT146"/>
  <c r="BA146" s="1"/>
  <c r="BE145"/>
  <c r="CF146"/>
  <c r="CG146"/>
  <c r="AL521" l="1"/>
  <c r="AK522"/>
  <c r="AM522" s="1"/>
  <c r="AN557"/>
  <c r="AX146"/>
  <c r="AY146" s="1"/>
  <c r="BF146" s="1"/>
  <c r="CH146"/>
  <c r="CI146" s="1"/>
  <c r="CJ146" s="1"/>
  <c r="CK146" s="1"/>
  <c r="CL146" s="1"/>
  <c r="CT146"/>
  <c r="CO146" s="1"/>
  <c r="AJ522" l="1"/>
  <c r="AO558"/>
  <c r="AQ558" s="1"/>
  <c r="CR146"/>
  <c r="CX146" s="1"/>
  <c r="CM146"/>
  <c r="CU146" s="1"/>
  <c r="BL146"/>
  <c r="BN146" s="1"/>
  <c r="BI146"/>
  <c r="BK146" s="1"/>
  <c r="BO146"/>
  <c r="BQ146" s="1"/>
  <c r="AN558" l="1"/>
  <c r="AO559" s="1"/>
  <c r="AQ559" s="1"/>
  <c r="AL522"/>
  <c r="AK523"/>
  <c r="AM523" s="1"/>
  <c r="BG146"/>
  <c r="Y146" s="1"/>
  <c r="CS146"/>
  <c r="AH146"/>
  <c r="AP146"/>
  <c r="C164"/>
  <c r="B164"/>
  <c r="G164"/>
  <c r="D164"/>
  <c r="CP146"/>
  <c r="CQ146" s="1"/>
  <c r="CN146"/>
  <c r="CW146" s="1"/>
  <c r="I164" s="1"/>
  <c r="S146" l="1"/>
  <c r="AZ146" s="1"/>
  <c r="AB146"/>
  <c r="AJ523"/>
  <c r="V146"/>
  <c r="AN559"/>
  <c r="AO560" s="1"/>
  <c r="AQ560" s="1"/>
  <c r="H164"/>
  <c r="CV146"/>
  <c r="M164"/>
  <c r="BS166"/>
  <c r="BT166" s="1"/>
  <c r="P164"/>
  <c r="O164"/>
  <c r="K164"/>
  <c r="AL523" l="1"/>
  <c r="AK524"/>
  <c r="AN560"/>
  <c r="A164"/>
  <c r="BU166"/>
  <c r="E164"/>
  <c r="J164"/>
  <c r="BB146"/>
  <c r="CD147" s="1"/>
  <c r="CE147" s="1"/>
  <c r="BC146"/>
  <c r="AJ524" l="1"/>
  <c r="AM524"/>
  <c r="AO561"/>
  <c r="AQ561" s="1"/>
  <c r="CF147"/>
  <c r="CG147"/>
  <c r="AR147"/>
  <c r="AU147"/>
  <c r="AS147"/>
  <c r="AT147"/>
  <c r="AV147"/>
  <c r="AW147"/>
  <c r="BE146"/>
  <c r="AL524" l="1"/>
  <c r="AK525"/>
  <c r="AM525" s="1"/>
  <c r="AN561"/>
  <c r="AO562" s="1"/>
  <c r="AQ562" s="1"/>
  <c r="BA147"/>
  <c r="AX147" s="1"/>
  <c r="AY147" s="1"/>
  <c r="BF147" s="1"/>
  <c r="CO147"/>
  <c r="CH147"/>
  <c r="CI147" s="1"/>
  <c r="CJ147" s="1"/>
  <c r="CK147" s="1"/>
  <c r="CL147" s="1"/>
  <c r="CT147"/>
  <c r="AN562" l="1"/>
  <c r="AO563" s="1"/>
  <c r="AQ563" s="1"/>
  <c r="AJ525"/>
  <c r="CR147"/>
  <c r="CX147" s="1"/>
  <c r="CM147"/>
  <c r="CU147" s="1"/>
  <c r="BI147"/>
  <c r="BK147" s="1"/>
  <c r="BL147"/>
  <c r="BN147" s="1"/>
  <c r="BO147"/>
  <c r="BQ147" s="1"/>
  <c r="AL525" l="1"/>
  <c r="AK526"/>
  <c r="AM526" s="1"/>
  <c r="AN563"/>
  <c r="D165"/>
  <c r="C165"/>
  <c r="B165"/>
  <c r="G165"/>
  <c r="CS147"/>
  <c r="CP147"/>
  <c r="CQ147" s="1"/>
  <c r="CN147"/>
  <c r="CW147" s="1"/>
  <c r="I165" s="1"/>
  <c r="BG147"/>
  <c r="AJ526" l="1"/>
  <c r="AO564"/>
  <c r="AQ564" s="1"/>
  <c r="H165"/>
  <c r="AB147"/>
  <c r="Y147"/>
  <c r="V147"/>
  <c r="AH147"/>
  <c r="S147"/>
  <c r="AP147"/>
  <c r="K165"/>
  <c r="BS167"/>
  <c r="BT167" s="1"/>
  <c r="O165"/>
  <c r="P165"/>
  <c r="M165"/>
  <c r="CV147"/>
  <c r="AN564" l="1"/>
  <c r="AO565" s="1"/>
  <c r="AQ565" s="1"/>
  <c r="AL526"/>
  <c r="AK527"/>
  <c r="AM527" s="1"/>
  <c r="AZ147"/>
  <c r="BC147" s="1"/>
  <c r="E165"/>
  <c r="J165"/>
  <c r="BU167"/>
  <c r="A165"/>
  <c r="AJ527" l="1"/>
  <c r="AN565"/>
  <c r="BB147"/>
  <c r="CD148" s="1"/>
  <c r="CE148" s="1"/>
  <c r="CG148" s="1"/>
  <c r="AV148"/>
  <c r="AR148"/>
  <c r="AW148"/>
  <c r="AT148"/>
  <c r="AU148"/>
  <c r="AS148"/>
  <c r="BE147"/>
  <c r="AK528" l="1"/>
  <c r="AM528" s="1"/>
  <c r="AL527"/>
  <c r="CF148"/>
  <c r="CO148" s="1"/>
  <c r="AO566"/>
  <c r="AQ566" s="1"/>
  <c r="CT148"/>
  <c r="CH148"/>
  <c r="BA148"/>
  <c r="AJ528" l="1"/>
  <c r="CI148"/>
  <c r="CJ148" s="1"/>
  <c r="CK148" s="1"/>
  <c r="CL148" s="1"/>
  <c r="CR148" s="1"/>
  <c r="CX148" s="1"/>
  <c r="AN566"/>
  <c r="AX148"/>
  <c r="AY148" s="1"/>
  <c r="BF148" s="1"/>
  <c r="AK529" l="1"/>
  <c r="AM529" s="1"/>
  <c r="AL528"/>
  <c r="CM148"/>
  <c r="CU148" s="1"/>
  <c r="AO567"/>
  <c r="AQ567" s="1"/>
  <c r="G166"/>
  <c r="C166"/>
  <c r="B166"/>
  <c r="D166"/>
  <c r="CS148"/>
  <c r="BO148"/>
  <c r="BQ148" s="1"/>
  <c r="BI148"/>
  <c r="BK148" s="1"/>
  <c r="BL148"/>
  <c r="BN148" s="1"/>
  <c r="CP148"/>
  <c r="CQ148" s="1"/>
  <c r="CN148"/>
  <c r="CW148" s="1"/>
  <c r="I166" s="1"/>
  <c r="AJ529" l="1"/>
  <c r="BG148"/>
  <c r="S148" s="1"/>
  <c r="AN567"/>
  <c r="H166"/>
  <c r="V148"/>
  <c r="AH148"/>
  <c r="CV148"/>
  <c r="P166"/>
  <c r="BS168"/>
  <c r="BT168" s="1"/>
  <c r="M166"/>
  <c r="O166"/>
  <c r="K166"/>
  <c r="Y148" l="1"/>
  <c r="AP148"/>
  <c r="AK530"/>
  <c r="AM530" s="1"/>
  <c r="AL529"/>
  <c r="AO568"/>
  <c r="AQ568" s="1"/>
  <c r="AB148"/>
  <c r="AZ148" s="1"/>
  <c r="BU168"/>
  <c r="A166"/>
  <c r="E166"/>
  <c r="J166"/>
  <c r="AJ530" l="1"/>
  <c r="AN568"/>
  <c r="BB148"/>
  <c r="CD149" s="1"/>
  <c r="CE149" s="1"/>
  <c r="BC148"/>
  <c r="AL530" l="1"/>
  <c r="AK531"/>
  <c r="AM531" s="1"/>
  <c r="AO569"/>
  <c r="AQ569" s="1"/>
  <c r="AW149"/>
  <c r="AU149"/>
  <c r="AT149"/>
  <c r="AS149"/>
  <c r="AR149"/>
  <c r="AV149"/>
  <c r="BE148"/>
  <c r="CG149"/>
  <c r="CF149"/>
  <c r="AJ531" l="1"/>
  <c r="AN569"/>
  <c r="BA149"/>
  <c r="CH149"/>
  <c r="CI149" s="1"/>
  <c r="CJ149" s="1"/>
  <c r="CK149" s="1"/>
  <c r="CL149" s="1"/>
  <c r="CT149"/>
  <c r="CO149" s="1"/>
  <c r="AL531" l="1"/>
  <c r="AK532"/>
  <c r="AM532" s="1"/>
  <c r="AO570"/>
  <c r="AQ570" s="1"/>
  <c r="CR149"/>
  <c r="CX149" s="1"/>
  <c r="CM149"/>
  <c r="AX149"/>
  <c r="AY149" s="1"/>
  <c r="BF149" s="1"/>
  <c r="AJ532" l="1"/>
  <c r="AN570"/>
  <c r="D167"/>
  <c r="B167"/>
  <c r="G167"/>
  <c r="C167"/>
  <c r="CP149"/>
  <c r="CQ149" s="1"/>
  <c r="CN149"/>
  <c r="CW149" s="1"/>
  <c r="I167" s="1"/>
  <c r="CS149"/>
  <c r="BO149"/>
  <c r="BQ149" s="1"/>
  <c r="BL149"/>
  <c r="BN149" s="1"/>
  <c r="BI149"/>
  <c r="BK149" s="1"/>
  <c r="CU149"/>
  <c r="AL532" l="1"/>
  <c r="AK533"/>
  <c r="AM533" s="1"/>
  <c r="H167"/>
  <c r="AO571"/>
  <c r="AQ571" s="1"/>
  <c r="M167"/>
  <c r="BS169"/>
  <c r="BT169" s="1"/>
  <c r="O167"/>
  <c r="K167"/>
  <c r="P167"/>
  <c r="CV149"/>
  <c r="BG149"/>
  <c r="AJ533" l="1"/>
  <c r="AN571"/>
  <c r="E167"/>
  <c r="J167"/>
  <c r="BU169"/>
  <c r="A167"/>
  <c r="S149"/>
  <c r="AB149"/>
  <c r="V149"/>
  <c r="AH149"/>
  <c r="Y149"/>
  <c r="AP149"/>
  <c r="AK534" l="1"/>
  <c r="AM534" s="1"/>
  <c r="AL533"/>
  <c r="AO572"/>
  <c r="AQ572" s="1"/>
  <c r="AZ149"/>
  <c r="AJ534" l="1"/>
  <c r="AN572"/>
  <c r="BB149"/>
  <c r="CD150" s="1"/>
  <c r="CE150" s="1"/>
  <c r="BC149"/>
  <c r="AL534" l="1"/>
  <c r="AK535"/>
  <c r="AM535" s="1"/>
  <c r="AO573"/>
  <c r="AQ573" s="1"/>
  <c r="CF150"/>
  <c r="CG150"/>
  <c r="AT150"/>
  <c r="AS150"/>
  <c r="AV150"/>
  <c r="AW150"/>
  <c r="AR150"/>
  <c r="AU150"/>
  <c r="BE149"/>
  <c r="AJ535" l="1"/>
  <c r="AN573"/>
  <c r="CT150"/>
  <c r="CO150" s="1"/>
  <c r="CH150"/>
  <c r="CI150" s="1"/>
  <c r="CJ150" s="1"/>
  <c r="CK150" s="1"/>
  <c r="CL150" s="1"/>
  <c r="BA150"/>
  <c r="AJ536" l="1"/>
  <c r="AK536"/>
  <c r="AM536" s="1"/>
  <c r="AL535"/>
  <c r="AO574"/>
  <c r="AQ574" s="1"/>
  <c r="CR150"/>
  <c r="CX150" s="1"/>
  <c r="CM150"/>
  <c r="AX150"/>
  <c r="AY150" s="1"/>
  <c r="BF150" s="1"/>
  <c r="AL536" l="1"/>
  <c r="AK537"/>
  <c r="AM537" s="1"/>
  <c r="AN574"/>
  <c r="CS150"/>
  <c r="CU150"/>
  <c r="G168"/>
  <c r="C168"/>
  <c r="B168"/>
  <c r="D168"/>
  <c r="BI150"/>
  <c r="BK150" s="1"/>
  <c r="BO150"/>
  <c r="BQ150" s="1"/>
  <c r="BL150"/>
  <c r="BN150" s="1"/>
  <c r="CP150"/>
  <c r="CQ150" s="1"/>
  <c r="CN150"/>
  <c r="CW150" s="1"/>
  <c r="I168" s="1"/>
  <c r="AJ537" l="1"/>
  <c r="AO575"/>
  <c r="AQ575" s="1"/>
  <c r="H168"/>
  <c r="CV150"/>
  <c r="K168"/>
  <c r="P168"/>
  <c r="O168"/>
  <c r="M168"/>
  <c r="BS170"/>
  <c r="BT170" s="1"/>
  <c r="BG150"/>
  <c r="AL537" l="1"/>
  <c r="AK538"/>
  <c r="AM538" s="1"/>
  <c r="AN575"/>
  <c r="E168"/>
  <c r="J168"/>
  <c r="A168"/>
  <c r="BU170"/>
  <c r="AH150"/>
  <c r="S150"/>
  <c r="V150"/>
  <c r="AB150"/>
  <c r="Y150"/>
  <c r="AP150"/>
  <c r="AJ538" l="1"/>
  <c r="AO576"/>
  <c r="AQ576" s="1"/>
  <c r="AZ150"/>
  <c r="AK539" l="1"/>
  <c r="AM539" s="1"/>
  <c r="AL538"/>
  <c r="AN576"/>
  <c r="BB150"/>
  <c r="CD151" s="1"/>
  <c r="CE151" s="1"/>
  <c r="BC150"/>
  <c r="AJ539" l="1"/>
  <c r="AO577"/>
  <c r="AQ577" s="1"/>
  <c r="CF151"/>
  <c r="CG151"/>
  <c r="AR151"/>
  <c r="AU151"/>
  <c r="AS151"/>
  <c r="AT151"/>
  <c r="AV151"/>
  <c r="AW151"/>
  <c r="BE150"/>
  <c r="AN577" l="1"/>
  <c r="AL539"/>
  <c r="AK540"/>
  <c r="AM540" s="1"/>
  <c r="BA151"/>
  <c r="AX151" s="1"/>
  <c r="AY151" s="1"/>
  <c r="BF151" s="1"/>
  <c r="AO578"/>
  <c r="AQ578" s="1"/>
  <c r="CO151"/>
  <c r="CH151"/>
  <c r="CI151" s="1"/>
  <c r="CJ151" s="1"/>
  <c r="CK151" s="1"/>
  <c r="CL151" s="1"/>
  <c r="CT151"/>
  <c r="AN578" l="1"/>
  <c r="AJ540"/>
  <c r="CR151"/>
  <c r="CX151" s="1"/>
  <c r="CM151"/>
  <c r="CU151" s="1"/>
  <c r="BO151"/>
  <c r="BQ151" s="1"/>
  <c r="BI151"/>
  <c r="BK151" s="1"/>
  <c r="BL151"/>
  <c r="BN151" s="1"/>
  <c r="AN579" l="1"/>
  <c r="AO579"/>
  <c r="AQ579" s="1"/>
  <c r="AK541"/>
  <c r="AM541" s="1"/>
  <c r="AL540"/>
  <c r="AO580"/>
  <c r="AQ580" s="1"/>
  <c r="CS151"/>
  <c r="G169"/>
  <c r="C169"/>
  <c r="D169"/>
  <c r="B169"/>
  <c r="CP151"/>
  <c r="CQ151" s="1"/>
  <c r="CN151"/>
  <c r="CW151" s="1"/>
  <c r="I169" s="1"/>
  <c r="BG151"/>
  <c r="AJ541" l="1"/>
  <c r="AN580"/>
  <c r="H169"/>
  <c r="CV151"/>
  <c r="V151"/>
  <c r="Y151"/>
  <c r="AH151"/>
  <c r="AB151"/>
  <c r="S151"/>
  <c r="AP151"/>
  <c r="M169"/>
  <c r="O169"/>
  <c r="BS171"/>
  <c r="BT171" s="1"/>
  <c r="K169"/>
  <c r="P169"/>
  <c r="AL541" l="1"/>
  <c r="AK542"/>
  <c r="AM542" s="1"/>
  <c r="AO581"/>
  <c r="AQ581" s="1"/>
  <c r="E169"/>
  <c r="J169"/>
  <c r="A169"/>
  <c r="BU171"/>
  <c r="AZ151"/>
  <c r="AJ542" l="1"/>
  <c r="AN581"/>
  <c r="BC151"/>
  <c r="BB151"/>
  <c r="CD152" s="1"/>
  <c r="CE152" s="1"/>
  <c r="AK543" l="1"/>
  <c r="AM543" s="1"/>
  <c r="AL542"/>
  <c r="AO582"/>
  <c r="AQ582" s="1"/>
  <c r="AV152"/>
  <c r="AS152"/>
  <c r="AU152"/>
  <c r="AT152"/>
  <c r="AR152"/>
  <c r="AW152"/>
  <c r="BE151"/>
  <c r="CG152"/>
  <c r="CF152"/>
  <c r="AN582" l="1"/>
  <c r="AO583" s="1"/>
  <c r="AQ583" s="1"/>
  <c r="AJ543"/>
  <c r="CO152"/>
  <c r="CT152"/>
  <c r="CH152"/>
  <c r="CI152" s="1"/>
  <c r="CJ152" s="1"/>
  <c r="CK152" s="1"/>
  <c r="CL152" s="1"/>
  <c r="BA152"/>
  <c r="AN583" l="1"/>
  <c r="AO584" s="1"/>
  <c r="AQ584" s="1"/>
  <c r="AL543"/>
  <c r="AK544"/>
  <c r="AM544" s="1"/>
  <c r="CR152"/>
  <c r="CX152" s="1"/>
  <c r="CM152"/>
  <c r="CU152" s="1"/>
  <c r="AX152"/>
  <c r="AY152" s="1"/>
  <c r="BF152" s="1"/>
  <c r="AJ544" l="1"/>
  <c r="AK545" s="1"/>
  <c r="AN584"/>
  <c r="AO585"/>
  <c r="AQ585" s="1"/>
  <c r="CS152"/>
  <c r="C170"/>
  <c r="G170"/>
  <c r="D170"/>
  <c r="B170"/>
  <c r="CP152"/>
  <c r="CQ152" s="1"/>
  <c r="CN152"/>
  <c r="CW152" s="1"/>
  <c r="I170" s="1"/>
  <c r="BI152"/>
  <c r="BK152" s="1"/>
  <c r="BL152"/>
  <c r="BN152" s="1"/>
  <c r="BO152"/>
  <c r="BQ152" s="1"/>
  <c r="AM545" l="1"/>
  <c r="AJ545"/>
  <c r="AK546" s="1"/>
  <c r="AM546" s="1"/>
  <c r="AL544"/>
  <c r="AL545"/>
  <c r="AN585"/>
  <c r="AO586" s="1"/>
  <c r="BG152"/>
  <c r="S152" s="1"/>
  <c r="H170"/>
  <c r="V152"/>
  <c r="AP152"/>
  <c r="BS172"/>
  <c r="BT172" s="1"/>
  <c r="K170"/>
  <c r="P170"/>
  <c r="O170"/>
  <c r="M170"/>
  <c r="CV152"/>
  <c r="AJ546" l="1"/>
  <c r="AQ586"/>
  <c r="AN586"/>
  <c r="Y152"/>
  <c r="AB152"/>
  <c r="AH152"/>
  <c r="A170"/>
  <c r="BU172"/>
  <c r="E170"/>
  <c r="J170"/>
  <c r="AL546" l="1"/>
  <c r="AK547"/>
  <c r="AM547" s="1"/>
  <c r="AO587"/>
  <c r="AQ587" s="1"/>
  <c r="AZ152"/>
  <c r="BC152" s="1"/>
  <c r="AJ547" l="1"/>
  <c r="BB152"/>
  <c r="CD153" s="1"/>
  <c r="CE153" s="1"/>
  <c r="CF153" s="1"/>
  <c r="AN587"/>
  <c r="AU153"/>
  <c r="AW153"/>
  <c r="AS153"/>
  <c r="AR153"/>
  <c r="AT153"/>
  <c r="AV153"/>
  <c r="BE152"/>
  <c r="AL547" l="1"/>
  <c r="AK548"/>
  <c r="AM548" s="1"/>
  <c r="AO588"/>
  <c r="AQ588" s="1"/>
  <c r="CG153"/>
  <c r="CT153" s="1"/>
  <c r="CO153" s="1"/>
  <c r="BA153"/>
  <c r="AX153" s="1"/>
  <c r="AY153" s="1"/>
  <c r="BF153" s="1"/>
  <c r="CH153"/>
  <c r="CI153" s="1"/>
  <c r="CJ153" s="1"/>
  <c r="CK153" s="1"/>
  <c r="CL153" s="1"/>
  <c r="AJ548" l="1"/>
  <c r="AN588"/>
  <c r="CR153"/>
  <c r="CX153" s="1"/>
  <c r="CM153"/>
  <c r="BO153"/>
  <c r="BQ153" s="1"/>
  <c r="BI153"/>
  <c r="BK153" s="1"/>
  <c r="BG153" s="1"/>
  <c r="BL153"/>
  <c r="BN153" s="1"/>
  <c r="AK549" l="1"/>
  <c r="AM549" s="1"/>
  <c r="AL548"/>
  <c r="AO589"/>
  <c r="AQ589" s="1"/>
  <c r="V153"/>
  <c r="AH153"/>
  <c r="Y153"/>
  <c r="AB153"/>
  <c r="S153"/>
  <c r="AP153"/>
  <c r="B171"/>
  <c r="C171"/>
  <c r="D171"/>
  <c r="G171"/>
  <c r="CS153"/>
  <c r="CP153"/>
  <c r="CQ153" s="1"/>
  <c r="CN153"/>
  <c r="CW153" s="1"/>
  <c r="I171" s="1"/>
  <c r="CU153"/>
  <c r="AZ153" l="1"/>
  <c r="BC153" s="1"/>
  <c r="AJ549"/>
  <c r="AN589"/>
  <c r="H171"/>
  <c r="CV153"/>
  <c r="O171"/>
  <c r="M171"/>
  <c r="K171"/>
  <c r="BS173"/>
  <c r="BT173" s="1"/>
  <c r="P171"/>
  <c r="AK550" l="1"/>
  <c r="AM550" s="1"/>
  <c r="AL549"/>
  <c r="BB153"/>
  <c r="CD154" s="1"/>
  <c r="CE154" s="1"/>
  <c r="CF154" s="1"/>
  <c r="AO590"/>
  <c r="AQ590" s="1"/>
  <c r="AR154"/>
  <c r="AW154"/>
  <c r="AS154"/>
  <c r="AT154"/>
  <c r="AU154"/>
  <c r="AV154"/>
  <c r="BE153"/>
  <c r="E171"/>
  <c r="J171"/>
  <c r="BU173"/>
  <c r="A171"/>
  <c r="CG154" l="1"/>
  <c r="CT154" s="1"/>
  <c r="CO154" s="1"/>
  <c r="AJ550"/>
  <c r="BA154"/>
  <c r="AN590"/>
  <c r="AX154"/>
  <c r="AY154" s="1"/>
  <c r="BF154" s="1"/>
  <c r="CH154"/>
  <c r="AK551" l="1"/>
  <c r="AM551" s="1"/>
  <c r="AL550"/>
  <c r="CI154"/>
  <c r="CJ154" s="1"/>
  <c r="CK154" s="1"/>
  <c r="CL154" s="1"/>
  <c r="CR154" s="1"/>
  <c r="CX154" s="1"/>
  <c r="AO591"/>
  <c r="AQ591" s="1"/>
  <c r="BO154"/>
  <c r="BQ154" s="1"/>
  <c r="BI154"/>
  <c r="BK154" s="1"/>
  <c r="BL154"/>
  <c r="BN154" s="1"/>
  <c r="CM154" l="1"/>
  <c r="CP154" s="1"/>
  <c r="CQ154" s="1"/>
  <c r="AJ551"/>
  <c r="AN591"/>
  <c r="G172"/>
  <c r="C172"/>
  <c r="B172"/>
  <c r="D172"/>
  <c r="BG154"/>
  <c r="CU154" l="1"/>
  <c r="CV154" s="1"/>
  <c r="CN154"/>
  <c r="CW154" s="1"/>
  <c r="I172" s="1"/>
  <c r="CS154"/>
  <c r="AL551"/>
  <c r="AK552"/>
  <c r="AO592"/>
  <c r="AQ592" s="1"/>
  <c r="H172"/>
  <c r="P172"/>
  <c r="M172"/>
  <c r="BS174"/>
  <c r="BT174" s="1"/>
  <c r="K172"/>
  <c r="O172"/>
  <c r="Y154"/>
  <c r="AH154"/>
  <c r="AB154"/>
  <c r="S154"/>
  <c r="V154"/>
  <c r="AP154"/>
  <c r="AJ552" l="1"/>
  <c r="AM552"/>
  <c r="AN592"/>
  <c r="A172"/>
  <c r="BU174"/>
  <c r="E172"/>
  <c r="J172"/>
  <c r="AZ154"/>
  <c r="AK553" l="1"/>
  <c r="AM553" s="1"/>
  <c r="AL552"/>
  <c r="AO593"/>
  <c r="AQ593" s="1"/>
  <c r="BB154"/>
  <c r="CD155" s="1"/>
  <c r="CE155" s="1"/>
  <c r="BC154"/>
  <c r="AJ553" l="1"/>
  <c r="AN593"/>
  <c r="CF155"/>
  <c r="CG155"/>
  <c r="AW155"/>
  <c r="AT155"/>
  <c r="BA155" s="1"/>
  <c r="AU155"/>
  <c r="AR155"/>
  <c r="AV155"/>
  <c r="AS155"/>
  <c r="BE154"/>
  <c r="AK554" l="1"/>
  <c r="AM554" s="1"/>
  <c r="AL553"/>
  <c r="AO594"/>
  <c r="AQ594" s="1"/>
  <c r="CH155"/>
  <c r="CI155" s="1"/>
  <c r="CJ155" s="1"/>
  <c r="CK155" s="1"/>
  <c r="CL155" s="1"/>
  <c r="CT155"/>
  <c r="CO155" s="1"/>
  <c r="AX155"/>
  <c r="AY155" s="1"/>
  <c r="AJ554" l="1"/>
  <c r="AN594"/>
  <c r="BF155"/>
  <c r="CR155"/>
  <c r="CX155" s="1"/>
  <c r="CM155"/>
  <c r="CU155" s="1"/>
  <c r="AL554" l="1"/>
  <c r="AK555"/>
  <c r="AM555" s="1"/>
  <c r="AO595"/>
  <c r="AQ595" s="1"/>
  <c r="CS155"/>
  <c r="BL155"/>
  <c r="BN155" s="1"/>
  <c r="BI155"/>
  <c r="BK155" s="1"/>
  <c r="BO155"/>
  <c r="BQ155" s="1"/>
  <c r="CP155"/>
  <c r="CQ155" s="1"/>
  <c r="CN155"/>
  <c r="CW155" s="1"/>
  <c r="I173" s="1"/>
  <c r="B173"/>
  <c r="G173"/>
  <c r="D173"/>
  <c r="C173"/>
  <c r="AJ555" l="1"/>
  <c r="AN595"/>
  <c r="H173"/>
  <c r="O173"/>
  <c r="M173"/>
  <c r="P173"/>
  <c r="BS175"/>
  <c r="BT175" s="1"/>
  <c r="K173"/>
  <c r="BG155"/>
  <c r="CV155"/>
  <c r="AL555" l="1"/>
  <c r="AK556"/>
  <c r="AM556" s="1"/>
  <c r="AO596"/>
  <c r="AQ596" s="1"/>
  <c r="S155"/>
  <c r="V155"/>
  <c r="AB155"/>
  <c r="Y155"/>
  <c r="AH155"/>
  <c r="AP155"/>
  <c r="E173"/>
  <c r="J173"/>
  <c r="A173"/>
  <c r="BU175"/>
  <c r="AJ556" l="1"/>
  <c r="AN596"/>
  <c r="AZ155"/>
  <c r="AL556" l="1"/>
  <c r="AK557"/>
  <c r="AM557" s="1"/>
  <c r="AO597"/>
  <c r="AQ597" s="1"/>
  <c r="BB155"/>
  <c r="CD156" s="1"/>
  <c r="CE156" s="1"/>
  <c r="BC155"/>
  <c r="AJ557" l="1"/>
  <c r="AN597"/>
  <c r="CG156"/>
  <c r="CF156"/>
  <c r="AS156"/>
  <c r="AV156"/>
  <c r="AT156"/>
  <c r="AR156"/>
  <c r="AW156"/>
  <c r="AU156"/>
  <c r="BE155"/>
  <c r="AL557" l="1"/>
  <c r="AK558"/>
  <c r="AM558" s="1"/>
  <c r="AO598"/>
  <c r="AQ598" s="1"/>
  <c r="BA156"/>
  <c r="AX156"/>
  <c r="AY156" s="1"/>
  <c r="BF156" s="1"/>
  <c r="CH156"/>
  <c r="CI156" s="1"/>
  <c r="CJ156" s="1"/>
  <c r="CK156" s="1"/>
  <c r="CL156" s="1"/>
  <c r="CM156" s="1"/>
  <c r="CT156"/>
  <c r="CO156" s="1"/>
  <c r="AJ558" l="1"/>
  <c r="AN598"/>
  <c r="CP156"/>
  <c r="CQ156" s="1"/>
  <c r="CU156"/>
  <c r="BO156"/>
  <c r="BQ156" s="1"/>
  <c r="BL156"/>
  <c r="BN156" s="1"/>
  <c r="BI156"/>
  <c r="BK156" s="1"/>
  <c r="CR156"/>
  <c r="CX156" s="1"/>
  <c r="AK559" l="1"/>
  <c r="AM559" s="1"/>
  <c r="AL558"/>
  <c r="AO599"/>
  <c r="AQ599" s="1"/>
  <c r="BG156"/>
  <c r="AB156" s="1"/>
  <c r="CN156"/>
  <c r="CW156" s="1"/>
  <c r="I174" s="1"/>
  <c r="CS156"/>
  <c r="CV156" s="1"/>
  <c r="Y156"/>
  <c r="AH156"/>
  <c r="D174"/>
  <c r="C174"/>
  <c r="G174"/>
  <c r="B174"/>
  <c r="S156" l="1"/>
  <c r="V156"/>
  <c r="AP156"/>
  <c r="AJ559"/>
  <c r="AN599"/>
  <c r="H174"/>
  <c r="E174"/>
  <c r="J174"/>
  <c r="BS176"/>
  <c r="BT176" s="1"/>
  <c r="K174"/>
  <c r="M174"/>
  <c r="P174"/>
  <c r="O174"/>
  <c r="AZ156"/>
  <c r="AL559" l="1"/>
  <c r="AK560"/>
  <c r="AM560" s="1"/>
  <c r="AO600"/>
  <c r="AQ600" s="1"/>
  <c r="BU176"/>
  <c r="A174"/>
  <c r="BC156"/>
  <c r="BB156"/>
  <c r="CD157" s="1"/>
  <c r="CE157" s="1"/>
  <c r="AJ560" l="1"/>
  <c r="AN600"/>
  <c r="AU157"/>
  <c r="AT157"/>
  <c r="AV157"/>
  <c r="AR157"/>
  <c r="AW157"/>
  <c r="AS157"/>
  <c r="BE156"/>
  <c r="CF157"/>
  <c r="CG157"/>
  <c r="AK561" l="1"/>
  <c r="AM561" s="1"/>
  <c r="AL560"/>
  <c r="AO601"/>
  <c r="AQ601" s="1"/>
  <c r="CT157"/>
  <c r="CO157" s="1"/>
  <c r="CH157"/>
  <c r="CI157" s="1"/>
  <c r="CJ157" s="1"/>
  <c r="CK157" s="1"/>
  <c r="CL157" s="1"/>
  <c r="BA157"/>
  <c r="AN601" l="1"/>
  <c r="AJ561"/>
  <c r="CR157"/>
  <c r="CX157" s="1"/>
  <c r="CM157"/>
  <c r="CU157" s="1"/>
  <c r="AX157"/>
  <c r="AY157" s="1"/>
  <c r="BF157" s="1"/>
  <c r="AN602" l="1"/>
  <c r="AO602"/>
  <c r="AQ602" s="1"/>
  <c r="AL561"/>
  <c r="AK562"/>
  <c r="AM562" s="1"/>
  <c r="AO603"/>
  <c r="AQ603" s="1"/>
  <c r="G175"/>
  <c r="D175"/>
  <c r="B175"/>
  <c r="C175"/>
  <c r="CS157"/>
  <c r="BO157"/>
  <c r="BQ157" s="1"/>
  <c r="BI157"/>
  <c r="BK157" s="1"/>
  <c r="BL157"/>
  <c r="BN157" s="1"/>
  <c r="CP157"/>
  <c r="CQ157" s="1"/>
  <c r="CN157"/>
  <c r="CW157" s="1"/>
  <c r="I175" s="1"/>
  <c r="AN603" l="1"/>
  <c r="AO604" s="1"/>
  <c r="AQ604" s="1"/>
  <c r="AJ562"/>
  <c r="H175"/>
  <c r="BG157"/>
  <c r="AH157" s="1"/>
  <c r="CV157"/>
  <c r="M175"/>
  <c r="P175"/>
  <c r="BS177"/>
  <c r="BT177" s="1"/>
  <c r="O175"/>
  <c r="K175"/>
  <c r="S157" l="1"/>
  <c r="AB157"/>
  <c r="AL562"/>
  <c r="AK563"/>
  <c r="AM563" s="1"/>
  <c r="AP157"/>
  <c r="Y157"/>
  <c r="V157"/>
  <c r="AN604"/>
  <c r="BU177"/>
  <c r="A175"/>
  <c r="E175"/>
  <c r="J175"/>
  <c r="AZ157"/>
  <c r="AJ563" l="1"/>
  <c r="AO605"/>
  <c r="AQ605" s="1"/>
  <c r="BC157"/>
  <c r="BB157"/>
  <c r="CD158" s="1"/>
  <c r="CE158" s="1"/>
  <c r="AL563" l="1"/>
  <c r="AK564"/>
  <c r="AM564" s="1"/>
  <c r="AN605"/>
  <c r="AR158"/>
  <c r="AW158"/>
  <c r="AV158"/>
  <c r="AS158"/>
  <c r="AU158"/>
  <c r="AT158"/>
  <c r="BA158" s="1"/>
  <c r="BE157"/>
  <c r="CF158"/>
  <c r="CG158"/>
  <c r="AJ564" l="1"/>
  <c r="AO606"/>
  <c r="AQ606" s="1"/>
  <c r="CH158"/>
  <c r="CI158" s="1"/>
  <c r="CJ158" s="1"/>
  <c r="CK158" s="1"/>
  <c r="CL158" s="1"/>
  <c r="CT158"/>
  <c r="CO158" s="1"/>
  <c r="AX158"/>
  <c r="AY158" s="1"/>
  <c r="AN606" l="1"/>
  <c r="AN607" s="1"/>
  <c r="AL564"/>
  <c r="AK565"/>
  <c r="AM565" s="1"/>
  <c r="AO607"/>
  <c r="AQ607" s="1"/>
  <c r="BF158"/>
  <c r="CR158"/>
  <c r="CX158" s="1"/>
  <c r="CM158"/>
  <c r="AJ565" l="1"/>
  <c r="AO608"/>
  <c r="AQ608" s="1"/>
  <c r="CP158"/>
  <c r="CQ158" s="1"/>
  <c r="CN158"/>
  <c r="CW158" s="1"/>
  <c r="I176" s="1"/>
  <c r="BL158"/>
  <c r="BN158" s="1"/>
  <c r="BO158"/>
  <c r="BQ158" s="1"/>
  <c r="BI158"/>
  <c r="BK158" s="1"/>
  <c r="CS158"/>
  <c r="CU158"/>
  <c r="C176"/>
  <c r="B176"/>
  <c r="G176"/>
  <c r="D176"/>
  <c r="AL565" l="1"/>
  <c r="AK566"/>
  <c r="AM566" s="1"/>
  <c r="AN608"/>
  <c r="BG158"/>
  <c r="V158" s="1"/>
  <c r="H176"/>
  <c r="AB158"/>
  <c r="Y158"/>
  <c r="S158"/>
  <c r="CV158"/>
  <c r="O176"/>
  <c r="BS178"/>
  <c r="BT178" s="1"/>
  <c r="M176"/>
  <c r="K176"/>
  <c r="P176"/>
  <c r="AJ566" l="1"/>
  <c r="AO609"/>
  <c r="AQ609" s="1"/>
  <c r="AH158"/>
  <c r="AZ158"/>
  <c r="BC158" s="1"/>
  <c r="AP158"/>
  <c r="BU178"/>
  <c r="A176"/>
  <c r="E176"/>
  <c r="J176"/>
  <c r="AN609" l="1"/>
  <c r="AO610" s="1"/>
  <c r="AQ610" s="1"/>
  <c r="AL566"/>
  <c r="AK567"/>
  <c r="AM567" s="1"/>
  <c r="BB158"/>
  <c r="CD159" s="1"/>
  <c r="CE159" s="1"/>
  <c r="CF159" s="1"/>
  <c r="AV159"/>
  <c r="AT159"/>
  <c r="AU159"/>
  <c r="AR159"/>
  <c r="AW159"/>
  <c r="AS159"/>
  <c r="BE158"/>
  <c r="AJ567" l="1"/>
  <c r="CG159"/>
  <c r="CT159" s="1"/>
  <c r="CO159" s="1"/>
  <c r="AN610"/>
  <c r="CH159"/>
  <c r="BA159"/>
  <c r="CI159" l="1"/>
  <c r="CJ159" s="1"/>
  <c r="CK159" s="1"/>
  <c r="CL159" s="1"/>
  <c r="CM159" s="1"/>
  <c r="AK568"/>
  <c r="AM568" s="1"/>
  <c r="AL567"/>
  <c r="AO611"/>
  <c r="AQ611" s="1"/>
  <c r="AX159"/>
  <c r="AY159" s="1"/>
  <c r="BF159" s="1"/>
  <c r="CR159" l="1"/>
  <c r="CX159" s="1"/>
  <c r="G177" s="1"/>
  <c r="AJ568"/>
  <c r="AN611"/>
  <c r="BO159"/>
  <c r="BQ159" s="1"/>
  <c r="BI159"/>
  <c r="BK159" s="1"/>
  <c r="BL159"/>
  <c r="BN159" s="1"/>
  <c r="CP159"/>
  <c r="CQ159" s="1"/>
  <c r="CU159"/>
  <c r="CN159" l="1"/>
  <c r="CW159" s="1"/>
  <c r="I177" s="1"/>
  <c r="C177"/>
  <c r="O177" s="1"/>
  <c r="D177"/>
  <c r="B177"/>
  <c r="CS159"/>
  <c r="AK569"/>
  <c r="AM569" s="1"/>
  <c r="AL568"/>
  <c r="AO612"/>
  <c r="AQ612" s="1"/>
  <c r="BG159"/>
  <c r="AH159" s="1"/>
  <c r="H177"/>
  <c r="M177"/>
  <c r="K177"/>
  <c r="CV159"/>
  <c r="V159"/>
  <c r="P177" l="1"/>
  <c r="BS179"/>
  <c r="BT179" s="1"/>
  <c r="BU179" s="1"/>
  <c r="AJ569"/>
  <c r="AN612"/>
  <c r="AB159"/>
  <c r="Y159"/>
  <c r="S159"/>
  <c r="AP159"/>
  <c r="E177"/>
  <c r="J177"/>
  <c r="A177" l="1"/>
  <c r="AK570"/>
  <c r="AM570" s="1"/>
  <c r="AL569"/>
  <c r="AZ159"/>
  <c r="BB159" s="1"/>
  <c r="CD160" s="1"/>
  <c r="CE160" s="1"/>
  <c r="AO613"/>
  <c r="AQ613" s="1"/>
  <c r="BC159" l="1"/>
  <c r="AT160" s="1"/>
  <c r="AJ570"/>
  <c r="AN613"/>
  <c r="CF160"/>
  <c r="CG160"/>
  <c r="AK571" l="1"/>
  <c r="AM571" s="1"/>
  <c r="AL570"/>
  <c r="AR160"/>
  <c r="AV160"/>
  <c r="AS160"/>
  <c r="AU160"/>
  <c r="AW160"/>
  <c r="BA160" s="1"/>
  <c r="AX160" s="1"/>
  <c r="AY160" s="1"/>
  <c r="BF160" s="1"/>
  <c r="BE159"/>
  <c r="AO614"/>
  <c r="AQ614" s="1"/>
  <c r="CH160"/>
  <c r="CI160" s="1"/>
  <c r="CJ160" s="1"/>
  <c r="CK160" s="1"/>
  <c r="CL160" s="1"/>
  <c r="CT160"/>
  <c r="CO160"/>
  <c r="AJ571" l="1"/>
  <c r="AL571" s="1"/>
  <c r="AN614"/>
  <c r="CR160"/>
  <c r="CX160" s="1"/>
  <c r="CM160"/>
  <c r="BO160"/>
  <c r="BQ160" s="1"/>
  <c r="BL160"/>
  <c r="BN160" s="1"/>
  <c r="BI160"/>
  <c r="BK160" s="1"/>
  <c r="AK572" l="1"/>
  <c r="AM572" s="1"/>
  <c r="AO615"/>
  <c r="AQ615" s="1"/>
  <c r="CS160"/>
  <c r="G178"/>
  <c r="C178"/>
  <c r="B178"/>
  <c r="D178"/>
  <c r="BG160"/>
  <c r="CP160"/>
  <c r="CQ160" s="1"/>
  <c r="CN160"/>
  <c r="CW160" s="1"/>
  <c r="I178" s="1"/>
  <c r="CU160"/>
  <c r="AJ572" l="1"/>
  <c r="AK573" s="1"/>
  <c r="AM573" s="1"/>
  <c r="AN615"/>
  <c r="H178"/>
  <c r="Y160"/>
  <c r="S160"/>
  <c r="V160"/>
  <c r="AB160"/>
  <c r="AH160"/>
  <c r="AP160"/>
  <c r="K178"/>
  <c r="P178"/>
  <c r="O178"/>
  <c r="BS180"/>
  <c r="BT180" s="1"/>
  <c r="M178"/>
  <c r="CV160"/>
  <c r="AL572" l="1"/>
  <c r="AJ573"/>
  <c r="AO616"/>
  <c r="AQ616" s="1"/>
  <c r="AZ160"/>
  <c r="A178"/>
  <c r="BU180"/>
  <c r="E178"/>
  <c r="J178"/>
  <c r="AK574" l="1"/>
  <c r="AM574" s="1"/>
  <c r="AL573"/>
  <c r="AN616"/>
  <c r="BC160"/>
  <c r="BB160"/>
  <c r="CD161" s="1"/>
  <c r="CE161" s="1"/>
  <c r="AJ574" l="1"/>
  <c r="AO617"/>
  <c r="AQ617" s="1"/>
  <c r="AS161"/>
  <c r="AW161"/>
  <c r="AR161"/>
  <c r="AV161"/>
  <c r="AT161"/>
  <c r="AU161"/>
  <c r="BE160"/>
  <c r="CG161"/>
  <c r="CF161"/>
  <c r="AL574" l="1"/>
  <c r="AK575"/>
  <c r="AM575" s="1"/>
  <c r="BA161"/>
  <c r="AN617"/>
  <c r="AX161"/>
  <c r="AY161" s="1"/>
  <c r="BF161" s="1"/>
  <c r="CO161"/>
  <c r="CH161"/>
  <c r="CI161" s="1"/>
  <c r="CJ161" s="1"/>
  <c r="CK161" s="1"/>
  <c r="CL161" s="1"/>
  <c r="CM161" s="1"/>
  <c r="CT161"/>
  <c r="AJ575" l="1"/>
  <c r="AO618"/>
  <c r="AQ618" s="1"/>
  <c r="CP161"/>
  <c r="CQ161" s="1"/>
  <c r="BI161"/>
  <c r="BK161" s="1"/>
  <c r="BO161"/>
  <c r="BQ161" s="1"/>
  <c r="BL161"/>
  <c r="BN161" s="1"/>
  <c r="CR161"/>
  <c r="CX161" s="1"/>
  <c r="CU161"/>
  <c r="AK576" l="1"/>
  <c r="AM576" s="1"/>
  <c r="AL575"/>
  <c r="AN618"/>
  <c r="CS161"/>
  <c r="CV161" s="1"/>
  <c r="CN161"/>
  <c r="CW161" s="1"/>
  <c r="I179" s="1"/>
  <c r="C179"/>
  <c r="G179"/>
  <c r="D179"/>
  <c r="B179"/>
  <c r="BG161"/>
  <c r="AJ576" l="1"/>
  <c r="H179"/>
  <c r="AO619"/>
  <c r="AQ619" s="1"/>
  <c r="E179"/>
  <c r="J179"/>
  <c r="AB161"/>
  <c r="V161"/>
  <c r="Y161"/>
  <c r="AH161"/>
  <c r="S161"/>
  <c r="AP161"/>
  <c r="M179"/>
  <c r="BS181"/>
  <c r="BT181" s="1"/>
  <c r="K179"/>
  <c r="O179"/>
  <c r="P179"/>
  <c r="AK577" l="1"/>
  <c r="AM577" s="1"/>
  <c r="AL576"/>
  <c r="AN619"/>
  <c r="A179"/>
  <c r="BU181"/>
  <c r="AZ161"/>
  <c r="AJ577" l="1"/>
  <c r="AO620"/>
  <c r="AQ620" s="1"/>
  <c r="BC161"/>
  <c r="BB161"/>
  <c r="CD162" s="1"/>
  <c r="CE162" s="1"/>
  <c r="AK578" l="1"/>
  <c r="AM578" s="1"/>
  <c r="AL577"/>
  <c r="AN620"/>
  <c r="AR162"/>
  <c r="AW162"/>
  <c r="AV162"/>
  <c r="AT162"/>
  <c r="AU162"/>
  <c r="AS162"/>
  <c r="BE161"/>
  <c r="CG162"/>
  <c r="CF162"/>
  <c r="AJ578" l="1"/>
  <c r="AO621"/>
  <c r="AQ621" s="1"/>
  <c r="CO162"/>
  <c r="CT162"/>
  <c r="CH162"/>
  <c r="CI162" s="1"/>
  <c r="CJ162" s="1"/>
  <c r="CK162" s="1"/>
  <c r="CL162" s="1"/>
  <c r="BA162"/>
  <c r="AJ579" l="1"/>
  <c r="AL578"/>
  <c r="AK579"/>
  <c r="AM579" s="1"/>
  <c r="AN621"/>
  <c r="CR162"/>
  <c r="CX162" s="1"/>
  <c r="CM162"/>
  <c r="AX162"/>
  <c r="AY162" s="1"/>
  <c r="BF162" s="1"/>
  <c r="AL579" l="1"/>
  <c r="AK580"/>
  <c r="AM580" s="1"/>
  <c r="AO622"/>
  <c r="AQ622" s="1"/>
  <c r="CP162"/>
  <c r="CQ162" s="1"/>
  <c r="CN162"/>
  <c r="CW162" s="1"/>
  <c r="I180" s="1"/>
  <c r="D180"/>
  <c r="C180"/>
  <c r="G180"/>
  <c r="H180"/>
  <c r="B180"/>
  <c r="BI162"/>
  <c r="BK162" s="1"/>
  <c r="BL162"/>
  <c r="BN162" s="1"/>
  <c r="BO162"/>
  <c r="BQ162" s="1"/>
  <c r="CS162"/>
  <c r="CU162"/>
  <c r="AJ580" l="1"/>
  <c r="AN622"/>
  <c r="BG162"/>
  <c r="S162" s="1"/>
  <c r="CV162"/>
  <c r="BS182"/>
  <c r="BT182" s="1"/>
  <c r="P180"/>
  <c r="K180"/>
  <c r="M180"/>
  <c r="O180"/>
  <c r="AP162" l="1"/>
  <c r="AL580"/>
  <c r="AK581"/>
  <c r="AM581" s="1"/>
  <c r="AO623"/>
  <c r="AQ623" s="1"/>
  <c r="Y162"/>
  <c r="AZ162" s="1"/>
  <c r="AB162"/>
  <c r="V162"/>
  <c r="AH162"/>
  <c r="BU182"/>
  <c r="A180"/>
  <c r="E180"/>
  <c r="J180"/>
  <c r="AJ581" l="1"/>
  <c r="AN623"/>
  <c r="BC162"/>
  <c r="BB162"/>
  <c r="CD163" s="1"/>
  <c r="CE163" s="1"/>
  <c r="AK582" l="1"/>
  <c r="AM582" s="1"/>
  <c r="AL581"/>
  <c r="AO624"/>
  <c r="AQ624" s="1"/>
  <c r="AS163"/>
  <c r="AR163"/>
  <c r="AW163"/>
  <c r="AV163"/>
  <c r="AT163"/>
  <c r="AU163"/>
  <c r="BE162"/>
  <c r="CG163"/>
  <c r="CF163"/>
  <c r="BA163" l="1"/>
  <c r="AX163" s="1"/>
  <c r="AY163" s="1"/>
  <c r="AJ582"/>
  <c r="AN624"/>
  <c r="CO163"/>
  <c r="CH163"/>
  <c r="CI163" s="1"/>
  <c r="CJ163" s="1"/>
  <c r="CK163" s="1"/>
  <c r="CL163" s="1"/>
  <c r="CT163"/>
  <c r="AK583" l="1"/>
  <c r="AM583" s="1"/>
  <c r="AL582"/>
  <c r="AO625"/>
  <c r="AQ625" s="1"/>
  <c r="BF163"/>
  <c r="CR163"/>
  <c r="CX163" s="1"/>
  <c r="CM163"/>
  <c r="CU163" s="1"/>
  <c r="AJ583" l="1"/>
  <c r="AN625"/>
  <c r="BO163"/>
  <c r="BQ163" s="1"/>
  <c r="BL163"/>
  <c r="BN163" s="1"/>
  <c r="BI163"/>
  <c r="BK163" s="1"/>
  <c r="CS163"/>
  <c r="CP163"/>
  <c r="CQ163" s="1"/>
  <c r="CN163"/>
  <c r="CW163" s="1"/>
  <c r="I181" s="1"/>
  <c r="G181"/>
  <c r="C181"/>
  <c r="D181"/>
  <c r="B181"/>
  <c r="AL583" l="1"/>
  <c r="AK584"/>
  <c r="AM584" s="1"/>
  <c r="AO626"/>
  <c r="AQ626" s="1"/>
  <c r="H181"/>
  <c r="BS183"/>
  <c r="BT183" s="1"/>
  <c r="M181"/>
  <c r="K181"/>
  <c r="P181"/>
  <c r="O181"/>
  <c r="CV163"/>
  <c r="BG163"/>
  <c r="AJ584" l="1"/>
  <c r="AN626"/>
  <c r="A181"/>
  <c r="BU183"/>
  <c r="E181"/>
  <c r="J181"/>
  <c r="AB163"/>
  <c r="S163"/>
  <c r="AH163"/>
  <c r="Y163"/>
  <c r="V163"/>
  <c r="AP163"/>
  <c r="AK585" l="1"/>
  <c r="AM585" s="1"/>
  <c r="AL584"/>
  <c r="AO627"/>
  <c r="AQ627" s="1"/>
  <c r="AZ163"/>
  <c r="AJ585" l="1"/>
  <c r="AN627"/>
  <c r="BC163"/>
  <c r="BB163"/>
  <c r="CD164" s="1"/>
  <c r="CE164" s="1"/>
  <c r="AK586" l="1"/>
  <c r="AM586" s="1"/>
  <c r="AL585"/>
  <c r="AO628"/>
  <c r="AQ628" s="1"/>
  <c r="AT164"/>
  <c r="AS164"/>
  <c r="AW164"/>
  <c r="AR164"/>
  <c r="AU164"/>
  <c r="AV164"/>
  <c r="BE163"/>
  <c r="CF164"/>
  <c r="CG164"/>
  <c r="AJ586" l="1"/>
  <c r="AN628"/>
  <c r="BA164"/>
  <c r="AX164" s="1"/>
  <c r="AY164" s="1"/>
  <c r="CT164"/>
  <c r="CH164"/>
  <c r="CI164" s="1"/>
  <c r="CJ164" s="1"/>
  <c r="CK164" s="1"/>
  <c r="CL164" s="1"/>
  <c r="CO164"/>
  <c r="AK587" l="1"/>
  <c r="AM587" s="1"/>
  <c r="AL586"/>
  <c r="AO629"/>
  <c r="AQ629" s="1"/>
  <c r="BF164"/>
  <c r="CR164"/>
  <c r="CX164" s="1"/>
  <c r="CM164"/>
  <c r="CU164" s="1"/>
  <c r="AJ587" l="1"/>
  <c r="AN629"/>
  <c r="CS164"/>
  <c r="BL164"/>
  <c r="BN164" s="1"/>
  <c r="BI164"/>
  <c r="BK164" s="1"/>
  <c r="BO164"/>
  <c r="BQ164" s="1"/>
  <c r="CP164"/>
  <c r="CQ164" s="1"/>
  <c r="CN164"/>
  <c r="CW164" s="1"/>
  <c r="I182" s="1"/>
  <c r="G182"/>
  <c r="B182"/>
  <c r="D182"/>
  <c r="C182"/>
  <c r="AL587" l="1"/>
  <c r="AK588"/>
  <c r="AM588" s="1"/>
  <c r="AO630"/>
  <c r="AQ630" s="1"/>
  <c r="H182"/>
  <c r="BG164"/>
  <c r="M182"/>
  <c r="K182"/>
  <c r="P182"/>
  <c r="O182"/>
  <c r="BS184"/>
  <c r="BT184" s="1"/>
  <c r="CV164"/>
  <c r="AJ588" l="1"/>
  <c r="AN630"/>
  <c r="V164"/>
  <c r="AH164"/>
  <c r="AB164"/>
  <c r="Y164"/>
  <c r="S164"/>
  <c r="AP164"/>
  <c r="BU184"/>
  <c r="A182"/>
  <c r="E182"/>
  <c r="J182"/>
  <c r="AK589" l="1"/>
  <c r="AM589" s="1"/>
  <c r="AL588"/>
  <c r="AO631"/>
  <c r="AQ631" s="1"/>
  <c r="AZ164"/>
  <c r="BC164" s="1"/>
  <c r="AJ589" l="1"/>
  <c r="AN631"/>
  <c r="BB164"/>
  <c r="CD165" s="1"/>
  <c r="CE165" s="1"/>
  <c r="CF165" s="1"/>
  <c r="AS165"/>
  <c r="AU165"/>
  <c r="AT165"/>
  <c r="AV165"/>
  <c r="AR165"/>
  <c r="AW165"/>
  <c r="BE164"/>
  <c r="AL589" l="1"/>
  <c r="AK590"/>
  <c r="AM590" s="1"/>
  <c r="AO632"/>
  <c r="AQ632" s="1"/>
  <c r="CG165"/>
  <c r="CT165" s="1"/>
  <c r="CO165" s="1"/>
  <c r="CH165"/>
  <c r="CI165" s="1"/>
  <c r="CJ165" s="1"/>
  <c r="CK165" s="1"/>
  <c r="CL165" s="1"/>
  <c r="BA165"/>
  <c r="AJ590" l="1"/>
  <c r="AN632"/>
  <c r="CR165"/>
  <c r="CX165" s="1"/>
  <c r="AX165"/>
  <c r="AY165" s="1"/>
  <c r="BF165" s="1"/>
  <c r="CM165"/>
  <c r="AL590" l="1"/>
  <c r="AK591"/>
  <c r="AM591" s="1"/>
  <c r="AO633"/>
  <c r="AQ633" s="1"/>
  <c r="CP165"/>
  <c r="CQ165" s="1"/>
  <c r="CN165"/>
  <c r="CW165" s="1"/>
  <c r="I183" s="1"/>
  <c r="CS165"/>
  <c r="CU165"/>
  <c r="BL165"/>
  <c r="BN165" s="1"/>
  <c r="BO165"/>
  <c r="BQ165" s="1"/>
  <c r="BI165"/>
  <c r="BK165" s="1"/>
  <c r="C183"/>
  <c r="D183"/>
  <c r="B183"/>
  <c r="G183"/>
  <c r="AJ591" l="1"/>
  <c r="H183"/>
  <c r="AN633"/>
  <c r="O183"/>
  <c r="BS185"/>
  <c r="BT185" s="1"/>
  <c r="P183"/>
  <c r="M183"/>
  <c r="K183"/>
  <c r="CV165"/>
  <c r="BG165"/>
  <c r="AK592" l="1"/>
  <c r="AM592" s="1"/>
  <c r="AL591"/>
  <c r="AO634"/>
  <c r="AQ634" s="1"/>
  <c r="E183"/>
  <c r="J183"/>
  <c r="A183"/>
  <c r="BU185"/>
  <c r="AB165"/>
  <c r="AH165"/>
  <c r="S165"/>
  <c r="V165"/>
  <c r="Y165"/>
  <c r="AP165"/>
  <c r="AJ592" l="1"/>
  <c r="AN634"/>
  <c r="AZ165"/>
  <c r="BB165" s="1"/>
  <c r="CD166" s="1"/>
  <c r="CE166" s="1"/>
  <c r="AL592" l="1"/>
  <c r="AK593"/>
  <c r="AM593" s="1"/>
  <c r="AO635"/>
  <c r="AQ635" s="1"/>
  <c r="BC165"/>
  <c r="AV166" s="1"/>
  <c r="CG166"/>
  <c r="CF166"/>
  <c r="AJ593" l="1"/>
  <c r="AN635"/>
  <c r="AT166"/>
  <c r="AW166"/>
  <c r="AS166"/>
  <c r="AU166"/>
  <c r="BE165"/>
  <c r="AR166"/>
  <c r="CO166"/>
  <c r="CT166"/>
  <c r="CH166"/>
  <c r="CI166" s="1"/>
  <c r="CJ166" s="1"/>
  <c r="CK166" s="1"/>
  <c r="CL166" s="1"/>
  <c r="AK594" l="1"/>
  <c r="AM594" s="1"/>
  <c r="AL593"/>
  <c r="BA166"/>
  <c r="AX166" s="1"/>
  <c r="AY166" s="1"/>
  <c r="BF166" s="1"/>
  <c r="AO636"/>
  <c r="AQ636" s="1"/>
  <c r="CR166"/>
  <c r="CX166" s="1"/>
  <c r="CM166"/>
  <c r="AJ594" l="1"/>
  <c r="AN636"/>
  <c r="CS166"/>
  <c r="BO166"/>
  <c r="BQ166" s="1"/>
  <c r="BL166"/>
  <c r="BN166" s="1"/>
  <c r="BI166"/>
  <c r="BK166" s="1"/>
  <c r="CP166"/>
  <c r="CQ166" s="1"/>
  <c r="CN166"/>
  <c r="CW166" s="1"/>
  <c r="I184" s="1"/>
  <c r="CU166"/>
  <c r="C184"/>
  <c r="B184"/>
  <c r="G184"/>
  <c r="D184"/>
  <c r="AL594" l="1"/>
  <c r="AK595"/>
  <c r="AM595" s="1"/>
  <c r="AO637"/>
  <c r="AQ637" s="1"/>
  <c r="H184"/>
  <c r="BS186"/>
  <c r="BT186" s="1"/>
  <c r="M184"/>
  <c r="P184"/>
  <c r="K184"/>
  <c r="O184"/>
  <c r="BG166"/>
  <c r="CV166"/>
  <c r="AJ595" l="1"/>
  <c r="AN637"/>
  <c r="BU186"/>
  <c r="A184"/>
  <c r="S166"/>
  <c r="AB166"/>
  <c r="Y166"/>
  <c r="AH166"/>
  <c r="V166"/>
  <c r="AP166"/>
  <c r="E184"/>
  <c r="J184"/>
  <c r="AK596" l="1"/>
  <c r="AM596" s="1"/>
  <c r="AL595"/>
  <c r="AO638"/>
  <c r="AQ638" s="1"/>
  <c r="AZ166"/>
  <c r="AJ596" l="1"/>
  <c r="AN638"/>
  <c r="BC166"/>
  <c r="BB166"/>
  <c r="CD167" s="1"/>
  <c r="CE167" s="1"/>
  <c r="AK597" l="1"/>
  <c r="AM597" s="1"/>
  <c r="AL596"/>
  <c r="AO639"/>
  <c r="AQ639" s="1"/>
  <c r="AV167"/>
  <c r="AR167"/>
  <c r="AU167"/>
  <c r="AS167"/>
  <c r="AT167"/>
  <c r="AW167"/>
  <c r="BE166"/>
  <c r="CG167"/>
  <c r="CF167"/>
  <c r="BA167" l="1"/>
  <c r="AX167" s="1"/>
  <c r="AY167" s="1"/>
  <c r="AJ597"/>
  <c r="AN639"/>
  <c r="CT167"/>
  <c r="CO167" s="1"/>
  <c r="CH167"/>
  <c r="CI167" s="1"/>
  <c r="CJ167" s="1"/>
  <c r="CK167" s="1"/>
  <c r="CL167" s="1"/>
  <c r="AK598" l="1"/>
  <c r="AM598" s="1"/>
  <c r="AL597"/>
  <c r="AO640"/>
  <c r="AQ640" s="1"/>
  <c r="BF167"/>
  <c r="CR167"/>
  <c r="CX167" s="1"/>
  <c r="CM167"/>
  <c r="AJ598" l="1"/>
  <c r="AN640"/>
  <c r="B185"/>
  <c r="C185"/>
  <c r="G185"/>
  <c r="D185"/>
  <c r="BO167"/>
  <c r="BQ167" s="1"/>
  <c r="BI167"/>
  <c r="BK167" s="1"/>
  <c r="BL167"/>
  <c r="BN167" s="1"/>
  <c r="CP167"/>
  <c r="CQ167" s="1"/>
  <c r="CN167"/>
  <c r="CW167" s="1"/>
  <c r="I185" s="1"/>
  <c r="CU167"/>
  <c r="CS167"/>
  <c r="AK599" l="1"/>
  <c r="AM599" s="1"/>
  <c r="AL598"/>
  <c r="AO641"/>
  <c r="AQ641" s="1"/>
  <c r="H185"/>
  <c r="CV167"/>
  <c r="M185"/>
  <c r="P185"/>
  <c r="O185"/>
  <c r="K185"/>
  <c r="BS187"/>
  <c r="BT187" s="1"/>
  <c r="BG167"/>
  <c r="AJ599" l="1"/>
  <c r="AN641"/>
  <c r="E185"/>
  <c r="J185"/>
  <c r="A185"/>
  <c r="BU187"/>
  <c r="AH167"/>
  <c r="S167"/>
  <c r="Y167"/>
  <c r="AB167"/>
  <c r="V167"/>
  <c r="AP167"/>
  <c r="AK600" l="1"/>
  <c r="AM600" s="1"/>
  <c r="AL599"/>
  <c r="AO642"/>
  <c r="AQ642" s="1"/>
  <c r="AZ167"/>
  <c r="AJ600" l="1"/>
  <c r="AN642"/>
  <c r="BB167"/>
  <c r="CD168" s="1"/>
  <c r="CE168" s="1"/>
  <c r="BC167"/>
  <c r="AL600" l="1"/>
  <c r="AK601"/>
  <c r="AM601" s="1"/>
  <c r="AO643"/>
  <c r="AQ643" s="1"/>
  <c r="CF168"/>
  <c r="CG168"/>
  <c r="AS168"/>
  <c r="AW168"/>
  <c r="AT168"/>
  <c r="BA168" s="1"/>
  <c r="AV168"/>
  <c r="AR168"/>
  <c r="AU168"/>
  <c r="BE167"/>
  <c r="AJ601" l="1"/>
  <c r="AN643"/>
  <c r="AX168"/>
  <c r="CO168"/>
  <c r="CT168"/>
  <c r="CH168"/>
  <c r="CI168" s="1"/>
  <c r="CJ168" s="1"/>
  <c r="CK168" s="1"/>
  <c r="CL168" s="1"/>
  <c r="AY168"/>
  <c r="BF168" s="1"/>
  <c r="AL601" l="1"/>
  <c r="AK602"/>
  <c r="AM602" s="1"/>
  <c r="AO644"/>
  <c r="AQ644" s="1"/>
  <c r="CR168"/>
  <c r="CX168" s="1"/>
  <c r="CM168"/>
  <c r="CU168" s="1"/>
  <c r="BO168"/>
  <c r="BQ168" s="1"/>
  <c r="BI168"/>
  <c r="BK168" s="1"/>
  <c r="BL168"/>
  <c r="BN168" s="1"/>
  <c r="AN644" l="1"/>
  <c r="AJ602"/>
  <c r="BG168"/>
  <c r="Y168" s="1"/>
  <c r="CS168"/>
  <c r="C186"/>
  <c r="G186"/>
  <c r="D186"/>
  <c r="B186"/>
  <c r="CP168"/>
  <c r="CQ168" s="1"/>
  <c r="CN168"/>
  <c r="CW168" s="1"/>
  <c r="I186" s="1"/>
  <c r="AL602" l="1"/>
  <c r="AK603"/>
  <c r="AM603" s="1"/>
  <c r="AO645"/>
  <c r="AQ645" s="1"/>
  <c r="AH168"/>
  <c r="S168"/>
  <c r="V168"/>
  <c r="AP168"/>
  <c r="AB168"/>
  <c r="H186"/>
  <c r="CV168"/>
  <c r="BS188"/>
  <c r="BT188" s="1"/>
  <c r="P186"/>
  <c r="O186"/>
  <c r="K186"/>
  <c r="M186"/>
  <c r="AJ603" l="1"/>
  <c r="AK604" s="1"/>
  <c r="AN645"/>
  <c r="AO646" s="1"/>
  <c r="AQ646" s="1"/>
  <c r="AZ168"/>
  <c r="BC168" s="1"/>
  <c r="AR169" s="1"/>
  <c r="AN646"/>
  <c r="A186"/>
  <c r="BU188"/>
  <c r="E186"/>
  <c r="J186"/>
  <c r="AM604" l="1"/>
  <c r="AJ604"/>
  <c r="AL603"/>
  <c r="BB168"/>
  <c r="CD169" s="1"/>
  <c r="CE169" s="1"/>
  <c r="CF169" s="1"/>
  <c r="AL604"/>
  <c r="AK605"/>
  <c r="AM605" s="1"/>
  <c r="AS169"/>
  <c r="AO647"/>
  <c r="AQ647" s="1"/>
  <c r="AU169"/>
  <c r="AT169"/>
  <c r="AV169"/>
  <c r="AW169"/>
  <c r="BE168"/>
  <c r="CG169"/>
  <c r="CT169" s="1"/>
  <c r="CO169"/>
  <c r="BA169" l="1"/>
  <c r="AX169" s="1"/>
  <c r="AY169" s="1"/>
  <c r="BF169" s="1"/>
  <c r="BI169" s="1"/>
  <c r="BK169" s="1"/>
  <c r="AJ605"/>
  <c r="AN647"/>
  <c r="CH169"/>
  <c r="CI169" s="1"/>
  <c r="CJ169" s="1"/>
  <c r="CK169" s="1"/>
  <c r="CL169" s="1"/>
  <c r="CM169" s="1"/>
  <c r="CP169" s="1"/>
  <c r="CQ169" s="1"/>
  <c r="BO169" l="1"/>
  <c r="BQ169" s="1"/>
  <c r="AK606"/>
  <c r="AM606" s="1"/>
  <c r="AL605"/>
  <c r="BL169"/>
  <c r="BN169" s="1"/>
  <c r="BG169" s="1"/>
  <c r="AO648"/>
  <c r="AQ648" s="1"/>
  <c r="CU169"/>
  <c r="CR169"/>
  <c r="CX169" s="1"/>
  <c r="C187" s="1"/>
  <c r="AJ606" l="1"/>
  <c r="AK607" s="1"/>
  <c r="AM607" s="1"/>
  <c r="AN648"/>
  <c r="G187"/>
  <c r="B187"/>
  <c r="CN169"/>
  <c r="CW169" s="1"/>
  <c r="I187" s="1"/>
  <c r="D187"/>
  <c r="CS169"/>
  <c r="CV169" s="1"/>
  <c r="J187" s="1"/>
  <c r="H187"/>
  <c r="AB169"/>
  <c r="V169"/>
  <c r="AH169"/>
  <c r="S169"/>
  <c r="Y169"/>
  <c r="AP169"/>
  <c r="O187"/>
  <c r="K187"/>
  <c r="BS189"/>
  <c r="BT189" s="1"/>
  <c r="P187"/>
  <c r="M187"/>
  <c r="AL606" l="1"/>
  <c r="AJ607"/>
  <c r="AO649"/>
  <c r="AQ649" s="1"/>
  <c r="E187"/>
  <c r="AZ169"/>
  <c r="BC169" s="1"/>
  <c r="A187"/>
  <c r="BU189"/>
  <c r="AL607" l="1"/>
  <c r="AK608"/>
  <c r="AM608" s="1"/>
  <c r="AN649"/>
  <c r="BB169"/>
  <c r="CD170" s="1"/>
  <c r="CE170" s="1"/>
  <c r="CG170" s="1"/>
  <c r="AW170"/>
  <c r="AV170"/>
  <c r="AS170"/>
  <c r="AT170"/>
  <c r="BA170" s="1"/>
  <c r="AR170"/>
  <c r="AU170"/>
  <c r="BE169"/>
  <c r="AJ608" l="1"/>
  <c r="AO650"/>
  <c r="AQ650" s="1"/>
  <c r="CF170"/>
  <c r="CO170" s="1"/>
  <c r="CT170"/>
  <c r="CH170"/>
  <c r="AX170"/>
  <c r="AY170" s="1"/>
  <c r="BF170" s="1"/>
  <c r="AL608" l="1"/>
  <c r="AK609"/>
  <c r="AM609" s="1"/>
  <c r="AN650"/>
  <c r="CI170"/>
  <c r="CJ170" s="1"/>
  <c r="CK170" s="1"/>
  <c r="CL170" s="1"/>
  <c r="CR170" s="1"/>
  <c r="CX170" s="1"/>
  <c r="BL170"/>
  <c r="BN170" s="1"/>
  <c r="BI170"/>
  <c r="BK170" s="1"/>
  <c r="BO170"/>
  <c r="BQ170" s="1"/>
  <c r="AJ609" l="1"/>
  <c r="AO651"/>
  <c r="AQ651" s="1"/>
  <c r="CM170"/>
  <c r="CS170" s="1"/>
  <c r="G188"/>
  <c r="D188"/>
  <c r="B188"/>
  <c r="C188"/>
  <c r="BG170"/>
  <c r="AK610" l="1"/>
  <c r="AM610" s="1"/>
  <c r="AL609"/>
  <c r="AN651"/>
  <c r="CP170"/>
  <c r="CQ170" s="1"/>
  <c r="CU170"/>
  <c r="CN170"/>
  <c r="CW170" s="1"/>
  <c r="I188" s="1"/>
  <c r="H188"/>
  <c r="S170"/>
  <c r="V170"/>
  <c r="AB170"/>
  <c r="Y170"/>
  <c r="AH170"/>
  <c r="AP170"/>
  <c r="K188"/>
  <c r="P188"/>
  <c r="O188"/>
  <c r="BS190"/>
  <c r="BT190" s="1"/>
  <c r="M188"/>
  <c r="AJ610" l="1"/>
  <c r="AO652"/>
  <c r="AQ652" s="1"/>
  <c r="CV170"/>
  <c r="E188" s="1"/>
  <c r="AZ170"/>
  <c r="BU190"/>
  <c r="A188"/>
  <c r="AL610" l="1"/>
  <c r="AK611"/>
  <c r="AM611" s="1"/>
  <c r="AN652"/>
  <c r="J188"/>
  <c r="BC170"/>
  <c r="BB170"/>
  <c r="CD171" s="1"/>
  <c r="CE171" s="1"/>
  <c r="AJ611" l="1"/>
  <c r="AO653"/>
  <c r="AQ653" s="1"/>
  <c r="AS171"/>
  <c r="AT171"/>
  <c r="AV171"/>
  <c r="AW171"/>
  <c r="AR171"/>
  <c r="AU171"/>
  <c r="BE170"/>
  <c r="CF171"/>
  <c r="CG171"/>
  <c r="AK612" l="1"/>
  <c r="AM612" s="1"/>
  <c r="AL611"/>
  <c r="BA171"/>
  <c r="AX171" s="1"/>
  <c r="AY171" s="1"/>
  <c r="BF171" s="1"/>
  <c r="AN653"/>
  <c r="CH171"/>
  <c r="CI171" s="1"/>
  <c r="CJ171" s="1"/>
  <c r="CK171" s="1"/>
  <c r="CL171" s="1"/>
  <c r="CT171"/>
  <c r="CO171" s="1"/>
  <c r="AJ612" l="1"/>
  <c r="AO654"/>
  <c r="AQ654" s="1"/>
  <c r="CR171"/>
  <c r="CX171" s="1"/>
  <c r="BL171"/>
  <c r="BN171" s="1"/>
  <c r="BI171"/>
  <c r="BK171" s="1"/>
  <c r="BO171"/>
  <c r="BQ171" s="1"/>
  <c r="CM171"/>
  <c r="CU171" s="1"/>
  <c r="AL612" l="1"/>
  <c r="AK613"/>
  <c r="AM613" s="1"/>
  <c r="AN654"/>
  <c r="D189"/>
  <c r="B189"/>
  <c r="C189"/>
  <c r="G189"/>
  <c r="CP171"/>
  <c r="CQ171" s="1"/>
  <c r="CN171"/>
  <c r="CW171" s="1"/>
  <c r="I189" s="1"/>
  <c r="CS171"/>
  <c r="BG171"/>
  <c r="AJ613" l="1"/>
  <c r="AO655"/>
  <c r="AQ655" s="1"/>
  <c r="H189"/>
  <c r="V171"/>
  <c r="S171"/>
  <c r="Y171"/>
  <c r="AB171"/>
  <c r="AH171"/>
  <c r="AP171"/>
  <c r="CV171"/>
  <c r="O189"/>
  <c r="BS191"/>
  <c r="BT191" s="1"/>
  <c r="P189"/>
  <c r="K189"/>
  <c r="M189"/>
  <c r="AK614" l="1"/>
  <c r="AM614" s="1"/>
  <c r="AL613"/>
  <c r="AN655"/>
  <c r="A189"/>
  <c r="BU191"/>
  <c r="AZ171"/>
  <c r="E189"/>
  <c r="J189"/>
  <c r="AJ614" l="1"/>
  <c r="AO656"/>
  <c r="AQ656" s="1"/>
  <c r="BC171"/>
  <c r="BB171"/>
  <c r="CD172" s="1"/>
  <c r="CE172" s="1"/>
  <c r="AL614" l="1"/>
  <c r="AK615"/>
  <c r="AM615" s="1"/>
  <c r="AN656"/>
  <c r="AV172"/>
  <c r="AW172"/>
  <c r="AT172"/>
  <c r="AU172"/>
  <c r="AR172"/>
  <c r="AS172"/>
  <c r="BE171"/>
  <c r="CG172"/>
  <c r="CF172"/>
  <c r="AJ615" l="1"/>
  <c r="AO657"/>
  <c r="AQ657" s="1"/>
  <c r="BA172"/>
  <c r="CO172"/>
  <c r="CT172"/>
  <c r="CH172"/>
  <c r="CI172" s="1"/>
  <c r="CJ172" s="1"/>
  <c r="CK172" s="1"/>
  <c r="CL172" s="1"/>
  <c r="AK616" l="1"/>
  <c r="AM616" s="1"/>
  <c r="AL615"/>
  <c r="AN657"/>
  <c r="CR172"/>
  <c r="CX172" s="1"/>
  <c r="CM172"/>
  <c r="AX172"/>
  <c r="AY172" s="1"/>
  <c r="BF172" s="1"/>
  <c r="AJ616" l="1"/>
  <c r="AO658"/>
  <c r="AQ658" s="1"/>
  <c r="CS172"/>
  <c r="D190"/>
  <c r="G190"/>
  <c r="B190"/>
  <c r="C190"/>
  <c r="BO172"/>
  <c r="BQ172" s="1"/>
  <c r="BL172"/>
  <c r="BN172" s="1"/>
  <c r="BI172"/>
  <c r="BK172" s="1"/>
  <c r="CP172"/>
  <c r="CQ172" s="1"/>
  <c r="CN172"/>
  <c r="CW172" s="1"/>
  <c r="I190" s="1"/>
  <c r="CU172"/>
  <c r="AL616" l="1"/>
  <c r="AK617"/>
  <c r="AM617" s="1"/>
  <c r="AN658"/>
  <c r="H190"/>
  <c r="K190"/>
  <c r="BS192"/>
  <c r="BT192" s="1"/>
  <c r="P190"/>
  <c r="O190"/>
  <c r="M190"/>
  <c r="BG172"/>
  <c r="CV172"/>
  <c r="AJ617" l="1"/>
  <c r="AO659"/>
  <c r="AQ659" s="1"/>
  <c r="AH172"/>
  <c r="S172"/>
  <c r="Y172"/>
  <c r="V172"/>
  <c r="AB172"/>
  <c r="AP172"/>
  <c r="A190"/>
  <c r="BU192"/>
  <c r="E190"/>
  <c r="J190"/>
  <c r="AK618" l="1"/>
  <c r="AM618" s="1"/>
  <c r="AL617"/>
  <c r="AN659"/>
  <c r="AZ172"/>
  <c r="AJ618" l="1"/>
  <c r="AO660"/>
  <c r="AQ660" s="1"/>
  <c r="BB172"/>
  <c r="CD173" s="1"/>
  <c r="CE173" s="1"/>
  <c r="BC172"/>
  <c r="AK619" l="1"/>
  <c r="AM619" s="1"/>
  <c r="AL618"/>
  <c r="AN660"/>
  <c r="CG173"/>
  <c r="CF173"/>
  <c r="AR173"/>
  <c r="AV173"/>
  <c r="AS173"/>
  <c r="AW173"/>
  <c r="AU173"/>
  <c r="AT173"/>
  <c r="BE172"/>
  <c r="AJ619" l="1"/>
  <c r="AO661"/>
  <c r="AQ661" s="1"/>
  <c r="CT173"/>
  <c r="CH173"/>
  <c r="CI173" s="1"/>
  <c r="CJ173" s="1"/>
  <c r="CK173" s="1"/>
  <c r="CL173" s="1"/>
  <c r="CO173"/>
  <c r="BA173"/>
  <c r="AK620" l="1"/>
  <c r="AM620" s="1"/>
  <c r="AL619"/>
  <c r="AN661"/>
  <c r="CR173"/>
  <c r="CX173" s="1"/>
  <c r="CM173"/>
  <c r="CU173" s="1"/>
  <c r="AX173"/>
  <c r="AY173" s="1"/>
  <c r="BF173" s="1"/>
  <c r="AJ620" l="1"/>
  <c r="AO662"/>
  <c r="AQ662" s="1"/>
  <c r="CS173"/>
  <c r="C191"/>
  <c r="B191"/>
  <c r="D191"/>
  <c r="G191"/>
  <c r="H191"/>
  <c r="BL173"/>
  <c r="BN173" s="1"/>
  <c r="BI173"/>
  <c r="BK173" s="1"/>
  <c r="BO173"/>
  <c r="BQ173" s="1"/>
  <c r="CP173"/>
  <c r="CQ173" s="1"/>
  <c r="CN173"/>
  <c r="CW173" s="1"/>
  <c r="I191" s="1"/>
  <c r="AK621" l="1"/>
  <c r="AM621" s="1"/>
  <c r="AL620"/>
  <c r="AN662"/>
  <c r="BG173"/>
  <c r="V173" s="1"/>
  <c r="M191"/>
  <c r="BS193"/>
  <c r="BT193" s="1"/>
  <c r="K191"/>
  <c r="P191"/>
  <c r="O191"/>
  <c r="CV173"/>
  <c r="AP173" l="1"/>
  <c r="AJ621"/>
  <c r="AO663"/>
  <c r="AQ663" s="1"/>
  <c r="S173"/>
  <c r="AH173"/>
  <c r="AB173"/>
  <c r="Y173"/>
  <c r="E191"/>
  <c r="J191"/>
  <c r="A191"/>
  <c r="BU193"/>
  <c r="AZ173" l="1"/>
  <c r="BB173" s="1"/>
  <c r="CD174" s="1"/>
  <c r="CE174" s="1"/>
  <c r="CG174" s="1"/>
  <c r="AL621"/>
  <c r="AK622"/>
  <c r="AM622" s="1"/>
  <c r="AN663"/>
  <c r="BC173" l="1"/>
  <c r="AW174" s="1"/>
  <c r="AJ622"/>
  <c r="AO664"/>
  <c r="AQ664" s="1"/>
  <c r="CF174"/>
  <c r="CO174" s="1"/>
  <c r="AV174"/>
  <c r="CT174"/>
  <c r="CH174"/>
  <c r="AT174" l="1"/>
  <c r="BA174" s="1"/>
  <c r="AX174" s="1"/>
  <c r="AY174" s="1"/>
  <c r="BF174" s="1"/>
  <c r="AU174"/>
  <c r="BE173"/>
  <c r="AS174"/>
  <c r="AR174"/>
  <c r="AL622"/>
  <c r="AK623"/>
  <c r="AM623" s="1"/>
  <c r="AN664"/>
  <c r="CI174"/>
  <c r="CJ174" s="1"/>
  <c r="CK174" s="1"/>
  <c r="CL174" s="1"/>
  <c r="CM174" s="1"/>
  <c r="CP174" s="1"/>
  <c r="CQ174" s="1"/>
  <c r="AJ623" l="1"/>
  <c r="AO665"/>
  <c r="AQ665" s="1"/>
  <c r="CR174"/>
  <c r="CX174" s="1"/>
  <c r="D192" s="1"/>
  <c r="CU174"/>
  <c r="BO174"/>
  <c r="BQ174" s="1"/>
  <c r="BI174"/>
  <c r="BK174" s="1"/>
  <c r="BL174"/>
  <c r="BN174" s="1"/>
  <c r="AK624" l="1"/>
  <c r="AM624" s="1"/>
  <c r="AL623"/>
  <c r="AN665"/>
  <c r="G192"/>
  <c r="B192"/>
  <c r="CS174"/>
  <c r="CV174" s="1"/>
  <c r="E192" s="1"/>
  <c r="C192"/>
  <c r="O192" s="1"/>
  <c r="BG174"/>
  <c r="AB174" s="1"/>
  <c r="CN174"/>
  <c r="CW174" s="1"/>
  <c r="I192" s="1"/>
  <c r="V174"/>
  <c r="AH174"/>
  <c r="AP174"/>
  <c r="AJ624" l="1"/>
  <c r="BS194"/>
  <c r="BT194" s="1"/>
  <c r="A192" s="1"/>
  <c r="H192"/>
  <c r="J192"/>
  <c r="K192"/>
  <c r="P192"/>
  <c r="S174"/>
  <c r="AZ174" s="1"/>
  <c r="AO666"/>
  <c r="AQ666" s="1"/>
  <c r="AN666"/>
  <c r="M192"/>
  <c r="Y174"/>
  <c r="AK625" l="1"/>
  <c r="AM625" s="1"/>
  <c r="AL624"/>
  <c r="BU194"/>
  <c r="AO667"/>
  <c r="AQ667" s="1"/>
  <c r="BC174"/>
  <c r="BB174"/>
  <c r="CD175" s="1"/>
  <c r="CE175" s="1"/>
  <c r="AJ625" l="1"/>
  <c r="AN667"/>
  <c r="AV175"/>
  <c r="AU175"/>
  <c r="AW175"/>
  <c r="AR175"/>
  <c r="AT175"/>
  <c r="AS175"/>
  <c r="BE174"/>
  <c r="CG175"/>
  <c r="CF175"/>
  <c r="AK626" l="1"/>
  <c r="AM626" s="1"/>
  <c r="AL625"/>
  <c r="BA175"/>
  <c r="AX175" s="1"/>
  <c r="AY175" s="1"/>
  <c r="AO668"/>
  <c r="AQ668" s="1"/>
  <c r="CO175"/>
  <c r="CH175"/>
  <c r="CI175" s="1"/>
  <c r="CJ175" s="1"/>
  <c r="CK175" s="1"/>
  <c r="CL175" s="1"/>
  <c r="CM175" s="1"/>
  <c r="CT175"/>
  <c r="AJ626" l="1"/>
  <c r="AN668"/>
  <c r="BF175"/>
  <c r="CP175"/>
  <c r="CQ175" s="1"/>
  <c r="CR175"/>
  <c r="CX175" s="1"/>
  <c r="CU175"/>
  <c r="AK627" l="1"/>
  <c r="AM627" s="1"/>
  <c r="AL626"/>
  <c r="AO669"/>
  <c r="AQ669" s="1"/>
  <c r="CN175"/>
  <c r="CW175" s="1"/>
  <c r="BL175"/>
  <c r="BN175" s="1"/>
  <c r="BO175"/>
  <c r="BQ175" s="1"/>
  <c r="BI175"/>
  <c r="BK175" s="1"/>
  <c r="C193"/>
  <c r="D193"/>
  <c r="H193"/>
  <c r="B193"/>
  <c r="G193"/>
  <c r="I193"/>
  <c r="CS175"/>
  <c r="CV175" s="1"/>
  <c r="AJ627" l="1"/>
  <c r="AN669"/>
  <c r="BG175"/>
  <c r="E193"/>
  <c r="J193"/>
  <c r="M193"/>
  <c r="K193"/>
  <c r="BS195"/>
  <c r="BT195" s="1"/>
  <c r="O193"/>
  <c r="P193"/>
  <c r="AL627" l="1"/>
  <c r="AK628"/>
  <c r="AM628" s="1"/>
  <c r="AO670"/>
  <c r="AQ670" s="1"/>
  <c r="Y175"/>
  <c r="S175"/>
  <c r="V175"/>
  <c r="AH175"/>
  <c r="AB175"/>
  <c r="AP175"/>
  <c r="BU195"/>
  <c r="A193"/>
  <c r="AJ628" l="1"/>
  <c r="AN670"/>
  <c r="AZ175"/>
  <c r="AK629" l="1"/>
  <c r="AM629" s="1"/>
  <c r="AL628"/>
  <c r="AO671"/>
  <c r="AQ671" s="1"/>
  <c r="BB175"/>
  <c r="CD176" s="1"/>
  <c r="CE176" s="1"/>
  <c r="BC175"/>
  <c r="AJ629" l="1"/>
  <c r="AN671"/>
  <c r="CG176"/>
  <c r="CF176"/>
  <c r="AT176"/>
  <c r="AS176"/>
  <c r="AU176"/>
  <c r="AV176"/>
  <c r="AW176"/>
  <c r="AR176"/>
  <c r="BE175"/>
  <c r="AK630" l="1"/>
  <c r="AM630" s="1"/>
  <c r="AL629"/>
  <c r="AO672"/>
  <c r="AQ672" s="1"/>
  <c r="CT176"/>
  <c r="CH176"/>
  <c r="CI176" s="1"/>
  <c r="CJ176" s="1"/>
  <c r="CK176" s="1"/>
  <c r="CL176" s="1"/>
  <c r="CO176"/>
  <c r="BA176"/>
  <c r="AJ630" l="1"/>
  <c r="AN672"/>
  <c r="CR176"/>
  <c r="CX176" s="1"/>
  <c r="CM176"/>
  <c r="AX176"/>
  <c r="AY176" s="1"/>
  <c r="BF176" s="1"/>
  <c r="AL630" l="1"/>
  <c r="AK631"/>
  <c r="AM631" s="1"/>
  <c r="AO673"/>
  <c r="AQ673" s="1"/>
  <c r="CS176"/>
  <c r="BL176"/>
  <c r="BN176" s="1"/>
  <c r="BI176"/>
  <c r="BK176" s="1"/>
  <c r="BO176"/>
  <c r="BQ176" s="1"/>
  <c r="B194"/>
  <c r="D194"/>
  <c r="G194"/>
  <c r="C194"/>
  <c r="CP176"/>
  <c r="CQ176" s="1"/>
  <c r="CN176"/>
  <c r="CW176" s="1"/>
  <c r="I194" s="1"/>
  <c r="CU176"/>
  <c r="AJ631" l="1"/>
  <c r="AN673"/>
  <c r="H194"/>
  <c r="BG176"/>
  <c r="CV176"/>
  <c r="O194"/>
  <c r="P194"/>
  <c r="M194"/>
  <c r="K194"/>
  <c r="BS196"/>
  <c r="BT196" s="1"/>
  <c r="AL631" l="1"/>
  <c r="AK632"/>
  <c r="AM632" s="1"/>
  <c r="AO674"/>
  <c r="AQ674" s="1"/>
  <c r="S176"/>
  <c r="V176"/>
  <c r="Y176"/>
  <c r="AB176"/>
  <c r="AH176"/>
  <c r="AP176"/>
  <c r="E194"/>
  <c r="J194"/>
  <c r="A194"/>
  <c r="BU196"/>
  <c r="AJ632" l="1"/>
  <c r="AN674"/>
  <c r="AZ176"/>
  <c r="AK633" l="1"/>
  <c r="AM633" s="1"/>
  <c r="AL632"/>
  <c r="AO675"/>
  <c r="AQ675" s="1"/>
  <c r="BC176"/>
  <c r="BB176"/>
  <c r="CD177" s="1"/>
  <c r="CE177" s="1"/>
  <c r="AJ633" l="1"/>
  <c r="AN675"/>
  <c r="AU177"/>
  <c r="AV177"/>
  <c r="AT177"/>
  <c r="BA177" s="1"/>
  <c r="AW177"/>
  <c r="AR177"/>
  <c r="AS177"/>
  <c r="BE176"/>
  <c r="CF177"/>
  <c r="CG177"/>
  <c r="AK634" l="1"/>
  <c r="AM634" s="1"/>
  <c r="AL633"/>
  <c r="AO676"/>
  <c r="AQ676" s="1"/>
  <c r="AX177"/>
  <c r="AY177" s="1"/>
  <c r="BF177" s="1"/>
  <c r="CH177"/>
  <c r="CI177" s="1"/>
  <c r="CJ177" s="1"/>
  <c r="CK177" s="1"/>
  <c r="CL177" s="1"/>
  <c r="CT177"/>
  <c r="CO177"/>
  <c r="AJ634" l="1"/>
  <c r="AN676"/>
  <c r="CR177"/>
  <c r="CX177" s="1"/>
  <c r="BL177"/>
  <c r="BN177" s="1"/>
  <c r="BO177"/>
  <c r="BQ177" s="1"/>
  <c r="BI177"/>
  <c r="BK177" s="1"/>
  <c r="CM177"/>
  <c r="CS177" s="1"/>
  <c r="AL634" l="1"/>
  <c r="AK635"/>
  <c r="AM635" s="1"/>
  <c r="AO677"/>
  <c r="AQ677" s="1"/>
  <c r="BG177"/>
  <c r="Y177" s="1"/>
  <c r="AB177"/>
  <c r="V177"/>
  <c r="AP177"/>
  <c r="CP177"/>
  <c r="CQ177" s="1"/>
  <c r="CN177"/>
  <c r="CW177" s="1"/>
  <c r="C195"/>
  <c r="G195"/>
  <c r="D195"/>
  <c r="H195"/>
  <c r="I195"/>
  <c r="B195"/>
  <c r="CU177"/>
  <c r="AH177" l="1"/>
  <c r="S177"/>
  <c r="AJ635"/>
  <c r="AN677"/>
  <c r="O195"/>
  <c r="BS197"/>
  <c r="BT197" s="1"/>
  <c r="K195"/>
  <c r="M195"/>
  <c r="P195"/>
  <c r="CV177"/>
  <c r="AZ177" l="1"/>
  <c r="BC177" s="1"/>
  <c r="AK636"/>
  <c r="AM636" s="1"/>
  <c r="AL635"/>
  <c r="AJ636"/>
  <c r="AO678"/>
  <c r="AQ678" s="1"/>
  <c r="A195"/>
  <c r="BU197"/>
  <c r="E195"/>
  <c r="J195"/>
  <c r="AU178" l="1"/>
  <c r="AS178"/>
  <c r="BE177"/>
  <c r="AT178"/>
  <c r="AV178"/>
  <c r="AW178"/>
  <c r="BB177"/>
  <c r="CD178" s="1"/>
  <c r="CE178" s="1"/>
  <c r="AK637"/>
  <c r="AL636"/>
  <c r="AR178"/>
  <c r="AN678"/>
  <c r="CH178"/>
  <c r="BA178"/>
  <c r="CG178" l="1"/>
  <c r="CT178" s="1"/>
  <c r="CF178"/>
  <c r="CO178" s="1"/>
  <c r="AM637"/>
  <c r="AJ637"/>
  <c r="AO679"/>
  <c r="AQ679" s="1"/>
  <c r="AX178"/>
  <c r="AY178" s="1"/>
  <c r="BF178" s="1"/>
  <c r="CI178" l="1"/>
  <c r="CJ178" s="1"/>
  <c r="CK178" s="1"/>
  <c r="CL178" s="1"/>
  <c r="AL637"/>
  <c r="AK638"/>
  <c r="AM638" s="1"/>
  <c r="AN679"/>
  <c r="BI178"/>
  <c r="BK178" s="1"/>
  <c r="BL178"/>
  <c r="BN178" s="1"/>
  <c r="BO178"/>
  <c r="BQ178" s="1"/>
  <c r="CM178" l="1"/>
  <c r="CR178"/>
  <c r="CX178" s="1"/>
  <c r="AJ638"/>
  <c r="AO680"/>
  <c r="AQ680" s="1"/>
  <c r="BG178"/>
  <c r="AH178" s="1"/>
  <c r="AB178"/>
  <c r="S178"/>
  <c r="V178"/>
  <c r="CN178" l="1"/>
  <c r="CW178" s="1"/>
  <c r="I196" s="1"/>
  <c r="CP178"/>
  <c r="CQ178" s="1"/>
  <c r="G196"/>
  <c r="C196"/>
  <c r="D196"/>
  <c r="B196"/>
  <c r="CS178"/>
  <c r="H196"/>
  <c r="CU178"/>
  <c r="AK639"/>
  <c r="AM639" s="1"/>
  <c r="AL638"/>
  <c r="AN680"/>
  <c r="AP178"/>
  <c r="AZ178" s="1"/>
  <c r="Y178"/>
  <c r="CV178" l="1"/>
  <c r="M196"/>
  <c r="BS198"/>
  <c r="BT198" s="1"/>
  <c r="O196"/>
  <c r="P196"/>
  <c r="K196"/>
  <c r="AJ639"/>
  <c r="AO681"/>
  <c r="AQ681" s="1"/>
  <c r="BB178"/>
  <c r="CD179" s="1"/>
  <c r="CE179" s="1"/>
  <c r="BC178"/>
  <c r="J196" l="1"/>
  <c r="E196"/>
  <c r="BU198"/>
  <c r="A196"/>
  <c r="AK640"/>
  <c r="AM640" s="1"/>
  <c r="AL639"/>
  <c r="AN681"/>
  <c r="CG179"/>
  <c r="CF179"/>
  <c r="AR179"/>
  <c r="AS179"/>
  <c r="AU179"/>
  <c r="AV179"/>
  <c r="AT179"/>
  <c r="AW179"/>
  <c r="BE178"/>
  <c r="AJ640" l="1"/>
  <c r="AO682"/>
  <c r="AQ682" s="1"/>
  <c r="BA179"/>
  <c r="AX179" s="1"/>
  <c r="AY179" s="1"/>
  <c r="BF179" s="1"/>
  <c r="CT179"/>
  <c r="CH179"/>
  <c r="CI179" s="1"/>
  <c r="CJ179" s="1"/>
  <c r="CK179" s="1"/>
  <c r="CL179" s="1"/>
  <c r="CO179"/>
  <c r="AK641" l="1"/>
  <c r="AM641" s="1"/>
  <c r="AL640"/>
  <c r="AN682"/>
  <c r="BI179"/>
  <c r="BK179" s="1"/>
  <c r="BO179"/>
  <c r="BQ179" s="1"/>
  <c r="BL179"/>
  <c r="BN179" s="1"/>
  <c r="CR179"/>
  <c r="CX179" s="1"/>
  <c r="CM179"/>
  <c r="AJ641" l="1"/>
  <c r="AO683"/>
  <c r="AQ683" s="1"/>
  <c r="BG179"/>
  <c r="Y179" s="1"/>
  <c r="V179"/>
  <c r="AP179"/>
  <c r="CS179"/>
  <c r="B197"/>
  <c r="C197"/>
  <c r="D197"/>
  <c r="G197"/>
  <c r="CP179"/>
  <c r="CQ179" s="1"/>
  <c r="CN179"/>
  <c r="CW179" s="1"/>
  <c r="I197" s="1"/>
  <c r="CU179"/>
  <c r="S179" l="1"/>
  <c r="AL641"/>
  <c r="AK642"/>
  <c r="AM642" s="1"/>
  <c r="AH179"/>
  <c r="AN683"/>
  <c r="AB179"/>
  <c r="H197"/>
  <c r="CV179"/>
  <c r="P197"/>
  <c r="O197"/>
  <c r="M197"/>
  <c r="BS199"/>
  <c r="BT199" s="1"/>
  <c r="K197"/>
  <c r="AZ179" l="1"/>
  <c r="BC179" s="1"/>
  <c r="AJ642"/>
  <c r="AO684"/>
  <c r="AQ684" s="1"/>
  <c r="E197"/>
  <c r="J197"/>
  <c r="A197"/>
  <c r="BU199"/>
  <c r="AL642" l="1"/>
  <c r="AK643"/>
  <c r="AM643" s="1"/>
  <c r="BB179"/>
  <c r="CD180" s="1"/>
  <c r="CE180" s="1"/>
  <c r="CG180" s="1"/>
  <c r="AN684"/>
  <c r="AV180"/>
  <c r="AR180"/>
  <c r="AT180"/>
  <c r="AU180"/>
  <c r="AW180"/>
  <c r="AS180"/>
  <c r="BE179"/>
  <c r="CF180" l="1"/>
  <c r="CO180" s="1"/>
  <c r="AJ643"/>
  <c r="AO685"/>
  <c r="AQ685" s="1"/>
  <c r="CH180"/>
  <c r="CT180"/>
  <c r="BA180"/>
  <c r="AL643" l="1"/>
  <c r="AK644"/>
  <c r="AM644" s="1"/>
  <c r="CI180"/>
  <c r="CJ180" s="1"/>
  <c r="CK180" s="1"/>
  <c r="CL180" s="1"/>
  <c r="CM180" s="1"/>
  <c r="AN685"/>
  <c r="AX180"/>
  <c r="AY180" s="1"/>
  <c r="BF180" s="1"/>
  <c r="CR180" l="1"/>
  <c r="CX180" s="1"/>
  <c r="D198" s="1"/>
  <c r="AJ644"/>
  <c r="AO686"/>
  <c r="AQ686" s="1"/>
  <c r="CP180"/>
  <c r="CQ180" s="1"/>
  <c r="CU180"/>
  <c r="BI180"/>
  <c r="BK180" s="1"/>
  <c r="BO180"/>
  <c r="BQ180" s="1"/>
  <c r="BL180"/>
  <c r="BN180" s="1"/>
  <c r="CN180" l="1"/>
  <c r="CW180" s="1"/>
  <c r="I198" s="1"/>
  <c r="B198"/>
  <c r="CS180"/>
  <c r="AK645"/>
  <c r="AM645" s="1"/>
  <c r="AL644"/>
  <c r="G198"/>
  <c r="C198"/>
  <c r="K198" s="1"/>
  <c r="AN686"/>
  <c r="H198"/>
  <c r="CV180"/>
  <c r="BG180"/>
  <c r="P198" l="1"/>
  <c r="BS200"/>
  <c r="BT200" s="1"/>
  <c r="A198" s="1"/>
  <c r="O198"/>
  <c r="M198"/>
  <c r="AJ645"/>
  <c r="AO687"/>
  <c r="AQ687" s="1"/>
  <c r="E198"/>
  <c r="J198"/>
  <c r="AH180"/>
  <c r="S180"/>
  <c r="AB180"/>
  <c r="V180"/>
  <c r="Y180"/>
  <c r="AP180"/>
  <c r="BU200" l="1"/>
  <c r="AL645"/>
  <c r="AK646"/>
  <c r="AM646" s="1"/>
  <c r="AN687"/>
  <c r="AZ180"/>
  <c r="AJ646" l="1"/>
  <c r="AO688"/>
  <c r="AQ688" s="1"/>
  <c r="BB180"/>
  <c r="CD181" s="1"/>
  <c r="CE181" s="1"/>
  <c r="BC180"/>
  <c r="AL646" l="1"/>
  <c r="AK647"/>
  <c r="AM647" s="1"/>
  <c r="AN688"/>
  <c r="CG181"/>
  <c r="CF181"/>
  <c r="AR181"/>
  <c r="AS181"/>
  <c r="AT181"/>
  <c r="AV181"/>
  <c r="AU181"/>
  <c r="AW181"/>
  <c r="BE180"/>
  <c r="AJ647" l="1"/>
  <c r="AO689"/>
  <c r="AQ689" s="1"/>
  <c r="BA181"/>
  <c r="AX181" s="1"/>
  <c r="AY181" s="1"/>
  <c r="BF181" s="1"/>
  <c r="CH181"/>
  <c r="CI181" s="1"/>
  <c r="CJ181" s="1"/>
  <c r="CK181" s="1"/>
  <c r="CL181" s="1"/>
  <c r="CT181"/>
  <c r="CO181"/>
  <c r="AL647" l="1"/>
  <c r="AK648"/>
  <c r="AM648" s="1"/>
  <c r="AN689"/>
  <c r="CR181"/>
  <c r="CX181" s="1"/>
  <c r="CM181"/>
  <c r="CU181" s="1"/>
  <c r="BL181"/>
  <c r="BN181" s="1"/>
  <c r="BO181"/>
  <c r="BQ181" s="1"/>
  <c r="BI181"/>
  <c r="BK181" s="1"/>
  <c r="BG181" l="1"/>
  <c r="AH181" s="1"/>
  <c r="AJ648"/>
  <c r="AO690"/>
  <c r="AQ690" s="1"/>
  <c r="CS181"/>
  <c r="B199"/>
  <c r="C199"/>
  <c r="D199"/>
  <c r="G199"/>
  <c r="Y181"/>
  <c r="AB181"/>
  <c r="S181"/>
  <c r="V181"/>
  <c r="AP181"/>
  <c r="CP181"/>
  <c r="CQ181" s="1"/>
  <c r="CN181"/>
  <c r="CW181" s="1"/>
  <c r="I199" s="1"/>
  <c r="AK649" l="1"/>
  <c r="AM649" s="1"/>
  <c r="AL648"/>
  <c r="AN690"/>
  <c r="AZ181"/>
  <c r="BB181" s="1"/>
  <c r="CD182" s="1"/>
  <c r="CE182" s="1"/>
  <c r="H199"/>
  <c r="P199"/>
  <c r="BS201"/>
  <c r="BT201" s="1"/>
  <c r="M199"/>
  <c r="K199"/>
  <c r="O199"/>
  <c r="CV181"/>
  <c r="AJ649" l="1"/>
  <c r="AO691"/>
  <c r="AQ691" s="1"/>
  <c r="BC181"/>
  <c r="AU182" s="1"/>
  <c r="CG182"/>
  <c r="CF182"/>
  <c r="E199"/>
  <c r="J199"/>
  <c r="A199"/>
  <c r="BU201"/>
  <c r="AK650" l="1"/>
  <c r="AM650" s="1"/>
  <c r="AL649"/>
  <c r="AT182"/>
  <c r="AN691"/>
  <c r="AR182"/>
  <c r="AW182"/>
  <c r="AV182"/>
  <c r="AS182"/>
  <c r="BE181"/>
  <c r="CO182"/>
  <c r="CT182"/>
  <c r="CH182"/>
  <c r="CI182" s="1"/>
  <c r="CJ182" s="1"/>
  <c r="CK182" s="1"/>
  <c r="CL182" s="1"/>
  <c r="BA182" l="1"/>
  <c r="AX182" s="1"/>
  <c r="AY182" s="1"/>
  <c r="BF182" s="1"/>
  <c r="AJ650"/>
  <c r="AO692"/>
  <c r="AQ692" s="1"/>
  <c r="CR182"/>
  <c r="CX182" s="1"/>
  <c r="CM182"/>
  <c r="AK651" l="1"/>
  <c r="AM651" s="1"/>
  <c r="AL650"/>
  <c r="AN692"/>
  <c r="CP182"/>
  <c r="CQ182" s="1"/>
  <c r="CN182"/>
  <c r="CW182" s="1"/>
  <c r="I200" s="1"/>
  <c r="B200"/>
  <c r="D200"/>
  <c r="C200"/>
  <c r="G200"/>
  <c r="BL182"/>
  <c r="BN182" s="1"/>
  <c r="BO182"/>
  <c r="BQ182" s="1"/>
  <c r="BI182"/>
  <c r="BK182" s="1"/>
  <c r="CS182"/>
  <c r="CU182"/>
  <c r="AJ651" l="1"/>
  <c r="AO693"/>
  <c r="AQ693" s="1"/>
  <c r="H200"/>
  <c r="CV182"/>
  <c r="O200"/>
  <c r="K200"/>
  <c r="BS202"/>
  <c r="BT202" s="1"/>
  <c r="P200"/>
  <c r="M200"/>
  <c r="BG182"/>
  <c r="AL651" l="1"/>
  <c r="AK652"/>
  <c r="AM652" s="1"/>
  <c r="AN693"/>
  <c r="A200"/>
  <c r="BU202"/>
  <c r="E200"/>
  <c r="J200"/>
  <c r="S182"/>
  <c r="V182"/>
  <c r="AB182"/>
  <c r="Y182"/>
  <c r="AH182"/>
  <c r="AP182"/>
  <c r="AJ652" l="1"/>
  <c r="AO694"/>
  <c r="AQ694" s="1"/>
  <c r="AZ182"/>
  <c r="AK653" l="1"/>
  <c r="AM653" s="1"/>
  <c r="AL652"/>
  <c r="AN694"/>
  <c r="BC182"/>
  <c r="BB182"/>
  <c r="CD183" s="1"/>
  <c r="CE183" s="1"/>
  <c r="AJ653" l="1"/>
  <c r="AO695"/>
  <c r="AQ695" s="1"/>
  <c r="CG183"/>
  <c r="CF183"/>
  <c r="AV183"/>
  <c r="AR183"/>
  <c r="AW183"/>
  <c r="AS183"/>
  <c r="AU183"/>
  <c r="AT183"/>
  <c r="BE182"/>
  <c r="AL653" l="1"/>
  <c r="AK654"/>
  <c r="AM654" s="1"/>
  <c r="AN695"/>
  <c r="CH183"/>
  <c r="CI183" s="1"/>
  <c r="CJ183" s="1"/>
  <c r="CK183" s="1"/>
  <c r="CL183" s="1"/>
  <c r="CT183"/>
  <c r="CO183" s="1"/>
  <c r="BA183"/>
  <c r="AJ654" l="1"/>
  <c r="AO696"/>
  <c r="AQ696" s="1"/>
  <c r="CR183"/>
  <c r="CX183" s="1"/>
  <c r="CM183"/>
  <c r="CU183" s="1"/>
  <c r="AX183"/>
  <c r="AY183" s="1"/>
  <c r="BF183" s="1"/>
  <c r="AL654" l="1"/>
  <c r="AK655"/>
  <c r="AM655" s="1"/>
  <c r="AN696"/>
  <c r="CS183"/>
  <c r="BO183"/>
  <c r="BQ183" s="1"/>
  <c r="BI183"/>
  <c r="BK183" s="1"/>
  <c r="BL183"/>
  <c r="BN183" s="1"/>
  <c r="G201"/>
  <c r="D201"/>
  <c r="C201"/>
  <c r="B201"/>
  <c r="CP183"/>
  <c r="CQ183" s="1"/>
  <c r="CN183"/>
  <c r="CW183" s="1"/>
  <c r="I201" s="1"/>
  <c r="AJ655" l="1"/>
  <c r="AO697"/>
  <c r="AQ697" s="1"/>
  <c r="BG183"/>
  <c r="Y183" s="1"/>
  <c r="H201"/>
  <c r="V183"/>
  <c r="S183"/>
  <c r="AH183"/>
  <c r="AB183"/>
  <c r="AP183"/>
  <c r="M201"/>
  <c r="P201"/>
  <c r="K201"/>
  <c r="O201"/>
  <c r="BS203"/>
  <c r="BT203" s="1"/>
  <c r="CV183"/>
  <c r="AL655" l="1"/>
  <c r="AK656"/>
  <c r="AM656" s="1"/>
  <c r="AN697"/>
  <c r="AZ183"/>
  <c r="BU203"/>
  <c r="A201"/>
  <c r="E201"/>
  <c r="J201"/>
  <c r="AJ656" l="1"/>
  <c r="AO698"/>
  <c r="AQ698" s="1"/>
  <c r="BC183"/>
  <c r="BB183"/>
  <c r="CD184" s="1"/>
  <c r="CE184" s="1"/>
  <c r="AK657" l="1"/>
  <c r="AM657" s="1"/>
  <c r="AL656"/>
  <c r="AN698"/>
  <c r="AR184"/>
  <c r="AS184"/>
  <c r="AV184"/>
  <c r="AT184"/>
  <c r="AW184"/>
  <c r="AU184"/>
  <c r="BE183"/>
  <c r="CG184"/>
  <c r="CF184"/>
  <c r="AJ657" l="1"/>
  <c r="AO699"/>
  <c r="AQ699" s="1"/>
  <c r="CO184"/>
  <c r="CT184"/>
  <c r="CH184"/>
  <c r="CI184" s="1"/>
  <c r="CJ184" s="1"/>
  <c r="CK184" s="1"/>
  <c r="CL184" s="1"/>
  <c r="BA184"/>
  <c r="AL657" l="1"/>
  <c r="AK658"/>
  <c r="AM658" s="1"/>
  <c r="AN699"/>
  <c r="CR184"/>
  <c r="CX184" s="1"/>
  <c r="AX184"/>
  <c r="AY184" s="1"/>
  <c r="BF184" s="1"/>
  <c r="CM184"/>
  <c r="CU184" s="1"/>
  <c r="AJ658" l="1"/>
  <c r="AO700"/>
  <c r="AQ700" s="1"/>
  <c r="D202"/>
  <c r="G202"/>
  <c r="B202"/>
  <c r="C202"/>
  <c r="CS184"/>
  <c r="BL184"/>
  <c r="BN184" s="1"/>
  <c r="BI184"/>
  <c r="BK184" s="1"/>
  <c r="BO184"/>
  <c r="BQ184" s="1"/>
  <c r="CP184"/>
  <c r="CQ184" s="1"/>
  <c r="CN184"/>
  <c r="CW184" s="1"/>
  <c r="I202" s="1"/>
  <c r="AL658" l="1"/>
  <c r="AK659"/>
  <c r="AM659" s="1"/>
  <c r="AN700"/>
  <c r="BG184"/>
  <c r="S184" s="1"/>
  <c r="H202"/>
  <c r="O202"/>
  <c r="BS204"/>
  <c r="BT204" s="1"/>
  <c r="P202"/>
  <c r="K202"/>
  <c r="M202"/>
  <c r="CV184"/>
  <c r="AJ659" l="1"/>
  <c r="AO701"/>
  <c r="AQ701" s="1"/>
  <c r="AP184"/>
  <c r="Y184"/>
  <c r="AH184"/>
  <c r="V184"/>
  <c r="AB184"/>
  <c r="E202"/>
  <c r="J202"/>
  <c r="A202"/>
  <c r="BU204"/>
  <c r="AZ184" l="1"/>
  <c r="BB184" s="1"/>
  <c r="CD185" s="1"/>
  <c r="CE185" s="1"/>
  <c r="AL659"/>
  <c r="AK660"/>
  <c r="AM660" s="1"/>
  <c r="AN701"/>
  <c r="BC184" l="1"/>
  <c r="AR185" s="1"/>
  <c r="AJ660"/>
  <c r="AO702"/>
  <c r="AQ702" s="1"/>
  <c r="CF185"/>
  <c r="CG185"/>
  <c r="AW185" l="1"/>
  <c r="BE184"/>
  <c r="AU185"/>
  <c r="AS185"/>
  <c r="AV185"/>
  <c r="AT185"/>
  <c r="AL660"/>
  <c r="AK661"/>
  <c r="AM661" s="1"/>
  <c r="AN702"/>
  <c r="BA185"/>
  <c r="AX185" s="1"/>
  <c r="AY185" s="1"/>
  <c r="CH185"/>
  <c r="CI185" s="1"/>
  <c r="CJ185" s="1"/>
  <c r="CK185" s="1"/>
  <c r="CL185" s="1"/>
  <c r="CT185"/>
  <c r="CO185"/>
  <c r="AJ661" l="1"/>
  <c r="AO703"/>
  <c r="AQ703" s="1"/>
  <c r="BF185"/>
  <c r="CR185"/>
  <c r="CX185" s="1"/>
  <c r="CM185"/>
  <c r="AL661" l="1"/>
  <c r="AK662"/>
  <c r="AM662" s="1"/>
  <c r="AN703"/>
  <c r="CP185"/>
  <c r="CQ185" s="1"/>
  <c r="CN185"/>
  <c r="CW185" s="1"/>
  <c r="I203" s="1"/>
  <c r="BO185"/>
  <c r="BQ185" s="1"/>
  <c r="BI185"/>
  <c r="BK185" s="1"/>
  <c r="BL185"/>
  <c r="BN185" s="1"/>
  <c r="CS185"/>
  <c r="B203"/>
  <c r="D203"/>
  <c r="H203"/>
  <c r="C203"/>
  <c r="G203"/>
  <c r="CU185"/>
  <c r="AJ662" l="1"/>
  <c r="AO704"/>
  <c r="AQ704" s="1"/>
  <c r="CV185"/>
  <c r="BS205"/>
  <c r="BT205" s="1"/>
  <c r="M203"/>
  <c r="P203"/>
  <c r="K203"/>
  <c r="O203"/>
  <c r="BG185"/>
  <c r="AK663" l="1"/>
  <c r="AM663" s="1"/>
  <c r="AL662"/>
  <c r="AN704"/>
  <c r="E203"/>
  <c r="J203"/>
  <c r="A203"/>
  <c r="BU205"/>
  <c r="AH185"/>
  <c r="S185"/>
  <c r="V185"/>
  <c r="Y185"/>
  <c r="AB185"/>
  <c r="AP185"/>
  <c r="AJ663" l="1"/>
  <c r="AO705"/>
  <c r="AQ705" s="1"/>
  <c r="AZ185"/>
  <c r="AK664" l="1"/>
  <c r="AM664" s="1"/>
  <c r="AL663"/>
  <c r="AN705"/>
  <c r="BC185"/>
  <c r="BB185"/>
  <c r="CD186" s="1"/>
  <c r="CE186" s="1"/>
  <c r="AJ664" l="1"/>
  <c r="AO706"/>
  <c r="AQ706" s="1"/>
  <c r="AU186"/>
  <c r="AR186"/>
  <c r="AV186"/>
  <c r="AT186"/>
  <c r="AS186"/>
  <c r="AW186"/>
  <c r="BE185"/>
  <c r="CG186"/>
  <c r="CF186"/>
  <c r="AL664" l="1"/>
  <c r="AK665"/>
  <c r="AM665" s="1"/>
  <c r="AN706"/>
  <c r="CO186"/>
  <c r="CH186"/>
  <c r="CI186" s="1"/>
  <c r="CJ186" s="1"/>
  <c r="CK186" s="1"/>
  <c r="CL186" s="1"/>
  <c r="CM186" s="1"/>
  <c r="CT186"/>
  <c r="BA186"/>
  <c r="AJ665" l="1"/>
  <c r="AO707"/>
  <c r="AQ707" s="1"/>
  <c r="CP186"/>
  <c r="CQ186" s="1"/>
  <c r="CU186"/>
  <c r="AX186"/>
  <c r="AY186" s="1"/>
  <c r="BF186" s="1"/>
  <c r="CR186"/>
  <c r="CX186" s="1"/>
  <c r="AK666" l="1"/>
  <c r="AM666" s="1"/>
  <c r="AL665"/>
  <c r="AN707"/>
  <c r="CS186"/>
  <c r="CV186" s="1"/>
  <c r="B204"/>
  <c r="C204"/>
  <c r="D204"/>
  <c r="G204"/>
  <c r="BL186"/>
  <c r="BN186" s="1"/>
  <c r="BO186"/>
  <c r="BQ186" s="1"/>
  <c r="BI186"/>
  <c r="BK186" s="1"/>
  <c r="CN186"/>
  <c r="CW186" s="1"/>
  <c r="I204" s="1"/>
  <c r="AJ666" l="1"/>
  <c r="AO708"/>
  <c r="AQ708" s="1"/>
  <c r="H204"/>
  <c r="K204"/>
  <c r="O204"/>
  <c r="BS206"/>
  <c r="BT206" s="1"/>
  <c r="M204"/>
  <c r="P204"/>
  <c r="E204"/>
  <c r="J204"/>
  <c r="BG186"/>
  <c r="AK667" l="1"/>
  <c r="AM667" s="1"/>
  <c r="AL666"/>
  <c r="AN708"/>
  <c r="BU206"/>
  <c r="A204"/>
  <c r="Y186"/>
  <c r="AH186"/>
  <c r="S186"/>
  <c r="V186"/>
  <c r="AB186"/>
  <c r="AP186"/>
  <c r="AJ667" l="1"/>
  <c r="AO709"/>
  <c r="AQ709" s="1"/>
  <c r="AZ186"/>
  <c r="AL667" l="1"/>
  <c r="AK668"/>
  <c r="AM668" s="1"/>
  <c r="AN709"/>
  <c r="BB186"/>
  <c r="CD187" s="1"/>
  <c r="CE187" s="1"/>
  <c r="BC186"/>
  <c r="AJ668" l="1"/>
  <c r="AO710"/>
  <c r="AQ710" s="1"/>
  <c r="CF187"/>
  <c r="CG187"/>
  <c r="AS187"/>
  <c r="AU187"/>
  <c r="AV187"/>
  <c r="AT187"/>
  <c r="AW187"/>
  <c r="AR187"/>
  <c r="BE186"/>
  <c r="AL668" l="1"/>
  <c r="AK669"/>
  <c r="AM669" s="1"/>
  <c r="BA187"/>
  <c r="AX187" s="1"/>
  <c r="AY187" s="1"/>
  <c r="BF187" s="1"/>
  <c r="AN710"/>
  <c r="CO187"/>
  <c r="CT187"/>
  <c r="CH187"/>
  <c r="CI187" s="1"/>
  <c r="CJ187" s="1"/>
  <c r="CK187" s="1"/>
  <c r="CL187" s="1"/>
  <c r="CM187" s="1"/>
  <c r="AJ669" l="1"/>
  <c r="AO711"/>
  <c r="AQ711" s="1"/>
  <c r="CP187"/>
  <c r="CQ187" s="1"/>
  <c r="CU187"/>
  <c r="CR187"/>
  <c r="CX187" s="1"/>
  <c r="BL187"/>
  <c r="BN187" s="1"/>
  <c r="BO187"/>
  <c r="BQ187" s="1"/>
  <c r="BI187"/>
  <c r="BK187" s="1"/>
  <c r="AL669" l="1"/>
  <c r="AK670"/>
  <c r="AM670" s="1"/>
  <c r="AN711"/>
  <c r="BG187"/>
  <c r="S187" s="1"/>
  <c r="G205"/>
  <c r="C205"/>
  <c r="D205"/>
  <c r="B205"/>
  <c r="CN187"/>
  <c r="CW187" s="1"/>
  <c r="I205" s="1"/>
  <c r="CS187"/>
  <c r="CV187" s="1"/>
  <c r="AJ670" l="1"/>
  <c r="AO712"/>
  <c r="AQ712" s="1"/>
  <c r="AB187"/>
  <c r="Y187"/>
  <c r="AP187"/>
  <c r="V187"/>
  <c r="AH187"/>
  <c r="H205"/>
  <c r="E205"/>
  <c r="J205"/>
  <c r="K205"/>
  <c r="P205"/>
  <c r="M205"/>
  <c r="O205"/>
  <c r="BS207"/>
  <c r="BT207" s="1"/>
  <c r="AK671" l="1"/>
  <c r="AM671" s="1"/>
  <c r="AL670"/>
  <c r="AZ187"/>
  <c r="BB187" s="1"/>
  <c r="CD188" s="1"/>
  <c r="CE188" s="1"/>
  <c r="CF188" s="1"/>
  <c r="AN712"/>
  <c r="BU207"/>
  <c r="A205"/>
  <c r="AJ671" l="1"/>
  <c r="AO713"/>
  <c r="AQ713" s="1"/>
  <c r="BC187"/>
  <c r="AU188" s="1"/>
  <c r="CG188"/>
  <c r="CT188" s="1"/>
  <c r="CO188" s="1"/>
  <c r="CH188"/>
  <c r="BE187" l="1"/>
  <c r="AR188"/>
  <c r="CI188"/>
  <c r="CJ188" s="1"/>
  <c r="CK188" s="1"/>
  <c r="CL188" s="1"/>
  <c r="CM188" s="1"/>
  <c r="AS188"/>
  <c r="AL671"/>
  <c r="AK672"/>
  <c r="AM672" s="1"/>
  <c r="AV188"/>
  <c r="AT188"/>
  <c r="AW188"/>
  <c r="AN713"/>
  <c r="CR188" l="1"/>
  <c r="CX188" s="1"/>
  <c r="D206" s="1"/>
  <c r="BA188"/>
  <c r="AX188" s="1"/>
  <c r="AY188" s="1"/>
  <c r="BF188" s="1"/>
  <c r="BI188" s="1"/>
  <c r="BK188" s="1"/>
  <c r="AJ672"/>
  <c r="AO714"/>
  <c r="AQ714" s="1"/>
  <c r="CS188"/>
  <c r="CP188"/>
  <c r="CQ188" s="1"/>
  <c r="BO188"/>
  <c r="BQ188" s="1"/>
  <c r="CU188"/>
  <c r="B206" l="1"/>
  <c r="C206"/>
  <c r="K206" s="1"/>
  <c r="G206"/>
  <c r="CN188"/>
  <c r="CW188" s="1"/>
  <c r="I206" s="1"/>
  <c r="BL188"/>
  <c r="BN188" s="1"/>
  <c r="BG188" s="1"/>
  <c r="AL672"/>
  <c r="AK673"/>
  <c r="AM673" s="1"/>
  <c r="AN714"/>
  <c r="H206"/>
  <c r="CV188"/>
  <c r="M206" l="1"/>
  <c r="P206"/>
  <c r="O206"/>
  <c r="BS208"/>
  <c r="BT208" s="1"/>
  <c r="AJ673"/>
  <c r="AO715"/>
  <c r="AQ715" s="1"/>
  <c r="AB188"/>
  <c r="Y188"/>
  <c r="AH188"/>
  <c r="S188"/>
  <c r="V188"/>
  <c r="AP188"/>
  <c r="E206"/>
  <c r="J206"/>
  <c r="BU208"/>
  <c r="A206"/>
  <c r="AK674" l="1"/>
  <c r="AM674" s="1"/>
  <c r="AL673"/>
  <c r="AN715"/>
  <c r="AZ188"/>
  <c r="AJ674" l="1"/>
  <c r="AO716"/>
  <c r="AQ716" s="1"/>
  <c r="BC188"/>
  <c r="BB188"/>
  <c r="CD189" s="1"/>
  <c r="CE189" s="1"/>
  <c r="AL674" l="1"/>
  <c r="AK675"/>
  <c r="AM675" s="1"/>
  <c r="AN716"/>
  <c r="AT189"/>
  <c r="AW189"/>
  <c r="AR189"/>
  <c r="AS189"/>
  <c r="AU189"/>
  <c r="AV189"/>
  <c r="BE188"/>
  <c r="CF189"/>
  <c r="CG189"/>
  <c r="BA189" l="1"/>
  <c r="AX189" s="1"/>
  <c r="AY189" s="1"/>
  <c r="AJ675"/>
  <c r="CH189"/>
  <c r="CI189" s="1"/>
  <c r="CJ189" s="1"/>
  <c r="CK189" s="1"/>
  <c r="CL189" s="1"/>
  <c r="CT189"/>
  <c r="CO189" s="1"/>
  <c r="AK676" l="1"/>
  <c r="AM676" s="1"/>
  <c r="AL675"/>
  <c r="BF189"/>
  <c r="CR189"/>
  <c r="CX189" s="1"/>
  <c r="CM189"/>
  <c r="AJ676" l="1"/>
  <c r="CS189"/>
  <c r="BL189"/>
  <c r="BN189" s="1"/>
  <c r="BI189"/>
  <c r="BK189" s="1"/>
  <c r="BO189"/>
  <c r="BQ189" s="1"/>
  <c r="CP189"/>
  <c r="CQ189" s="1"/>
  <c r="CN189"/>
  <c r="CW189" s="1"/>
  <c r="I207" s="1"/>
  <c r="B207"/>
  <c r="D207"/>
  <c r="C207"/>
  <c r="G207"/>
  <c r="CU189"/>
  <c r="AL676" l="1"/>
  <c r="AK677"/>
  <c r="AM677" s="1"/>
  <c r="BG189"/>
  <c r="V189" s="1"/>
  <c r="H207"/>
  <c r="P207"/>
  <c r="K207"/>
  <c r="O207"/>
  <c r="BS209"/>
  <c r="BT209" s="1"/>
  <c r="M207"/>
  <c r="CV189"/>
  <c r="AH189" l="1"/>
  <c r="AJ677"/>
  <c r="Y189"/>
  <c r="S189"/>
  <c r="AP189"/>
  <c r="AB189"/>
  <c r="BU209"/>
  <c r="A207"/>
  <c r="E207"/>
  <c r="J207"/>
  <c r="AZ189" l="1"/>
  <c r="BB189" s="1"/>
  <c r="CD190" s="1"/>
  <c r="CE190" s="1"/>
  <c r="AK678"/>
  <c r="AM678" s="1"/>
  <c r="AL677"/>
  <c r="BC189" l="1"/>
  <c r="AU190" s="1"/>
  <c r="AJ678"/>
  <c r="CG190"/>
  <c r="CF190"/>
  <c r="AS190" l="1"/>
  <c r="AW190"/>
  <c r="BE189"/>
  <c r="AV190"/>
  <c r="AR190"/>
  <c r="AT190"/>
  <c r="BA190" s="1"/>
  <c r="AL678"/>
  <c r="AK679"/>
  <c r="AM679" s="1"/>
  <c r="CT190"/>
  <c r="CO190" s="1"/>
  <c r="CH190"/>
  <c r="CI190" s="1"/>
  <c r="CJ190" s="1"/>
  <c r="CK190" s="1"/>
  <c r="CL190" s="1"/>
  <c r="AJ679" l="1"/>
  <c r="CR190"/>
  <c r="CX190" s="1"/>
  <c r="CM190"/>
  <c r="AX190"/>
  <c r="AY190" s="1"/>
  <c r="BF190" s="1"/>
  <c r="AK680" l="1"/>
  <c r="AM680" s="1"/>
  <c r="AL679"/>
  <c r="CS190"/>
  <c r="CU190"/>
  <c r="G208"/>
  <c r="C208"/>
  <c r="B208"/>
  <c r="D208"/>
  <c r="BI190"/>
  <c r="BK190" s="1"/>
  <c r="BO190"/>
  <c r="BQ190" s="1"/>
  <c r="BL190"/>
  <c r="BN190" s="1"/>
  <c r="CP190"/>
  <c r="CQ190" s="1"/>
  <c r="CN190"/>
  <c r="CW190" s="1"/>
  <c r="I208" s="1"/>
  <c r="AJ680" l="1"/>
  <c r="H208"/>
  <c r="CV190"/>
  <c r="BS210"/>
  <c r="BT210" s="1"/>
  <c r="M208"/>
  <c r="P208"/>
  <c r="K208"/>
  <c r="O208"/>
  <c r="BG190"/>
  <c r="AL680" l="1"/>
  <c r="AK681"/>
  <c r="AM681" s="1"/>
  <c r="E208"/>
  <c r="J208"/>
  <c r="A208"/>
  <c r="BU210"/>
  <c r="AB190"/>
  <c r="Y190"/>
  <c r="AH190"/>
  <c r="S190"/>
  <c r="V190"/>
  <c r="AP190"/>
  <c r="AJ681" l="1"/>
  <c r="AZ190"/>
  <c r="AK682" l="1"/>
  <c r="AM682" s="1"/>
  <c r="AL681"/>
  <c r="BC190"/>
  <c r="BB190"/>
  <c r="CD191" s="1"/>
  <c r="CE191" s="1"/>
  <c r="AJ682" l="1"/>
  <c r="CG191"/>
  <c r="CF191"/>
  <c r="AT191"/>
  <c r="AR191"/>
  <c r="AW191"/>
  <c r="AS191"/>
  <c r="AV191"/>
  <c r="AU191"/>
  <c r="BE190"/>
  <c r="AK683" l="1"/>
  <c r="AM683" s="1"/>
  <c r="AL682"/>
  <c r="CH191"/>
  <c r="CI191" s="1"/>
  <c r="CJ191" s="1"/>
  <c r="CK191" s="1"/>
  <c r="CL191" s="1"/>
  <c r="CT191"/>
  <c r="CO191" s="1"/>
  <c r="BA191"/>
  <c r="AJ683" l="1"/>
  <c r="CR191"/>
  <c r="CX191" s="1"/>
  <c r="AX191"/>
  <c r="AY191" s="1"/>
  <c r="BF191" s="1"/>
  <c r="CM191"/>
  <c r="AL683" l="1"/>
  <c r="AK684"/>
  <c r="AM684" s="1"/>
  <c r="CS191"/>
  <c r="BL191"/>
  <c r="BN191" s="1"/>
  <c r="BO191"/>
  <c r="BQ191" s="1"/>
  <c r="BI191"/>
  <c r="BK191" s="1"/>
  <c r="B209"/>
  <c r="C209"/>
  <c r="D209"/>
  <c r="G209"/>
  <c r="H209"/>
  <c r="CP191"/>
  <c r="CQ191" s="1"/>
  <c r="CN191"/>
  <c r="CW191" s="1"/>
  <c r="I209" s="1"/>
  <c r="CU191"/>
  <c r="AJ684" l="1"/>
  <c r="K209"/>
  <c r="O209"/>
  <c r="M209"/>
  <c r="BS211"/>
  <c r="BT211" s="1"/>
  <c r="P209"/>
  <c r="BG191"/>
  <c r="CV191"/>
  <c r="AK685" l="1"/>
  <c r="AM685" s="1"/>
  <c r="AL684"/>
  <c r="AH191"/>
  <c r="Y191"/>
  <c r="AB191"/>
  <c r="V191"/>
  <c r="S191"/>
  <c r="AP191"/>
  <c r="E209"/>
  <c r="J209"/>
  <c r="A209"/>
  <c r="BU211"/>
  <c r="AJ685" l="1"/>
  <c r="AZ191"/>
  <c r="BC191" s="1"/>
  <c r="AL685" l="1"/>
  <c r="AK686"/>
  <c r="AM686" s="1"/>
  <c r="BB191"/>
  <c r="CD192" s="1"/>
  <c r="CE192" s="1"/>
  <c r="CG192" s="1"/>
  <c r="AV192"/>
  <c r="AR192"/>
  <c r="AS192"/>
  <c r="AW192"/>
  <c r="AU192"/>
  <c r="AT192"/>
  <c r="BE191"/>
  <c r="AJ686" l="1"/>
  <c r="CF192"/>
  <c r="CO192" s="1"/>
  <c r="CT192"/>
  <c r="CH192"/>
  <c r="BA192"/>
  <c r="AL686" l="1"/>
  <c r="AK687"/>
  <c r="AM687" s="1"/>
  <c r="CI192"/>
  <c r="CJ192" s="1"/>
  <c r="CK192" s="1"/>
  <c r="CL192" s="1"/>
  <c r="CM192" s="1"/>
  <c r="AX192"/>
  <c r="AY192" s="1"/>
  <c r="BF192" s="1"/>
  <c r="AJ687" l="1"/>
  <c r="CR192"/>
  <c r="CX192" s="1"/>
  <c r="B210" s="1"/>
  <c r="CP192"/>
  <c r="CQ192" s="1"/>
  <c r="BO192"/>
  <c r="BQ192" s="1"/>
  <c r="BI192"/>
  <c r="BK192" s="1"/>
  <c r="BL192"/>
  <c r="BN192" s="1"/>
  <c r="CU192"/>
  <c r="AL687" l="1"/>
  <c r="AK688"/>
  <c r="AM688" s="1"/>
  <c r="CN192"/>
  <c r="CW192" s="1"/>
  <c r="I210" s="1"/>
  <c r="C210"/>
  <c r="K210" s="1"/>
  <c r="D210"/>
  <c r="G210"/>
  <c r="CS192"/>
  <c r="CV192" s="1"/>
  <c r="BG192"/>
  <c r="AJ688" l="1"/>
  <c r="H210"/>
  <c r="O210"/>
  <c r="M210"/>
  <c r="P210"/>
  <c r="BS212"/>
  <c r="BT212" s="1"/>
  <c r="BU212" s="1"/>
  <c r="E210"/>
  <c r="J210"/>
  <c r="S192"/>
  <c r="V192"/>
  <c r="Y192"/>
  <c r="AB192"/>
  <c r="AH192"/>
  <c r="AP192"/>
  <c r="AK689" l="1"/>
  <c r="AM689" s="1"/>
  <c r="AL688"/>
  <c r="A210"/>
  <c r="AZ192"/>
  <c r="AJ689" l="1"/>
  <c r="BB192"/>
  <c r="CD193" s="1"/>
  <c r="CE193" s="1"/>
  <c r="BC192"/>
  <c r="AL689" l="1"/>
  <c r="AK690"/>
  <c r="AM690" s="1"/>
  <c r="CF193"/>
  <c r="CG193"/>
  <c r="AV193"/>
  <c r="AU193"/>
  <c r="AT193"/>
  <c r="BA193" s="1"/>
  <c r="AW193"/>
  <c r="AS193"/>
  <c r="AR193"/>
  <c r="BE192"/>
  <c r="AJ690" l="1"/>
  <c r="AX193"/>
  <c r="AY193" s="1"/>
  <c r="BF193" s="1"/>
  <c r="CI193"/>
  <c r="CJ193" s="1"/>
  <c r="CK193" s="1"/>
  <c r="CL193" s="1"/>
  <c r="CH193"/>
  <c r="CT193"/>
  <c r="CO193" s="1"/>
  <c r="AK691" l="1"/>
  <c r="AM691" s="1"/>
  <c r="AL690"/>
  <c r="CR193"/>
  <c r="CX193" s="1"/>
  <c r="CM193"/>
  <c r="CU193" s="1"/>
  <c r="BL193"/>
  <c r="BN193" s="1"/>
  <c r="BI193"/>
  <c r="BK193" s="1"/>
  <c r="BO193"/>
  <c r="BQ193" s="1"/>
  <c r="AJ691" l="1"/>
  <c r="CS193"/>
  <c r="G211"/>
  <c r="D211"/>
  <c r="C211"/>
  <c r="B211"/>
  <c r="BG193"/>
  <c r="CP193"/>
  <c r="CQ193" s="1"/>
  <c r="CN193"/>
  <c r="CW193" s="1"/>
  <c r="I211" s="1"/>
  <c r="AK692" l="1"/>
  <c r="AM692" s="1"/>
  <c r="AL691"/>
  <c r="H211"/>
  <c r="V193"/>
  <c r="S193"/>
  <c r="AB193"/>
  <c r="AH193"/>
  <c r="Y193"/>
  <c r="AP193"/>
  <c r="CV193"/>
  <c r="O211"/>
  <c r="P211"/>
  <c r="M211"/>
  <c r="BS213"/>
  <c r="BT213" s="1"/>
  <c r="K211"/>
  <c r="AJ692" l="1"/>
  <c r="AZ193"/>
  <c r="E211"/>
  <c r="J211"/>
  <c r="BU213"/>
  <c r="A211"/>
  <c r="AL692" l="1"/>
  <c r="AK693"/>
  <c r="AM693" s="1"/>
  <c r="BB193"/>
  <c r="CD194" s="1"/>
  <c r="CE194" s="1"/>
  <c r="BC193"/>
  <c r="AJ693" l="1"/>
  <c r="AT194"/>
  <c r="AV194"/>
  <c r="AU194"/>
  <c r="AR194"/>
  <c r="AW194"/>
  <c r="AS194"/>
  <c r="BE193"/>
  <c r="CG194"/>
  <c r="CF194"/>
  <c r="AK694" l="1"/>
  <c r="AM694" s="1"/>
  <c r="AL693"/>
  <c r="CO194"/>
  <c r="BA194"/>
  <c r="CH194"/>
  <c r="CI194" s="1"/>
  <c r="CJ194" s="1"/>
  <c r="CK194" s="1"/>
  <c r="CL194" s="1"/>
  <c r="CT194"/>
  <c r="AJ694" l="1"/>
  <c r="CR194"/>
  <c r="CX194" s="1"/>
  <c r="CM194"/>
  <c r="AX194"/>
  <c r="AY194" s="1"/>
  <c r="BF194" s="1"/>
  <c r="AK695" l="1"/>
  <c r="AM695" s="1"/>
  <c r="AL694"/>
  <c r="CS194"/>
  <c r="C212"/>
  <c r="B212"/>
  <c r="D212"/>
  <c r="G212"/>
  <c r="BI194"/>
  <c r="BK194" s="1"/>
  <c r="BO194"/>
  <c r="BQ194" s="1"/>
  <c r="BL194"/>
  <c r="BN194" s="1"/>
  <c r="CP194"/>
  <c r="CQ194" s="1"/>
  <c r="CN194"/>
  <c r="CW194" s="1"/>
  <c r="I212" s="1"/>
  <c r="CU194"/>
  <c r="AJ695" l="1"/>
  <c r="H212"/>
  <c r="CV194"/>
  <c r="O212"/>
  <c r="M212"/>
  <c r="K212"/>
  <c r="P212"/>
  <c r="BS214"/>
  <c r="BT214" s="1"/>
  <c r="BG194"/>
  <c r="AK696" l="1"/>
  <c r="AM696" s="1"/>
  <c r="AL695"/>
  <c r="E212"/>
  <c r="J212"/>
  <c r="A212"/>
  <c r="BU214"/>
  <c r="AB194"/>
  <c r="V194"/>
  <c r="S194"/>
  <c r="Y194"/>
  <c r="AH194"/>
  <c r="AP194"/>
  <c r="AJ696" l="1"/>
  <c r="AZ194"/>
  <c r="BC194" s="1"/>
  <c r="AK697" l="1"/>
  <c r="AM697" s="1"/>
  <c r="AL696"/>
  <c r="BB194"/>
  <c r="CD195" s="1"/>
  <c r="CE195" s="1"/>
  <c r="CF195" s="1"/>
  <c r="AV195"/>
  <c r="AW195"/>
  <c r="AU195"/>
  <c r="AR195"/>
  <c r="AT195"/>
  <c r="AS195"/>
  <c r="BE194"/>
  <c r="BA195" l="1"/>
  <c r="AX195" s="1"/>
  <c r="AY195" s="1"/>
  <c r="AJ697"/>
  <c r="CG195"/>
  <c r="CH195" s="1"/>
  <c r="CI195" s="1"/>
  <c r="CJ195" s="1"/>
  <c r="CK195" s="1"/>
  <c r="CL195" s="1"/>
  <c r="AK698" l="1"/>
  <c r="AM698" s="1"/>
  <c r="AL697"/>
  <c r="CT195"/>
  <c r="CO195" s="1"/>
  <c r="BF195"/>
  <c r="CR195"/>
  <c r="CM195"/>
  <c r="AJ698" l="1"/>
  <c r="CU195"/>
  <c r="CX195"/>
  <c r="D213" s="1"/>
  <c r="CS195"/>
  <c r="BI195"/>
  <c r="BK195" s="1"/>
  <c r="BO195"/>
  <c r="BQ195" s="1"/>
  <c r="BL195"/>
  <c r="BN195" s="1"/>
  <c r="CP195"/>
  <c r="CQ195" s="1"/>
  <c r="CN195"/>
  <c r="CW195" s="1"/>
  <c r="AL698" l="1"/>
  <c r="AK699"/>
  <c r="AM699" s="1"/>
  <c r="G213"/>
  <c r="B213"/>
  <c r="I213"/>
  <c r="C213"/>
  <c r="P213" s="1"/>
  <c r="BG195"/>
  <c r="V195" s="1"/>
  <c r="H213"/>
  <c r="CV195"/>
  <c r="K213" l="1"/>
  <c r="O213"/>
  <c r="Y195"/>
  <c r="AH195"/>
  <c r="AJ699"/>
  <c r="BS215"/>
  <c r="BT215" s="1"/>
  <c r="A213" s="1"/>
  <c r="M213"/>
  <c r="AB195"/>
  <c r="S195"/>
  <c r="AP195"/>
  <c r="E213"/>
  <c r="J213"/>
  <c r="AL699" l="1"/>
  <c r="AK700"/>
  <c r="AM700" s="1"/>
  <c r="AZ195"/>
  <c r="BB195" s="1"/>
  <c r="CD196" s="1"/>
  <c r="CE196" s="1"/>
  <c r="BU215"/>
  <c r="BC195" l="1"/>
  <c r="AU196" s="1"/>
  <c r="AJ700"/>
  <c r="CG196"/>
  <c r="CF196"/>
  <c r="AS196" l="1"/>
  <c r="AL700"/>
  <c r="AK701"/>
  <c r="AM701" s="1"/>
  <c r="AT196"/>
  <c r="BA196" s="1"/>
  <c r="AV196"/>
  <c r="BE195"/>
  <c r="AW196"/>
  <c r="AR196"/>
  <c r="CO196"/>
  <c r="CH196"/>
  <c r="CI196" s="1"/>
  <c r="CJ196" s="1"/>
  <c r="CK196" s="1"/>
  <c r="CL196" s="1"/>
  <c r="CT196"/>
  <c r="AJ701" l="1"/>
  <c r="AK702" s="1"/>
  <c r="AM702" s="1"/>
  <c r="CR196"/>
  <c r="CX196" s="1"/>
  <c r="CM196"/>
  <c r="CU196" s="1"/>
  <c r="AX196"/>
  <c r="AY196" s="1"/>
  <c r="BF196" s="1"/>
  <c r="AL701" l="1"/>
  <c r="AJ702"/>
  <c r="CS196"/>
  <c r="BL196"/>
  <c r="BN196" s="1"/>
  <c r="BI196"/>
  <c r="BK196" s="1"/>
  <c r="BO196"/>
  <c r="BQ196" s="1"/>
  <c r="C214"/>
  <c r="B214"/>
  <c r="D214"/>
  <c r="G214"/>
  <c r="CP196"/>
  <c r="CQ196" s="1"/>
  <c r="CN196"/>
  <c r="CW196" s="1"/>
  <c r="I214" s="1"/>
  <c r="AL702" l="1"/>
  <c r="AK703"/>
  <c r="AM703" s="1"/>
  <c r="H214"/>
  <c r="BG196"/>
  <c r="CV196"/>
  <c r="P214"/>
  <c r="M214"/>
  <c r="K214"/>
  <c r="BS216"/>
  <c r="BT216" s="1"/>
  <c r="O214"/>
  <c r="AJ703" l="1"/>
  <c r="AH196"/>
  <c r="V196"/>
  <c r="Y196"/>
  <c r="AB196"/>
  <c r="S196"/>
  <c r="AP196"/>
  <c r="E214"/>
  <c r="J214"/>
  <c r="BU216"/>
  <c r="A214"/>
  <c r="AK704" l="1"/>
  <c r="AM704" s="1"/>
  <c r="AL703"/>
  <c r="AZ196"/>
  <c r="BC196" s="1"/>
  <c r="BB196" l="1"/>
  <c r="CD197" s="1"/>
  <c r="CE197" s="1"/>
  <c r="CF197" s="1"/>
  <c r="AJ704"/>
  <c r="AT197"/>
  <c r="AR197"/>
  <c r="AW197"/>
  <c r="AV197"/>
  <c r="AS197"/>
  <c r="AU197"/>
  <c r="BE196"/>
  <c r="AK705" l="1"/>
  <c r="AM705" s="1"/>
  <c r="AL704"/>
  <c r="CG197"/>
  <c r="CT197" s="1"/>
  <c r="CO197" s="1"/>
  <c r="CH197"/>
  <c r="BA197"/>
  <c r="CI197" l="1"/>
  <c r="CJ197" s="1"/>
  <c r="CK197" s="1"/>
  <c r="CL197" s="1"/>
  <c r="CM197" s="1"/>
  <c r="CU197" s="1"/>
  <c r="AJ705"/>
  <c r="AX197"/>
  <c r="AY197" s="1"/>
  <c r="BF197" s="1"/>
  <c r="CR197" l="1"/>
  <c r="CX197" s="1"/>
  <c r="C215" s="1"/>
  <c r="AL705"/>
  <c r="AK706"/>
  <c r="AM706" s="1"/>
  <c r="BL197"/>
  <c r="BN197" s="1"/>
  <c r="BI197"/>
  <c r="BK197" s="1"/>
  <c r="BO197"/>
  <c r="BQ197" s="1"/>
  <c r="CP197"/>
  <c r="CQ197" s="1"/>
  <c r="CN197" l="1"/>
  <c r="CW197" s="1"/>
  <c r="I215" s="1"/>
  <c r="B215"/>
  <c r="D215"/>
  <c r="G215"/>
  <c r="CS197"/>
  <c r="AJ706"/>
  <c r="H215"/>
  <c r="BG197"/>
  <c r="CV197"/>
  <c r="K215"/>
  <c r="P215"/>
  <c r="O215"/>
  <c r="BS217"/>
  <c r="BT217" s="1"/>
  <c r="M215"/>
  <c r="AL706" l="1"/>
  <c r="AK707"/>
  <c r="AM707" s="1"/>
  <c r="Y197"/>
  <c r="S197"/>
  <c r="AB197"/>
  <c r="V197"/>
  <c r="AH197"/>
  <c r="AP197"/>
  <c r="E215"/>
  <c r="J215"/>
  <c r="BU217"/>
  <c r="A215"/>
  <c r="AJ707" l="1"/>
  <c r="AZ197"/>
  <c r="AK708" l="1"/>
  <c r="AM708" s="1"/>
  <c r="AL707"/>
  <c r="BC197"/>
  <c r="BB197"/>
  <c r="CD198" s="1"/>
  <c r="CE198" s="1"/>
  <c r="AJ708" l="1"/>
  <c r="AW198"/>
  <c r="AV198"/>
  <c r="AS198"/>
  <c r="AT198"/>
  <c r="AR198"/>
  <c r="AU198"/>
  <c r="BE197"/>
  <c r="CG198"/>
  <c r="CF198"/>
  <c r="AK709" l="1"/>
  <c r="AM709" s="1"/>
  <c r="AL708"/>
  <c r="CO198"/>
  <c r="CH198"/>
  <c r="CI198" s="1"/>
  <c r="CJ198" s="1"/>
  <c r="CK198" s="1"/>
  <c r="CL198" s="1"/>
  <c r="CT198"/>
  <c r="BA198"/>
  <c r="AJ709" l="1"/>
  <c r="CR198"/>
  <c r="CX198" s="1"/>
  <c r="CM198"/>
  <c r="CU198" s="1"/>
  <c r="AX198"/>
  <c r="AY198" s="1"/>
  <c r="BF198" s="1"/>
  <c r="AL709" l="1"/>
  <c r="AK710"/>
  <c r="AM710" s="1"/>
  <c r="CS198"/>
  <c r="B216"/>
  <c r="D216"/>
  <c r="C216"/>
  <c r="G216"/>
  <c r="CP198"/>
  <c r="CQ198" s="1"/>
  <c r="CN198"/>
  <c r="CW198" s="1"/>
  <c r="I216" s="1"/>
  <c r="BO198"/>
  <c r="BQ198" s="1"/>
  <c r="BL198"/>
  <c r="BN198" s="1"/>
  <c r="BI198"/>
  <c r="BK198" s="1"/>
  <c r="AJ710" l="1"/>
  <c r="H216"/>
  <c r="CV198"/>
  <c r="BG198"/>
  <c r="P216"/>
  <c r="M216"/>
  <c r="BS218"/>
  <c r="BT218" s="1"/>
  <c r="K216"/>
  <c r="O216"/>
  <c r="AK711" l="1"/>
  <c r="AM711" s="1"/>
  <c r="AL710"/>
  <c r="E216"/>
  <c r="J216"/>
  <c r="BU218"/>
  <c r="A216"/>
  <c r="S198"/>
  <c r="V198"/>
  <c r="AB198"/>
  <c r="Y198"/>
  <c r="AH198"/>
  <c r="AP198"/>
  <c r="AJ711" l="1"/>
  <c r="AZ198"/>
  <c r="AL711" l="1"/>
  <c r="AK712"/>
  <c r="AM712" s="1"/>
  <c r="BB198"/>
  <c r="CD199" s="1"/>
  <c r="CE199" s="1"/>
  <c r="BC198"/>
  <c r="AJ712" l="1"/>
  <c r="CF199"/>
  <c r="CG199"/>
  <c r="AU199"/>
  <c r="AW199"/>
  <c r="AS199"/>
  <c r="AR199"/>
  <c r="AV199"/>
  <c r="AT199"/>
  <c r="BA199" s="1"/>
  <c r="BE198"/>
  <c r="AL712" l="1"/>
  <c r="AK713"/>
  <c r="AM713" s="1"/>
  <c r="CO199"/>
  <c r="CH199"/>
  <c r="CI199" s="1"/>
  <c r="CJ199" s="1"/>
  <c r="CK199" s="1"/>
  <c r="CL199" s="1"/>
  <c r="CM199" s="1"/>
  <c r="CT199"/>
  <c r="AX199"/>
  <c r="AY199" s="1"/>
  <c r="BF199" s="1"/>
  <c r="AJ713" l="1"/>
  <c r="CP199"/>
  <c r="CQ199" s="1"/>
  <c r="BO199"/>
  <c r="BQ199" s="1"/>
  <c r="BI199"/>
  <c r="BK199" s="1"/>
  <c r="BL199"/>
  <c r="BN199" s="1"/>
  <c r="CU199"/>
  <c r="CR199"/>
  <c r="CX199" s="1"/>
  <c r="AK714" l="1"/>
  <c r="AM714" s="1"/>
  <c r="AL713"/>
  <c r="CS199"/>
  <c r="CV199" s="1"/>
  <c r="CN199"/>
  <c r="CW199" s="1"/>
  <c r="I217" s="1"/>
  <c r="B217"/>
  <c r="D217"/>
  <c r="C217"/>
  <c r="G217"/>
  <c r="BG199"/>
  <c r="AJ714" l="1"/>
  <c r="H217"/>
  <c r="E217"/>
  <c r="J217"/>
  <c r="AB199"/>
  <c r="V199"/>
  <c r="AH199"/>
  <c r="S199"/>
  <c r="Y199"/>
  <c r="AP199"/>
  <c r="O217"/>
  <c r="P217"/>
  <c r="K217"/>
  <c r="BS219"/>
  <c r="BT219" s="1"/>
  <c r="M217"/>
  <c r="AK715" l="1"/>
  <c r="AM715" s="1"/>
  <c r="AL714"/>
  <c r="AZ199"/>
  <c r="BB199" s="1"/>
  <c r="CD200" s="1"/>
  <c r="CE200" s="1"/>
  <c r="BU219"/>
  <c r="A217"/>
  <c r="AJ715" l="1"/>
  <c r="BC199"/>
  <c r="AV200" s="1"/>
  <c r="CG200"/>
  <c r="CF200"/>
  <c r="AK716" l="1"/>
  <c r="AM716" s="1"/>
  <c r="AL715"/>
  <c r="AR200"/>
  <c r="AU200"/>
  <c r="BE199"/>
  <c r="AW200"/>
  <c r="AT200"/>
  <c r="AS200"/>
  <c r="CH200"/>
  <c r="CI200" s="1"/>
  <c r="CJ200" s="1"/>
  <c r="CK200" s="1"/>
  <c r="CL200" s="1"/>
  <c r="CT200"/>
  <c r="CO200"/>
  <c r="AJ716" l="1"/>
  <c r="AL716" s="1"/>
  <c r="BA200"/>
  <c r="AX200" s="1"/>
  <c r="AY200" s="1"/>
  <c r="BF200" s="1"/>
  <c r="CR200"/>
  <c r="CX200" s="1"/>
  <c r="CM200"/>
  <c r="CP200" l="1"/>
  <c r="CQ200" s="1"/>
  <c r="CN200"/>
  <c r="CW200" s="1"/>
  <c r="I218" s="1"/>
  <c r="D218"/>
  <c r="B218"/>
  <c r="G218"/>
  <c r="C218"/>
  <c r="CS200"/>
  <c r="CU200"/>
  <c r="BI200"/>
  <c r="BK200" s="1"/>
  <c r="BO200"/>
  <c r="BQ200" s="1"/>
  <c r="BL200"/>
  <c r="BN200" s="1"/>
  <c r="H218" l="1"/>
  <c r="CV200"/>
  <c r="K218"/>
  <c r="O218"/>
  <c r="M218"/>
  <c r="P218"/>
  <c r="BS220"/>
  <c r="BT220" s="1"/>
  <c r="BG200"/>
  <c r="E218" l="1"/>
  <c r="J218"/>
  <c r="A218"/>
  <c r="BU220"/>
  <c r="AB200"/>
  <c r="S200"/>
  <c r="V200"/>
  <c r="Y200"/>
  <c r="AH200"/>
  <c r="AP200"/>
  <c r="AZ200" l="1"/>
  <c r="BB200" l="1"/>
  <c r="CD201" s="1"/>
  <c r="CE201" s="1"/>
  <c r="BC200"/>
  <c r="CG201" l="1"/>
  <c r="CF201"/>
  <c r="AR201"/>
  <c r="AS201"/>
  <c r="AT201"/>
  <c r="BA201" s="1"/>
  <c r="AU201"/>
  <c r="AV201"/>
  <c r="AW201"/>
  <c r="BE200"/>
  <c r="AX201" l="1"/>
  <c r="AY201" s="1"/>
  <c r="BF201" s="1"/>
  <c r="CH201"/>
  <c r="CI201" s="1"/>
  <c r="CJ201" s="1"/>
  <c r="CK201" s="1"/>
  <c r="CL201" s="1"/>
  <c r="CT201"/>
  <c r="CO201" s="1"/>
  <c r="BI201" l="1"/>
  <c r="BK201" s="1"/>
  <c r="BG201" s="1"/>
  <c r="BL201"/>
  <c r="BN201" s="1"/>
  <c r="BO201"/>
  <c r="BQ201" s="1"/>
  <c r="CR201"/>
  <c r="CX201" s="1"/>
  <c r="CM201"/>
  <c r="CU201" s="1"/>
  <c r="S201" l="1"/>
  <c r="V201"/>
  <c r="AH201"/>
  <c r="AB201"/>
  <c r="Y201"/>
  <c r="AP201"/>
  <c r="G219"/>
  <c r="C219"/>
  <c r="B219"/>
  <c r="D219"/>
  <c r="CP201"/>
  <c r="CQ201" s="1"/>
  <c r="CN201"/>
  <c r="CW201" s="1"/>
  <c r="I219" s="1"/>
  <c r="CS201"/>
  <c r="H219" l="1"/>
  <c r="CV201"/>
  <c r="O219"/>
  <c r="BS221"/>
  <c r="BT221" s="1"/>
  <c r="M219"/>
  <c r="P219"/>
  <c r="K219"/>
  <c r="AZ201"/>
  <c r="E219" l="1"/>
  <c r="J219"/>
  <c r="BC201"/>
  <c r="BB201"/>
  <c r="CD202" s="1"/>
  <c r="CE202" s="1"/>
  <c r="BU221"/>
  <c r="A219"/>
  <c r="AT202" l="1"/>
  <c r="AS202"/>
  <c r="AU202"/>
  <c r="AW202"/>
  <c r="AR202"/>
  <c r="AV202"/>
  <c r="BE201"/>
  <c r="CF202"/>
  <c r="CG202"/>
  <c r="BA202" l="1"/>
  <c r="AX202" s="1"/>
  <c r="AY202" s="1"/>
  <c r="CT202"/>
  <c r="CO202" s="1"/>
  <c r="CH202"/>
  <c r="CI202" s="1"/>
  <c r="CJ202" s="1"/>
  <c r="CK202" s="1"/>
  <c r="CL202" s="1"/>
  <c r="BF202" l="1"/>
  <c r="CR202"/>
  <c r="CX202" s="1"/>
  <c r="CM202"/>
  <c r="CS202" l="1"/>
  <c r="C220"/>
  <c r="G220"/>
  <c r="D220"/>
  <c r="B220"/>
  <c r="BL202"/>
  <c r="BN202" s="1"/>
  <c r="BI202"/>
  <c r="BK202" s="1"/>
  <c r="BO202"/>
  <c r="BQ202" s="1"/>
  <c r="CP202"/>
  <c r="CQ202" s="1"/>
  <c r="CN202"/>
  <c r="CW202" s="1"/>
  <c r="I220" s="1"/>
  <c r="CU202"/>
  <c r="H220" l="1"/>
  <c r="CV202"/>
  <c r="BS222"/>
  <c r="BT222" s="1"/>
  <c r="P220"/>
  <c r="K220"/>
  <c r="M220"/>
  <c r="O220"/>
  <c r="BG202"/>
  <c r="E220" l="1"/>
  <c r="J220"/>
  <c r="BU222"/>
  <c r="A220"/>
  <c r="AH202"/>
  <c r="AB202"/>
  <c r="S202"/>
  <c r="V202"/>
  <c r="Y202"/>
  <c r="AP202"/>
  <c r="AZ202" l="1"/>
  <c r="BB202" s="1"/>
  <c r="CD203" s="1"/>
  <c r="CE203" s="1"/>
  <c r="BC202" l="1"/>
  <c r="AW203" s="1"/>
  <c r="CG203"/>
  <c r="CF203"/>
  <c r="AR203" l="1"/>
  <c r="AS203"/>
  <c r="AU203"/>
  <c r="AT203"/>
  <c r="BA203" s="1"/>
  <c r="BE202"/>
  <c r="AV203"/>
  <c r="CT203"/>
  <c r="CH203"/>
  <c r="CI203" s="1"/>
  <c r="CJ203" s="1"/>
  <c r="CK203" s="1"/>
  <c r="CL203" s="1"/>
  <c r="CO203"/>
  <c r="AX203"/>
  <c r="AY203" l="1"/>
  <c r="BF203" s="1"/>
  <c r="CR203"/>
  <c r="CX203" s="1"/>
  <c r="CM203"/>
  <c r="CS203" l="1"/>
  <c r="C221"/>
  <c r="B221"/>
  <c r="D221"/>
  <c r="I221"/>
  <c r="G221"/>
  <c r="BI203"/>
  <c r="BK203" s="1"/>
  <c r="BO203"/>
  <c r="BQ203" s="1"/>
  <c r="BL203"/>
  <c r="BN203" s="1"/>
  <c r="CP203"/>
  <c r="CQ203" s="1"/>
  <c r="CN203"/>
  <c r="CW203" s="1"/>
  <c r="CU203"/>
  <c r="H221" l="1"/>
  <c r="P221"/>
  <c r="O221"/>
  <c r="M221"/>
  <c r="BS223"/>
  <c r="BT223" s="1"/>
  <c r="K221"/>
  <c r="BG203"/>
  <c r="CV203"/>
  <c r="E221" l="1"/>
  <c r="J221"/>
  <c r="Y203"/>
  <c r="S203"/>
  <c r="AH203"/>
  <c r="AB203"/>
  <c r="V203"/>
  <c r="AP203"/>
  <c r="A221"/>
  <c r="BU223"/>
  <c r="AZ203" l="1"/>
  <c r="BB203" l="1"/>
  <c r="CD204" s="1"/>
  <c r="CE204" s="1"/>
  <c r="BC203"/>
  <c r="AU204" l="1"/>
  <c r="AS204"/>
  <c r="AW204"/>
  <c r="AV204"/>
  <c r="AR204"/>
  <c r="AT204"/>
  <c r="BA204" s="1"/>
  <c r="BE203"/>
  <c r="CG204"/>
  <c r="CF204"/>
  <c r="CO204" l="1"/>
  <c r="AX204"/>
  <c r="AY204" s="1"/>
  <c r="BF204" s="1"/>
  <c r="CT204"/>
  <c r="CH204"/>
  <c r="CI204" s="1"/>
  <c r="CJ204" s="1"/>
  <c r="CK204" s="1"/>
  <c r="CL204" s="1"/>
  <c r="CR204" l="1"/>
  <c r="CX204" s="1"/>
  <c r="CM204"/>
  <c r="CU204" s="1"/>
  <c r="BL204"/>
  <c r="BN204" s="1"/>
  <c r="BI204"/>
  <c r="BK204" s="1"/>
  <c r="BO204"/>
  <c r="BQ204" s="1"/>
  <c r="BG204" l="1"/>
  <c r="AB204" s="1"/>
  <c r="CS204"/>
  <c r="G222"/>
  <c r="B222"/>
  <c r="C222"/>
  <c r="D222"/>
  <c r="CP204"/>
  <c r="CQ204" s="1"/>
  <c r="CN204"/>
  <c r="CW204" s="1"/>
  <c r="I222" s="1"/>
  <c r="Y204" l="1"/>
  <c r="V204"/>
  <c r="AP204"/>
  <c r="S204"/>
  <c r="AH204"/>
  <c r="H222"/>
  <c r="CV204"/>
  <c r="M222"/>
  <c r="K222"/>
  <c r="P222"/>
  <c r="O222"/>
  <c r="BS224"/>
  <c r="BT224" s="1"/>
  <c r="AZ204" l="1"/>
  <c r="BB204" s="1"/>
  <c r="CD205" s="1"/>
  <c r="CE205" s="1"/>
  <c r="E222"/>
  <c r="J222"/>
  <c r="A222"/>
  <c r="BU224"/>
  <c r="BC204" l="1"/>
  <c r="AU205" s="1"/>
  <c r="CG205"/>
  <c r="CF205"/>
  <c r="AT205" l="1"/>
  <c r="AV205"/>
  <c r="AS205"/>
  <c r="AW205"/>
  <c r="AR205"/>
  <c r="BE204"/>
  <c r="CH205"/>
  <c r="CI205" s="1"/>
  <c r="CJ205" s="1"/>
  <c r="CK205" s="1"/>
  <c r="CL205" s="1"/>
  <c r="CT205"/>
  <c r="CO205" s="1"/>
  <c r="BA205"/>
  <c r="CR205" l="1"/>
  <c r="CX205" s="1"/>
  <c r="CM205"/>
  <c r="AX205"/>
  <c r="AY205" s="1"/>
  <c r="BF205" s="1"/>
  <c r="CS205" l="1"/>
  <c r="C223"/>
  <c r="B223"/>
  <c r="D223"/>
  <c r="G223"/>
  <c r="BO205"/>
  <c r="BQ205" s="1"/>
  <c r="BI205"/>
  <c r="BK205" s="1"/>
  <c r="BL205"/>
  <c r="BN205" s="1"/>
  <c r="CP205"/>
  <c r="CQ205" s="1"/>
  <c r="CN205"/>
  <c r="CW205" s="1"/>
  <c r="I223" s="1"/>
  <c r="CU205"/>
  <c r="H223" l="1"/>
  <c r="K223"/>
  <c r="P223"/>
  <c r="M223"/>
  <c r="O223"/>
  <c r="BS225"/>
  <c r="BT225" s="1"/>
  <c r="CV205"/>
  <c r="BG205"/>
  <c r="A223" l="1"/>
  <c r="BU225"/>
  <c r="E223"/>
  <c r="J223"/>
  <c r="Y205"/>
  <c r="AB205"/>
  <c r="V205"/>
  <c r="AH205"/>
  <c r="S205"/>
  <c r="AP205"/>
  <c r="AZ205" l="1"/>
  <c r="BC205" l="1"/>
  <c r="BB205"/>
  <c r="CD206" s="1"/>
  <c r="CE206" s="1"/>
  <c r="AU206" l="1"/>
  <c r="AV206"/>
  <c r="AW206"/>
  <c r="AT206"/>
  <c r="AS206"/>
  <c r="AR206"/>
  <c r="BE205"/>
  <c r="CG206"/>
  <c r="CF206"/>
  <c r="CO206" l="1"/>
  <c r="CT206"/>
  <c r="CH206"/>
  <c r="CI206" s="1"/>
  <c r="CJ206" s="1"/>
  <c r="CK206" s="1"/>
  <c r="CL206" s="1"/>
  <c r="CM206" s="1"/>
  <c r="BA206"/>
  <c r="CP206" l="1"/>
  <c r="CQ206" s="1"/>
  <c r="CU206"/>
  <c r="CR206"/>
  <c r="CX206" s="1"/>
  <c r="AX206"/>
  <c r="AY206" s="1"/>
  <c r="BF206" s="1"/>
  <c r="B224" l="1"/>
  <c r="D224"/>
  <c r="C224"/>
  <c r="G224"/>
  <c r="CN206"/>
  <c r="CW206" s="1"/>
  <c r="I224" s="1"/>
  <c r="BO206"/>
  <c r="BQ206" s="1"/>
  <c r="BI206"/>
  <c r="BK206" s="1"/>
  <c r="BG206" s="1"/>
  <c r="BL206"/>
  <c r="BN206" s="1"/>
  <c r="CS206"/>
  <c r="CV206" s="1"/>
  <c r="H224" l="1"/>
  <c r="E224"/>
  <c r="J224"/>
  <c r="V206"/>
  <c r="S206"/>
  <c r="AB206"/>
  <c r="Y206"/>
  <c r="AH206"/>
  <c r="AP206"/>
  <c r="O224"/>
  <c r="BS226"/>
  <c r="BT226" s="1"/>
  <c r="M224"/>
  <c r="P224"/>
  <c r="K224"/>
  <c r="A224" l="1"/>
  <c r="BU226"/>
  <c r="AZ206"/>
  <c r="BC206" l="1"/>
  <c r="BB206"/>
  <c r="CD207" s="1"/>
  <c r="CE207" s="1"/>
  <c r="AU207" l="1"/>
  <c r="AW207"/>
  <c r="AS207"/>
  <c r="AR207"/>
  <c r="AT207"/>
  <c r="AV207"/>
  <c r="BE206"/>
  <c r="CF207"/>
  <c r="CG207"/>
  <c r="BA207" l="1"/>
  <c r="AX207" s="1"/>
  <c r="AY207" s="1"/>
  <c r="CT207"/>
  <c r="CO207" s="1"/>
  <c r="CH207"/>
  <c r="CI207" s="1"/>
  <c r="CJ207" s="1"/>
  <c r="CK207" s="1"/>
  <c r="CL207" s="1"/>
  <c r="BF207" l="1"/>
  <c r="CR207"/>
  <c r="CX207" s="1"/>
  <c r="CM207"/>
  <c r="CP207" l="1"/>
  <c r="CQ207" s="1"/>
  <c r="CN207"/>
  <c r="CW207" s="1"/>
  <c r="I225" s="1"/>
  <c r="BI207"/>
  <c r="BK207" s="1"/>
  <c r="BO207"/>
  <c r="BQ207" s="1"/>
  <c r="BL207"/>
  <c r="BN207" s="1"/>
  <c r="G225"/>
  <c r="D225"/>
  <c r="C225"/>
  <c r="B225"/>
  <c r="CS207"/>
  <c r="CU207"/>
  <c r="H225" l="1"/>
  <c r="CV207"/>
  <c r="O225"/>
  <c r="K225"/>
  <c r="M225"/>
  <c r="BS227"/>
  <c r="BT227" s="1"/>
  <c r="P225"/>
  <c r="BG207"/>
  <c r="E225" l="1"/>
  <c r="J225"/>
  <c r="BU227"/>
  <c r="A225"/>
  <c r="V207"/>
  <c r="AB207"/>
  <c r="Y207"/>
  <c r="S207"/>
  <c r="AH207"/>
  <c r="AP207"/>
  <c r="AZ207" l="1"/>
  <c r="BC207" l="1"/>
  <c r="BB207"/>
  <c r="CD208" s="1"/>
  <c r="CE208" s="1"/>
  <c r="AU208" l="1"/>
  <c r="AW208"/>
  <c r="AV208"/>
  <c r="AR208"/>
  <c r="AS208"/>
  <c r="AT208"/>
  <c r="BA208" s="1"/>
  <c r="BE207"/>
  <c r="CF208"/>
  <c r="CG208"/>
  <c r="AX208" l="1"/>
  <c r="AY208" s="1"/>
  <c r="BF208" s="1"/>
  <c r="CH208"/>
  <c r="CI208" s="1"/>
  <c r="CJ208" s="1"/>
  <c r="CK208" s="1"/>
  <c r="CL208" s="1"/>
  <c r="CT208"/>
  <c r="CO208" s="1"/>
  <c r="CR208" l="1"/>
  <c r="CX208" s="1"/>
  <c r="BL208"/>
  <c r="BN208" s="1"/>
  <c r="BI208"/>
  <c r="BK208" s="1"/>
  <c r="BO208"/>
  <c r="BQ208" s="1"/>
  <c r="CM208"/>
  <c r="CS208" s="1"/>
  <c r="BG208" l="1"/>
  <c r="AB208" s="1"/>
  <c r="B226"/>
  <c r="C226"/>
  <c r="D226"/>
  <c r="G226"/>
  <c r="CP208"/>
  <c r="CQ208" s="1"/>
  <c r="CN208"/>
  <c r="CW208" s="1"/>
  <c r="I226" s="1"/>
  <c r="CU208"/>
  <c r="AH208" l="1"/>
  <c r="V208"/>
  <c r="Y208"/>
  <c r="AP208"/>
  <c r="S208"/>
  <c r="H226"/>
  <c r="CV208"/>
  <c r="K226"/>
  <c r="O226"/>
  <c r="BS228"/>
  <c r="BT228" s="1"/>
  <c r="M226"/>
  <c r="P226"/>
  <c r="AZ208" l="1"/>
  <c r="BB208" s="1"/>
  <c r="CD209" s="1"/>
  <c r="CE209" s="1"/>
  <c r="E226"/>
  <c r="J226"/>
  <c r="A226"/>
  <c r="BU228"/>
  <c r="BC208" l="1"/>
  <c r="AS209" s="1"/>
  <c r="CF209"/>
  <c r="CG209"/>
  <c r="AT209" l="1"/>
  <c r="BA209" s="1"/>
  <c r="AX209" s="1"/>
  <c r="AY209" s="1"/>
  <c r="BF209" s="1"/>
  <c r="AR209"/>
  <c r="AU209"/>
  <c r="AW209"/>
  <c r="BE208"/>
  <c r="AV209"/>
  <c r="CO209"/>
  <c r="CT209"/>
  <c r="CH209"/>
  <c r="CI209" s="1"/>
  <c r="CJ209" s="1"/>
  <c r="CK209" s="1"/>
  <c r="CL209" s="1"/>
  <c r="CM209" s="1"/>
  <c r="CP209" l="1"/>
  <c r="CQ209" s="1"/>
  <c r="CU209"/>
  <c r="BL209"/>
  <c r="BN209" s="1"/>
  <c r="BI209"/>
  <c r="BK209" s="1"/>
  <c r="BO209"/>
  <c r="BQ209" s="1"/>
  <c r="CR209"/>
  <c r="CX209" s="1"/>
  <c r="CN209" l="1"/>
  <c r="CW209" s="1"/>
  <c r="I227" s="1"/>
  <c r="CS209"/>
  <c r="CV209" s="1"/>
  <c r="C227"/>
  <c r="D227"/>
  <c r="B227"/>
  <c r="G227"/>
  <c r="BG209"/>
  <c r="H227" l="1"/>
  <c r="V209"/>
  <c r="Y209"/>
  <c r="AH209"/>
  <c r="S209"/>
  <c r="AB209"/>
  <c r="AP209"/>
  <c r="E227"/>
  <c r="J227"/>
  <c r="M227"/>
  <c r="P227"/>
  <c r="K227"/>
  <c r="BS229"/>
  <c r="BT229" s="1"/>
  <c r="O227"/>
  <c r="A227" l="1"/>
  <c r="BU229"/>
  <c r="AZ209"/>
  <c r="BB209" l="1"/>
  <c r="CD210" s="1"/>
  <c r="CE210" s="1"/>
  <c r="BC209"/>
  <c r="CG210" l="1"/>
  <c r="CF210"/>
  <c r="AW210"/>
  <c r="AR210"/>
  <c r="AT210"/>
  <c r="BA210" s="1"/>
  <c r="AS210"/>
  <c r="AU210"/>
  <c r="AV210"/>
  <c r="BE209"/>
  <c r="AX210" l="1"/>
  <c r="AY210" s="1"/>
  <c r="BF210" s="1"/>
  <c r="CH210"/>
  <c r="CI210" s="1"/>
  <c r="CJ210" s="1"/>
  <c r="CK210" s="1"/>
  <c r="CL210" s="1"/>
  <c r="CT210"/>
  <c r="CO210" s="1"/>
  <c r="BI210" l="1"/>
  <c r="BK210" s="1"/>
  <c r="BL210"/>
  <c r="BN210" s="1"/>
  <c r="BO210"/>
  <c r="BQ210" s="1"/>
  <c r="CR210"/>
  <c r="CX210" s="1"/>
  <c r="CM210"/>
  <c r="CU210" s="1"/>
  <c r="BG210" l="1"/>
  <c r="D228"/>
  <c r="B228"/>
  <c r="C228"/>
  <c r="G228"/>
  <c r="CP210"/>
  <c r="CQ210" s="1"/>
  <c r="CN210"/>
  <c r="CW210" s="1"/>
  <c r="I228" s="1"/>
  <c r="CS210"/>
  <c r="H228" l="1"/>
  <c r="K228"/>
  <c r="P228"/>
  <c r="M228"/>
  <c r="O228"/>
  <c r="BS230"/>
  <c r="BT230" s="1"/>
  <c r="Y210"/>
  <c r="S210"/>
  <c r="V210"/>
  <c r="AB210"/>
  <c r="AH210"/>
  <c r="AP210"/>
  <c r="CV210"/>
  <c r="A228" l="1"/>
  <c r="BU230"/>
  <c r="E228"/>
  <c r="J228"/>
  <c r="AZ210"/>
  <c r="BB210" l="1"/>
  <c r="CD211" s="1"/>
  <c r="CE211" s="1"/>
  <c r="BC210"/>
  <c r="CF211" l="1"/>
  <c r="CG211"/>
  <c r="AV211"/>
  <c r="AS211"/>
  <c r="AR211"/>
  <c r="AT211"/>
  <c r="BA211" s="1"/>
  <c r="AU211"/>
  <c r="AW211"/>
  <c r="BE210"/>
  <c r="AX211" l="1"/>
  <c r="CH211"/>
  <c r="CI211" s="1"/>
  <c r="CJ211" s="1"/>
  <c r="CK211" s="1"/>
  <c r="CL211" s="1"/>
  <c r="CT211"/>
  <c r="CO211" s="1"/>
  <c r="AY211"/>
  <c r="BF211" s="1"/>
  <c r="CR211" l="1"/>
  <c r="CX211" s="1"/>
  <c r="CM211"/>
  <c r="BI211"/>
  <c r="BK211" s="1"/>
  <c r="BO211"/>
  <c r="BQ211" s="1"/>
  <c r="BL211"/>
  <c r="BN211" s="1"/>
  <c r="CS211" l="1"/>
  <c r="G229"/>
  <c r="C229"/>
  <c r="B229"/>
  <c r="D229"/>
  <c r="BG211"/>
  <c r="CP211"/>
  <c r="CQ211" s="1"/>
  <c r="CN211"/>
  <c r="CW211" s="1"/>
  <c r="I229" s="1"/>
  <c r="CU211"/>
  <c r="H229" l="1"/>
  <c r="K229"/>
  <c r="P229"/>
  <c r="M229"/>
  <c r="O229"/>
  <c r="BS231"/>
  <c r="BT231" s="1"/>
  <c r="AH211"/>
  <c r="V211"/>
  <c r="AB211"/>
  <c r="S211"/>
  <c r="Y211"/>
  <c r="AP211"/>
  <c r="CV211"/>
  <c r="AZ211" l="1"/>
  <c r="BB211" s="1"/>
  <c r="CD212" s="1"/>
  <c r="CE212" s="1"/>
  <c r="A229"/>
  <c r="BU231"/>
  <c r="E229"/>
  <c r="J229"/>
  <c r="BC211" l="1"/>
  <c r="AS212" s="1"/>
  <c r="CG212"/>
  <c r="CF212"/>
  <c r="AT212" l="1"/>
  <c r="AR212"/>
  <c r="AU212"/>
  <c r="AW212"/>
  <c r="AV212"/>
  <c r="BE211"/>
  <c r="CO212"/>
  <c r="CH212"/>
  <c r="CI212" s="1"/>
  <c r="CJ212" s="1"/>
  <c r="CK212" s="1"/>
  <c r="CL212" s="1"/>
  <c r="CT212"/>
  <c r="BA212"/>
  <c r="CR212" l="1"/>
  <c r="CX212" s="1"/>
  <c r="CM212"/>
  <c r="AX212"/>
  <c r="AY212" s="1"/>
  <c r="BF212" s="1"/>
  <c r="CS212" l="1"/>
  <c r="C230"/>
  <c r="B230"/>
  <c r="G230"/>
  <c r="D230"/>
  <c r="CP212"/>
  <c r="CQ212" s="1"/>
  <c r="CN212"/>
  <c r="CW212" s="1"/>
  <c r="I230" s="1"/>
  <c r="BI212"/>
  <c r="BK212" s="1"/>
  <c r="BO212"/>
  <c r="BQ212" s="1"/>
  <c r="BL212"/>
  <c r="BN212" s="1"/>
  <c r="CU212"/>
  <c r="BG212" l="1"/>
  <c r="Y212" s="1"/>
  <c r="H230"/>
  <c r="P230"/>
  <c r="BS232"/>
  <c r="BT232" s="1"/>
  <c r="O230"/>
  <c r="M230"/>
  <c r="K230"/>
  <c r="S212"/>
  <c r="AP212"/>
  <c r="CV212"/>
  <c r="AB212" l="1"/>
  <c r="V212"/>
  <c r="AH212"/>
  <c r="A230"/>
  <c r="BU232"/>
  <c r="E230"/>
  <c r="J230"/>
  <c r="AZ212" l="1"/>
  <c r="BB212" s="1"/>
  <c r="CD213" s="1"/>
  <c r="CE213" s="1"/>
  <c r="CG213" s="1"/>
  <c r="BC212" l="1"/>
  <c r="AV213" s="1"/>
  <c r="CF213"/>
  <c r="CO213" s="1"/>
  <c r="CT213"/>
  <c r="CH213"/>
  <c r="AR213" l="1"/>
  <c r="AU213"/>
  <c r="CI213"/>
  <c r="CJ213" s="1"/>
  <c r="CK213" s="1"/>
  <c r="CL213" s="1"/>
  <c r="CM213" s="1"/>
  <c r="CP213" s="1"/>
  <c r="CQ213" s="1"/>
  <c r="AT213"/>
  <c r="BE212"/>
  <c r="AS213"/>
  <c r="AW213"/>
  <c r="BA213" s="1"/>
  <c r="AX213" s="1"/>
  <c r="AY213" s="1"/>
  <c r="BF213" s="1"/>
  <c r="CU213" l="1"/>
  <c r="CR213"/>
  <c r="CX213" s="1"/>
  <c r="D231" s="1"/>
  <c r="BI213"/>
  <c r="BK213" s="1"/>
  <c r="BO213"/>
  <c r="BQ213" s="1"/>
  <c r="BL213"/>
  <c r="BN213" s="1"/>
  <c r="CS213" l="1"/>
  <c r="CV213" s="1"/>
  <c r="J231" s="1"/>
  <c r="CN213"/>
  <c r="CW213" s="1"/>
  <c r="I231" s="1"/>
  <c r="C231"/>
  <c r="BS233" s="1"/>
  <c r="BT233" s="1"/>
  <c r="B231"/>
  <c r="G231"/>
  <c r="H231"/>
  <c r="BG213"/>
  <c r="M231" l="1"/>
  <c r="E231"/>
  <c r="K231"/>
  <c r="O231"/>
  <c r="P231"/>
  <c r="Y213"/>
  <c r="V213"/>
  <c r="S213"/>
  <c r="AH213"/>
  <c r="AB213"/>
  <c r="AP213"/>
  <c r="BU233"/>
  <c r="A231"/>
  <c r="AZ213" l="1"/>
  <c r="BC213" l="1"/>
  <c r="BB213"/>
  <c r="CD214" s="1"/>
  <c r="CE214" s="1"/>
  <c r="AU214" l="1"/>
  <c r="AW214"/>
  <c r="AR214"/>
  <c r="AT214"/>
  <c r="AV214"/>
  <c r="AS214"/>
  <c r="BE213"/>
  <c r="CF214"/>
  <c r="CG214"/>
  <c r="CT214" l="1"/>
  <c r="CO214" s="1"/>
  <c r="CH214"/>
  <c r="CI214" s="1"/>
  <c r="CJ214" s="1"/>
  <c r="CK214" s="1"/>
  <c r="CL214" s="1"/>
  <c r="BA214"/>
  <c r="CR214" l="1"/>
  <c r="CX214" s="1"/>
  <c r="AX214"/>
  <c r="AY214" s="1"/>
  <c r="BF214" s="1"/>
  <c r="CM214"/>
  <c r="CS214" l="1"/>
  <c r="C232"/>
  <c r="G232"/>
  <c r="B232"/>
  <c r="D232"/>
  <c r="CP214"/>
  <c r="CQ214" s="1"/>
  <c r="CN214"/>
  <c r="CW214" s="1"/>
  <c r="I232" s="1"/>
  <c r="BI214"/>
  <c r="BK214" s="1"/>
  <c r="BO214"/>
  <c r="BQ214" s="1"/>
  <c r="BL214"/>
  <c r="BN214" s="1"/>
  <c r="CU214"/>
  <c r="BG214" l="1"/>
  <c r="Y214" s="1"/>
  <c r="H232"/>
  <c r="M232"/>
  <c r="P232"/>
  <c r="K232"/>
  <c r="O232"/>
  <c r="BS234"/>
  <c r="BT234" s="1"/>
  <c r="CV214"/>
  <c r="AB214" l="1"/>
  <c r="V214"/>
  <c r="AH214"/>
  <c r="S214"/>
  <c r="AP214"/>
  <c r="A232"/>
  <c r="BU234"/>
  <c r="E232"/>
  <c r="J232"/>
  <c r="AZ214" l="1"/>
  <c r="BB214" s="1"/>
  <c r="CD215" s="1"/>
  <c r="CE215" s="1"/>
  <c r="BC214" l="1"/>
  <c r="AU215" s="1"/>
  <c r="CF215"/>
  <c r="CG215"/>
  <c r="AT215" l="1"/>
  <c r="BA215" s="1"/>
  <c r="AX215" s="1"/>
  <c r="AY215" s="1"/>
  <c r="AR215"/>
  <c r="AS215"/>
  <c r="AW215"/>
  <c r="AV215"/>
  <c r="BE214"/>
  <c r="CH215"/>
  <c r="CI215" s="1"/>
  <c r="CJ215" s="1"/>
  <c r="CK215" s="1"/>
  <c r="CL215" s="1"/>
  <c r="CT215"/>
  <c r="CO215" s="1"/>
  <c r="CR215" l="1"/>
  <c r="CX215" s="1"/>
  <c r="CM215"/>
  <c r="BF215"/>
  <c r="B233" l="1"/>
  <c r="G233"/>
  <c r="C233"/>
  <c r="D233"/>
  <c r="H233"/>
  <c r="CP215"/>
  <c r="CQ215" s="1"/>
  <c r="CN215"/>
  <c r="CW215" s="1"/>
  <c r="I233" s="1"/>
  <c r="BL215"/>
  <c r="BN215" s="1"/>
  <c r="BO215"/>
  <c r="BQ215" s="1"/>
  <c r="BI215"/>
  <c r="BK215" s="1"/>
  <c r="CS215"/>
  <c r="CU215"/>
  <c r="CV215" l="1"/>
  <c r="M233"/>
  <c r="O233"/>
  <c r="K233"/>
  <c r="P233"/>
  <c r="BS235"/>
  <c r="BT235" s="1"/>
  <c r="BG215"/>
  <c r="E233" l="1"/>
  <c r="J233"/>
  <c r="BU235"/>
  <c r="A233"/>
  <c r="Y215"/>
  <c r="AB215"/>
  <c r="V215"/>
  <c r="AH215"/>
  <c r="S215"/>
  <c r="AP215"/>
  <c r="AZ215" l="1"/>
  <c r="BC215" l="1"/>
  <c r="BB215"/>
  <c r="CD216" s="1"/>
  <c r="CE216" s="1"/>
  <c r="AV216" l="1"/>
  <c r="AT216"/>
  <c r="AW216"/>
  <c r="AS216"/>
  <c r="AU216"/>
  <c r="AR216"/>
  <c r="BE215"/>
  <c r="CF216"/>
  <c r="CG216"/>
  <c r="BA216" l="1"/>
  <c r="AX216" s="1"/>
  <c r="AY216" s="1"/>
  <c r="BF216" s="1"/>
  <c r="CT216"/>
  <c r="CO216" s="1"/>
  <c r="CH216"/>
  <c r="CI216" s="1"/>
  <c r="CJ216" s="1"/>
  <c r="CK216" s="1"/>
  <c r="CL216" s="1"/>
  <c r="CR216" l="1"/>
  <c r="CX216" s="1"/>
  <c r="CM216"/>
  <c r="BI216"/>
  <c r="BK216" s="1"/>
  <c r="BG216" s="1"/>
  <c r="BL216"/>
  <c r="BN216" s="1"/>
  <c r="BO216"/>
  <c r="BQ216" s="1"/>
  <c r="CS216" l="1"/>
  <c r="CU216"/>
  <c r="G234"/>
  <c r="C234"/>
  <c r="B234"/>
  <c r="D234"/>
  <c r="S216"/>
  <c r="V216"/>
  <c r="Y216"/>
  <c r="AB216"/>
  <c r="AH216"/>
  <c r="AP216"/>
  <c r="CP216"/>
  <c r="CQ216" s="1"/>
  <c r="CN216"/>
  <c r="CW216" s="1"/>
  <c r="I234" s="1"/>
  <c r="H234" l="1"/>
  <c r="P234"/>
  <c r="M234"/>
  <c r="O234"/>
  <c r="BS236"/>
  <c r="BT236" s="1"/>
  <c r="K234"/>
  <c r="CV216"/>
  <c r="AZ216"/>
  <c r="E234" l="1"/>
  <c r="J234"/>
  <c r="BC216"/>
  <c r="BB216"/>
  <c r="CD217" s="1"/>
  <c r="CE217" s="1"/>
  <c r="BU236"/>
  <c r="A234"/>
  <c r="AU217" l="1"/>
  <c r="AW217"/>
  <c r="AV217"/>
  <c r="AS217"/>
  <c r="AT217"/>
  <c r="BA217" s="1"/>
  <c r="AR217"/>
  <c r="BE216"/>
  <c r="CG217"/>
  <c r="CF217"/>
  <c r="CO217" l="1"/>
  <c r="AX217"/>
  <c r="AY217" s="1"/>
  <c r="BF217" s="1"/>
  <c r="CT217"/>
  <c r="CH217"/>
  <c r="CI217" s="1"/>
  <c r="CJ217" s="1"/>
  <c r="CK217" s="1"/>
  <c r="CL217" s="1"/>
  <c r="CM217" s="1"/>
  <c r="CP217" l="1"/>
  <c r="CQ217" s="1"/>
  <c r="CU217"/>
  <c r="CR217"/>
  <c r="CX217" s="1"/>
  <c r="BO217"/>
  <c r="BQ217" s="1"/>
  <c r="BL217"/>
  <c r="BN217" s="1"/>
  <c r="BI217"/>
  <c r="BK217" s="1"/>
  <c r="BG217" l="1"/>
  <c r="CN217"/>
  <c r="CW217" s="1"/>
  <c r="I235" s="1"/>
  <c r="C235"/>
  <c r="B235"/>
  <c r="D235"/>
  <c r="G235"/>
  <c r="CS217"/>
  <c r="CV217" s="1"/>
  <c r="H235" l="1"/>
  <c r="E235"/>
  <c r="J235"/>
  <c r="BS237"/>
  <c r="BT237" s="1"/>
  <c r="M235"/>
  <c r="P235"/>
  <c r="O235"/>
  <c r="K235"/>
  <c r="AH217"/>
  <c r="AB217"/>
  <c r="V217"/>
  <c r="S217"/>
  <c r="Y217"/>
  <c r="AP217"/>
  <c r="A235" l="1"/>
  <c r="BU237"/>
  <c r="AZ217"/>
  <c r="BC217" l="1"/>
  <c r="BB217"/>
  <c r="CD218" s="1"/>
  <c r="CE218" s="1"/>
  <c r="AR218" l="1"/>
  <c r="AS218"/>
  <c r="AU218"/>
  <c r="AV218"/>
  <c r="AW218"/>
  <c r="AT218"/>
  <c r="BA218" s="1"/>
  <c r="BE217"/>
  <c r="CG218"/>
  <c r="CF218"/>
  <c r="CO218" l="1"/>
  <c r="AX218"/>
  <c r="AY218" s="1"/>
  <c r="CT218"/>
  <c r="CH218"/>
  <c r="CI218" s="1"/>
  <c r="CJ218" s="1"/>
  <c r="CK218" s="1"/>
  <c r="CL218" s="1"/>
  <c r="CM218" s="1"/>
  <c r="BF218" l="1"/>
  <c r="CP218"/>
  <c r="CQ218" s="1"/>
  <c r="CU218"/>
  <c r="CR218"/>
  <c r="CX218" s="1"/>
  <c r="D236" l="1"/>
  <c r="G236"/>
  <c r="B236"/>
  <c r="C236"/>
  <c r="BL218"/>
  <c r="BN218" s="1"/>
  <c r="BO218"/>
  <c r="BQ218" s="1"/>
  <c r="BI218"/>
  <c r="BK218" s="1"/>
  <c r="CN218"/>
  <c r="CW218" s="1"/>
  <c r="I236" s="1"/>
  <c r="CS218"/>
  <c r="CV218" s="1"/>
  <c r="BG218" l="1"/>
  <c r="S218" s="1"/>
  <c r="H236"/>
  <c r="K236"/>
  <c r="P236"/>
  <c r="O236"/>
  <c r="BS238"/>
  <c r="BT238" s="1"/>
  <c r="M236"/>
  <c r="E236"/>
  <c r="J236"/>
  <c r="V218" l="1"/>
  <c r="AB218"/>
  <c r="Y218"/>
  <c r="AH218"/>
  <c r="AP218"/>
  <c r="BU238"/>
  <c r="A236"/>
  <c r="AZ218" l="1"/>
  <c r="BB218" s="1"/>
  <c r="CD219" s="1"/>
  <c r="CE219" s="1"/>
  <c r="BC218" l="1"/>
  <c r="AU219" s="1"/>
  <c r="CG219"/>
  <c r="CF219"/>
  <c r="AR219" l="1"/>
  <c r="AY219" s="1"/>
  <c r="BF219" s="1"/>
  <c r="AV219"/>
  <c r="AT219"/>
  <c r="BA219" s="1"/>
  <c r="AX219" s="1"/>
  <c r="AW219"/>
  <c r="AS219"/>
  <c r="BE218"/>
  <c r="CO219"/>
  <c r="CT219"/>
  <c r="CH219"/>
  <c r="CI219" s="1"/>
  <c r="CJ219" s="1"/>
  <c r="CK219" s="1"/>
  <c r="CL219" s="1"/>
  <c r="BI219" l="1"/>
  <c r="BK219" s="1"/>
  <c r="BL219"/>
  <c r="BN219" s="1"/>
  <c r="BO219"/>
  <c r="BQ219" s="1"/>
  <c r="CR219"/>
  <c r="CX219" s="1"/>
  <c r="CM219"/>
  <c r="CU219" s="1"/>
  <c r="BG219" l="1"/>
  <c r="Y219" s="1"/>
  <c r="CS219"/>
  <c r="D237"/>
  <c r="G237"/>
  <c r="B237"/>
  <c r="C237"/>
  <c r="CP219"/>
  <c r="CQ219" s="1"/>
  <c r="CN219"/>
  <c r="CW219" s="1"/>
  <c r="I237" s="1"/>
  <c r="AH219" l="1"/>
  <c r="V219"/>
  <c r="AP219"/>
  <c r="S219"/>
  <c r="AB219"/>
  <c r="AZ219" s="1"/>
  <c r="H237"/>
  <c r="CV219"/>
  <c r="BS239"/>
  <c r="BT239" s="1"/>
  <c r="M237"/>
  <c r="P237"/>
  <c r="K237"/>
  <c r="O237"/>
  <c r="E237" l="1"/>
  <c r="J237"/>
  <c r="BB219"/>
  <c r="CD220" s="1"/>
  <c r="CE220" s="1"/>
  <c r="BC219"/>
  <c r="A237"/>
  <c r="BU239"/>
  <c r="CG220" l="1"/>
  <c r="CF220"/>
  <c r="AR220"/>
  <c r="AS220"/>
  <c r="AU220"/>
  <c r="AV220"/>
  <c r="AT220"/>
  <c r="BA220" s="1"/>
  <c r="AW220"/>
  <c r="BE219"/>
  <c r="CH220" l="1"/>
  <c r="CI220" s="1"/>
  <c r="CJ220" s="1"/>
  <c r="CK220" s="1"/>
  <c r="CL220" s="1"/>
  <c r="CT220"/>
  <c r="CO220"/>
  <c r="AX220"/>
  <c r="AY220" s="1"/>
  <c r="BF220" s="1"/>
  <c r="CR220" l="1"/>
  <c r="CX220" s="1"/>
  <c r="BO220"/>
  <c r="BQ220" s="1"/>
  <c r="BL220"/>
  <c r="BN220" s="1"/>
  <c r="BI220"/>
  <c r="BK220" s="1"/>
  <c r="CM220"/>
  <c r="CS220" s="1"/>
  <c r="B238" l="1"/>
  <c r="G238"/>
  <c r="D238"/>
  <c r="C238"/>
  <c r="CP220"/>
  <c r="CQ220" s="1"/>
  <c r="CN220"/>
  <c r="CW220" s="1"/>
  <c r="I238" s="1"/>
  <c r="BG220"/>
  <c r="CU220"/>
  <c r="H238" l="1"/>
  <c r="AB220"/>
  <c r="AH220"/>
  <c r="Y220"/>
  <c r="V220"/>
  <c r="S220"/>
  <c r="AP220"/>
  <c r="O238"/>
  <c r="K238"/>
  <c r="BS240"/>
  <c r="BT240" s="1"/>
  <c r="M238"/>
  <c r="P238"/>
  <c r="CV220"/>
  <c r="AZ220" l="1"/>
  <c r="BC220" s="1"/>
  <c r="BU240"/>
  <c r="A238"/>
  <c r="E238"/>
  <c r="J238"/>
  <c r="BB220" l="1"/>
  <c r="CD221" s="1"/>
  <c r="CE221" s="1"/>
  <c r="CF221" s="1"/>
  <c r="AS221"/>
  <c r="AT221"/>
  <c r="AU221"/>
  <c r="AW221"/>
  <c r="AV221"/>
  <c r="AR221"/>
  <c r="BE220"/>
  <c r="CG221" l="1"/>
  <c r="CT221" s="1"/>
  <c r="CO221" s="1"/>
  <c r="BA221"/>
  <c r="AX221" s="1"/>
  <c r="AY221" s="1"/>
  <c r="BF221" s="1"/>
  <c r="CH221" l="1"/>
  <c r="CI221" s="1"/>
  <c r="CJ221" s="1"/>
  <c r="CK221" s="1"/>
  <c r="CL221" s="1"/>
  <c r="CR221" s="1"/>
  <c r="CX221" s="1"/>
  <c r="BI221"/>
  <c r="BK221" s="1"/>
  <c r="BL221"/>
  <c r="BN221" s="1"/>
  <c r="BO221"/>
  <c r="BQ221" s="1"/>
  <c r="CM221" l="1"/>
  <c r="CP221" s="1"/>
  <c r="CQ221" s="1"/>
  <c r="B239"/>
  <c r="C239"/>
  <c r="G239"/>
  <c r="D239"/>
  <c r="BG221"/>
  <c r="CN221" l="1"/>
  <c r="CW221" s="1"/>
  <c r="I239" s="1"/>
  <c r="CS221"/>
  <c r="CV221" s="1"/>
  <c r="CU221"/>
  <c r="V221"/>
  <c r="S221"/>
  <c r="Y221"/>
  <c r="AH221"/>
  <c r="AB221"/>
  <c r="AP221"/>
  <c r="K239"/>
  <c r="P239"/>
  <c r="O239"/>
  <c r="BS241"/>
  <c r="BT241" s="1"/>
  <c r="M239"/>
  <c r="H239" l="1"/>
  <c r="E239"/>
  <c r="J239"/>
  <c r="A239"/>
  <c r="BU241"/>
  <c r="AZ221"/>
  <c r="BB221" l="1"/>
  <c r="CD222" s="1"/>
  <c r="CE222" s="1"/>
  <c r="BC221"/>
  <c r="CF222" l="1"/>
  <c r="CG222"/>
  <c r="AV222"/>
  <c r="AW222"/>
  <c r="AS222"/>
  <c r="AU222"/>
  <c r="AR222"/>
  <c r="AT222"/>
  <c r="BA222" s="1"/>
  <c r="BE221"/>
  <c r="CO222" l="1"/>
  <c r="CH222"/>
  <c r="CI222" s="1"/>
  <c r="CJ222" s="1"/>
  <c r="CK222" s="1"/>
  <c r="CL222" s="1"/>
  <c r="CM222" s="1"/>
  <c r="CT222"/>
  <c r="AX222"/>
  <c r="AY222"/>
  <c r="BF222" s="1"/>
  <c r="CP222" l="1"/>
  <c r="CQ222" s="1"/>
  <c r="BO222"/>
  <c r="BQ222" s="1"/>
  <c r="BL222"/>
  <c r="BN222" s="1"/>
  <c r="BI222"/>
  <c r="BK222" s="1"/>
  <c r="CU222"/>
  <c r="CR222"/>
  <c r="CX222" s="1"/>
  <c r="BG222" l="1"/>
  <c r="AB222" s="1"/>
  <c r="CS222"/>
  <c r="CV222" s="1"/>
  <c r="B240"/>
  <c r="C240"/>
  <c r="D240"/>
  <c r="G240"/>
  <c r="CN222"/>
  <c r="CW222" s="1"/>
  <c r="I240" s="1"/>
  <c r="Y222" l="1"/>
  <c r="AP222"/>
  <c r="AH222"/>
  <c r="S222"/>
  <c r="V222"/>
  <c r="H240"/>
  <c r="K240"/>
  <c r="P240"/>
  <c r="BS242"/>
  <c r="BT242" s="1"/>
  <c r="O240"/>
  <c r="M240"/>
  <c r="E240"/>
  <c r="J240"/>
  <c r="AZ222"/>
  <c r="BC222" l="1"/>
  <c r="BB222"/>
  <c r="CD223" s="1"/>
  <c r="CE223" s="1"/>
  <c r="A240"/>
  <c r="BU242"/>
  <c r="AT223" l="1"/>
  <c r="AS223"/>
  <c r="AW223"/>
  <c r="AV223"/>
  <c r="AU223"/>
  <c r="AR223"/>
  <c r="BE222"/>
  <c r="CG223"/>
  <c r="CF223"/>
  <c r="BA223" l="1"/>
  <c r="AX223" s="1"/>
  <c r="AY223" s="1"/>
  <c r="CO223"/>
  <c r="CH223"/>
  <c r="CI223" s="1"/>
  <c r="CJ223" s="1"/>
  <c r="CK223" s="1"/>
  <c r="CL223" s="1"/>
  <c r="CM223" s="1"/>
  <c r="CT223"/>
  <c r="BF223" l="1"/>
  <c r="CP223"/>
  <c r="CQ223" s="1"/>
  <c r="CU223"/>
  <c r="CR223"/>
  <c r="CX223" s="1"/>
  <c r="CS223" l="1"/>
  <c r="CV223" s="1"/>
  <c r="D241"/>
  <c r="G241"/>
  <c r="B241"/>
  <c r="C241"/>
  <c r="BI223"/>
  <c r="BK223" s="1"/>
  <c r="BL223"/>
  <c r="BN223" s="1"/>
  <c r="BO223"/>
  <c r="BQ223" s="1"/>
  <c r="CN223"/>
  <c r="CW223" s="1"/>
  <c r="I241" s="1"/>
  <c r="BG223" l="1"/>
  <c r="H241"/>
  <c r="BS243"/>
  <c r="BT243" s="1"/>
  <c r="M241"/>
  <c r="P241"/>
  <c r="O241"/>
  <c r="K241"/>
  <c r="E241"/>
  <c r="J241"/>
  <c r="AB223"/>
  <c r="S223"/>
  <c r="AH223"/>
  <c r="V223"/>
  <c r="Y223"/>
  <c r="AP223"/>
  <c r="A241" l="1"/>
  <c r="BU243"/>
  <c r="AZ223"/>
  <c r="BC223" l="1"/>
  <c r="BB223"/>
  <c r="CD224" s="1"/>
  <c r="CE224" s="1"/>
  <c r="CF224" l="1"/>
  <c r="CG224"/>
  <c r="AW224"/>
  <c r="AS224"/>
  <c r="AU224"/>
  <c r="AT224"/>
  <c r="BA224" s="1"/>
  <c r="AR224"/>
  <c r="AV224"/>
  <c r="BE223"/>
  <c r="CO224" l="1"/>
  <c r="AX224"/>
  <c r="CT224"/>
  <c r="CH224"/>
  <c r="CI224" s="1"/>
  <c r="CJ224" s="1"/>
  <c r="CK224" s="1"/>
  <c r="CL224" s="1"/>
  <c r="AY224"/>
  <c r="BF224" s="1"/>
  <c r="CR224" l="1"/>
  <c r="CX224" s="1"/>
  <c r="CM224"/>
  <c r="BL224"/>
  <c r="BN224" s="1"/>
  <c r="BO224"/>
  <c r="BQ224" s="1"/>
  <c r="BI224"/>
  <c r="BK224" s="1"/>
  <c r="CS224" l="1"/>
  <c r="CU224"/>
  <c r="BG224"/>
  <c r="B242"/>
  <c r="D242"/>
  <c r="G242"/>
  <c r="C242"/>
  <c r="CP224"/>
  <c r="CQ224" s="1"/>
  <c r="CN224"/>
  <c r="CW224" s="1"/>
  <c r="I242" s="1"/>
  <c r="H242" l="1"/>
  <c r="AB224"/>
  <c r="Y224"/>
  <c r="AH224"/>
  <c r="S224"/>
  <c r="V224"/>
  <c r="AP224"/>
  <c r="BS244"/>
  <c r="BT244" s="1"/>
  <c r="M242"/>
  <c r="K242"/>
  <c r="P242"/>
  <c r="O242"/>
  <c r="CV224"/>
  <c r="BU244" l="1"/>
  <c r="A242"/>
  <c r="E242"/>
  <c r="J242"/>
  <c r="AZ224"/>
  <c r="BB224" l="1"/>
  <c r="CD225" s="1"/>
  <c r="CE225" s="1"/>
  <c r="BC224"/>
  <c r="CF225" l="1"/>
  <c r="CG225"/>
  <c r="AR225"/>
  <c r="AS225"/>
  <c r="AU225"/>
  <c r="AV225"/>
  <c r="AT225"/>
  <c r="BA225" s="1"/>
  <c r="AW225"/>
  <c r="BE224"/>
  <c r="CO225" l="1"/>
  <c r="CT225"/>
  <c r="CH225"/>
  <c r="CI225" s="1"/>
  <c r="CJ225" s="1"/>
  <c r="CK225" s="1"/>
  <c r="CL225" s="1"/>
  <c r="AX225"/>
  <c r="AY225" s="1"/>
  <c r="CR225" l="1"/>
  <c r="CX225" s="1"/>
  <c r="CM225"/>
  <c r="BF225"/>
  <c r="CS225" l="1"/>
  <c r="B243"/>
  <c r="C243"/>
  <c r="G243"/>
  <c r="D243"/>
  <c r="CP225"/>
  <c r="CQ225" s="1"/>
  <c r="CN225"/>
  <c r="CW225" s="1"/>
  <c r="I243" s="1"/>
  <c r="BL225"/>
  <c r="BN225" s="1"/>
  <c r="BO225"/>
  <c r="BQ225" s="1"/>
  <c r="BI225"/>
  <c r="BK225" s="1"/>
  <c r="CU225"/>
  <c r="H243" l="1"/>
  <c r="O243"/>
  <c r="K243"/>
  <c r="BS245"/>
  <c r="BT245" s="1"/>
  <c r="P243"/>
  <c r="M243"/>
  <c r="CV225"/>
  <c r="BG225"/>
  <c r="BU245" l="1"/>
  <c r="A243"/>
  <c r="E243"/>
  <c r="J243"/>
  <c r="AB225"/>
  <c r="AH225"/>
  <c r="Y225"/>
  <c r="V225"/>
  <c r="S225"/>
  <c r="AP225"/>
  <c r="AZ225" l="1"/>
  <c r="BB225" l="1"/>
  <c r="CD226" s="1"/>
  <c r="CE226" s="1"/>
  <c r="BC225"/>
  <c r="CG226" l="1"/>
  <c r="CF226"/>
  <c r="AW226"/>
  <c r="AR226"/>
  <c r="AV226"/>
  <c r="AU226"/>
  <c r="AS226"/>
  <c r="AT226"/>
  <c r="BA226" s="1"/>
  <c r="BE225"/>
  <c r="CT226" l="1"/>
  <c r="CO226" s="1"/>
  <c r="CH226"/>
  <c r="CI226" s="1"/>
  <c r="CJ226" s="1"/>
  <c r="CK226" s="1"/>
  <c r="CL226" s="1"/>
  <c r="AX226"/>
  <c r="AY226" s="1"/>
  <c r="BF226" s="1"/>
  <c r="CR226" l="1"/>
  <c r="CX226" s="1"/>
  <c r="CM226"/>
  <c r="CU226" s="1"/>
  <c r="BO226"/>
  <c r="BQ226" s="1"/>
  <c r="BL226"/>
  <c r="BN226" s="1"/>
  <c r="BI226"/>
  <c r="BK226" s="1"/>
  <c r="BG226" s="1"/>
  <c r="CS226" l="1"/>
  <c r="D244"/>
  <c r="G244"/>
  <c r="C244"/>
  <c r="B244"/>
  <c r="CP226"/>
  <c r="CQ226" s="1"/>
  <c r="CN226"/>
  <c r="CW226" s="1"/>
  <c r="I244" s="1"/>
  <c r="AB226"/>
  <c r="Y226"/>
  <c r="AH226"/>
  <c r="V226"/>
  <c r="S226"/>
  <c r="AP226"/>
  <c r="AZ226" l="1"/>
  <c r="BC226" s="1"/>
  <c r="H244"/>
  <c r="CV226"/>
  <c r="K244"/>
  <c r="O244"/>
  <c r="BS246"/>
  <c r="BT246" s="1"/>
  <c r="M244"/>
  <c r="P244"/>
  <c r="BB226" l="1"/>
  <c r="CD227" s="1"/>
  <c r="CE227" s="1"/>
  <c r="E244"/>
  <c r="J244"/>
  <c r="A244"/>
  <c r="BU246"/>
  <c r="AU227"/>
  <c r="AW227"/>
  <c r="AV227"/>
  <c r="AR227"/>
  <c r="AT227"/>
  <c r="BA227" s="1"/>
  <c r="AS227"/>
  <c r="BE226"/>
  <c r="CG227"/>
  <c r="CF227"/>
  <c r="CO227" l="1"/>
  <c r="CH227"/>
  <c r="CI227" s="1"/>
  <c r="CJ227" s="1"/>
  <c r="CK227" s="1"/>
  <c r="CL227" s="1"/>
  <c r="CM227" s="1"/>
  <c r="CT227"/>
  <c r="AX227"/>
  <c r="AY227" s="1"/>
  <c r="CP227" l="1"/>
  <c r="CQ227" s="1"/>
  <c r="BF227"/>
  <c r="CU227"/>
  <c r="CR227"/>
  <c r="CX227" s="1"/>
  <c r="BO227" l="1"/>
  <c r="BQ227" s="1"/>
  <c r="BI227"/>
  <c r="BK227" s="1"/>
  <c r="BL227"/>
  <c r="BN227" s="1"/>
  <c r="CS227"/>
  <c r="CV227" s="1"/>
  <c r="G245"/>
  <c r="C245"/>
  <c r="B245"/>
  <c r="D245"/>
  <c r="H245"/>
  <c r="CN227"/>
  <c r="CW227" s="1"/>
  <c r="I245" s="1"/>
  <c r="O245" l="1"/>
  <c r="BS247"/>
  <c r="BT247" s="1"/>
  <c r="M245"/>
  <c r="K245"/>
  <c r="P245"/>
  <c r="E245"/>
  <c r="J245"/>
  <c r="BG227"/>
  <c r="BU247" l="1"/>
  <c r="A245"/>
  <c r="V227"/>
  <c r="AH227"/>
  <c r="S227"/>
  <c r="Y227"/>
  <c r="AB227"/>
  <c r="AP227"/>
  <c r="AZ227" l="1"/>
  <c r="BC227" l="1"/>
  <c r="BB227"/>
  <c r="CD228" s="1"/>
  <c r="CE228" s="1"/>
  <c r="AR228" l="1"/>
  <c r="AU228"/>
  <c r="AT228"/>
  <c r="BA228" s="1"/>
  <c r="AW228"/>
  <c r="AS228"/>
  <c r="AV228"/>
  <c r="BE227"/>
  <c r="CF228"/>
  <c r="CG228"/>
  <c r="CH228" l="1"/>
  <c r="CI228" s="1"/>
  <c r="CJ228" s="1"/>
  <c r="CK228" s="1"/>
  <c r="CL228" s="1"/>
  <c r="CT228"/>
  <c r="CO228" s="1"/>
  <c r="AX228"/>
  <c r="AY228" s="1"/>
  <c r="CR228" l="1"/>
  <c r="CX228" s="1"/>
  <c r="CM228"/>
  <c r="CU228" s="1"/>
  <c r="BF228"/>
  <c r="C246" l="1"/>
  <c r="B246"/>
  <c r="D246"/>
  <c r="G246"/>
  <c r="CP228"/>
  <c r="CQ228" s="1"/>
  <c r="CN228"/>
  <c r="CW228" s="1"/>
  <c r="I246" s="1"/>
  <c r="BL228"/>
  <c r="BN228" s="1"/>
  <c r="BI228"/>
  <c r="BK228" s="1"/>
  <c r="BO228"/>
  <c r="BQ228" s="1"/>
  <c r="CS228"/>
  <c r="H246" l="1"/>
  <c r="O246"/>
  <c r="P246"/>
  <c r="BS248"/>
  <c r="BT248" s="1"/>
  <c r="M246"/>
  <c r="K246"/>
  <c r="BG228"/>
  <c r="CV228"/>
  <c r="AB228" l="1"/>
  <c r="Y228"/>
  <c r="AH228"/>
  <c r="S228"/>
  <c r="V228"/>
  <c r="AP228"/>
  <c r="A246"/>
  <c r="BU248"/>
  <c r="E246"/>
  <c r="J246"/>
  <c r="AZ228" l="1"/>
  <c r="BC228" l="1"/>
  <c r="BB228"/>
  <c r="CD229" s="1"/>
  <c r="CE229" s="1"/>
  <c r="AU229" l="1"/>
  <c r="AW229"/>
  <c r="AS229"/>
  <c r="AT229"/>
  <c r="AV229"/>
  <c r="AR229"/>
  <c r="BE228"/>
  <c r="CF229"/>
  <c r="CG229"/>
  <c r="CH229" l="1"/>
  <c r="CI229" s="1"/>
  <c r="CJ229" s="1"/>
  <c r="CK229" s="1"/>
  <c r="CL229" s="1"/>
  <c r="CT229"/>
  <c r="CO229"/>
  <c r="BA229"/>
  <c r="CR229" l="1"/>
  <c r="CX229" s="1"/>
  <c r="AX229"/>
  <c r="AY229" s="1"/>
  <c r="BF229" s="1"/>
  <c r="CM229"/>
  <c r="CU229" s="1"/>
  <c r="C247" l="1"/>
  <c r="G247"/>
  <c r="D247"/>
  <c r="B247"/>
  <c r="I247"/>
  <c r="CS229"/>
  <c r="BI229"/>
  <c r="BK229" s="1"/>
  <c r="BL229"/>
  <c r="BN229" s="1"/>
  <c r="BO229"/>
  <c r="BQ229" s="1"/>
  <c r="CP229"/>
  <c r="CQ229" s="1"/>
  <c r="CN229"/>
  <c r="CW229" s="1"/>
  <c r="H247" l="1"/>
  <c r="O247"/>
  <c r="M247"/>
  <c r="P247"/>
  <c r="BS249"/>
  <c r="BT249" s="1"/>
  <c r="K247"/>
  <c r="CV229"/>
  <c r="BG229"/>
  <c r="E247" l="1"/>
  <c r="J247"/>
  <c r="S229"/>
  <c r="AB229"/>
  <c r="AH229"/>
  <c r="V229"/>
  <c r="Y229"/>
  <c r="AP229"/>
  <c r="BU249"/>
  <c r="A247"/>
  <c r="AZ229" l="1"/>
  <c r="BB229" l="1"/>
  <c r="CD230" s="1"/>
  <c r="CE230" s="1"/>
  <c r="BC229"/>
  <c r="CG230" l="1"/>
  <c r="CF230"/>
  <c r="AV230"/>
  <c r="AW230"/>
  <c r="AU230"/>
  <c r="AS230"/>
  <c r="AT230"/>
  <c r="BA230" s="1"/>
  <c r="AR230"/>
  <c r="BE229"/>
  <c r="CH230" l="1"/>
  <c r="CI230" s="1"/>
  <c r="CJ230" s="1"/>
  <c r="CK230" s="1"/>
  <c r="CL230" s="1"/>
  <c r="CT230"/>
  <c r="CO230" s="1"/>
  <c r="AX230"/>
  <c r="AY230" s="1"/>
  <c r="BF230" l="1"/>
  <c r="CR230"/>
  <c r="CX230" s="1"/>
  <c r="CM230"/>
  <c r="BL230" l="1"/>
  <c r="BN230" s="1"/>
  <c r="BI230"/>
  <c r="BK230" s="1"/>
  <c r="BO230"/>
  <c r="BQ230" s="1"/>
  <c r="CP230"/>
  <c r="CQ230" s="1"/>
  <c r="CN230"/>
  <c r="CW230" s="1"/>
  <c r="I248" s="1"/>
  <c r="CU230"/>
  <c r="C248"/>
  <c r="B248"/>
  <c r="G248"/>
  <c r="D248"/>
  <c r="CS230"/>
  <c r="H248" l="1"/>
  <c r="BG230"/>
  <c r="M248"/>
  <c r="O248"/>
  <c r="K248"/>
  <c r="P248"/>
  <c r="BS250"/>
  <c r="BT250" s="1"/>
  <c r="CV230"/>
  <c r="V230" l="1"/>
  <c r="AB230"/>
  <c r="Y230"/>
  <c r="AH230"/>
  <c r="S230"/>
  <c r="AZ230" s="1"/>
  <c r="AP230"/>
  <c r="A248"/>
  <c r="BU250"/>
  <c r="E248"/>
  <c r="J248"/>
  <c r="BB230" l="1"/>
  <c r="CD231" s="1"/>
  <c r="CE231" s="1"/>
  <c r="BC230"/>
  <c r="CF231" l="1"/>
  <c r="CG231"/>
  <c r="AW231"/>
  <c r="AU231"/>
  <c r="AT231"/>
  <c r="BA231" s="1"/>
  <c r="AR231"/>
  <c r="AV231"/>
  <c r="AS231"/>
  <c r="BE230"/>
  <c r="CT231" l="1"/>
  <c r="CO231" s="1"/>
  <c r="CH231"/>
  <c r="CI231" s="1"/>
  <c r="CJ231" s="1"/>
  <c r="CK231" s="1"/>
  <c r="CL231" s="1"/>
  <c r="CM231" s="1"/>
  <c r="AX231"/>
  <c r="AY231" s="1"/>
  <c r="CP231" l="1"/>
  <c r="CQ231" s="1"/>
  <c r="BF231"/>
  <c r="CU231"/>
  <c r="CR231"/>
  <c r="CX231" s="1"/>
  <c r="C249" l="1"/>
  <c r="G249"/>
  <c r="D249"/>
  <c r="B249"/>
  <c r="CN231"/>
  <c r="CW231" s="1"/>
  <c r="I249" s="1"/>
  <c r="BL231"/>
  <c r="BN231" s="1"/>
  <c r="BO231"/>
  <c r="BQ231" s="1"/>
  <c r="BI231"/>
  <c r="BK231" s="1"/>
  <c r="CS231"/>
  <c r="CV231" s="1"/>
  <c r="H249" l="1"/>
  <c r="E249"/>
  <c r="J249"/>
  <c r="M249"/>
  <c r="K249"/>
  <c r="P249"/>
  <c r="BS251"/>
  <c r="BT251" s="1"/>
  <c r="O249"/>
  <c r="BG231"/>
  <c r="A249" l="1"/>
  <c r="BU251"/>
  <c r="S231"/>
  <c r="V231"/>
  <c r="AH231"/>
  <c r="Y231"/>
  <c r="AB231"/>
  <c r="AP231"/>
  <c r="AZ231" l="1"/>
  <c r="BB231" s="1"/>
  <c r="CD232" s="1"/>
  <c r="CE232" s="1"/>
  <c r="BC231" l="1"/>
  <c r="AS232" s="1"/>
  <c r="CF232"/>
  <c r="CG232"/>
  <c r="AW232" l="1"/>
  <c r="AR232"/>
  <c r="AV232"/>
  <c r="AT232"/>
  <c r="AU232"/>
  <c r="BE231"/>
  <c r="CH232"/>
  <c r="CI232" s="1"/>
  <c r="CJ232" s="1"/>
  <c r="CK232" s="1"/>
  <c r="CL232" s="1"/>
  <c r="CT232"/>
  <c r="CO232"/>
  <c r="BA232" l="1"/>
  <c r="AX232" s="1"/>
  <c r="AY232" s="1"/>
  <c r="BF232" s="1"/>
  <c r="CR232"/>
  <c r="CX232" s="1"/>
  <c r="CM232"/>
  <c r="CS232" l="1"/>
  <c r="BL232"/>
  <c r="BN232" s="1"/>
  <c r="BI232"/>
  <c r="BK232" s="1"/>
  <c r="BO232"/>
  <c r="BQ232" s="1"/>
  <c r="CP232"/>
  <c r="CQ232" s="1"/>
  <c r="CN232"/>
  <c r="CW232" s="1"/>
  <c r="I250" s="1"/>
  <c r="G250"/>
  <c r="D250"/>
  <c r="C250"/>
  <c r="B250"/>
  <c r="CU232"/>
  <c r="BG232" l="1"/>
  <c r="S232" s="1"/>
  <c r="H250"/>
  <c r="BS252"/>
  <c r="BT252" s="1"/>
  <c r="K250"/>
  <c r="P250"/>
  <c r="O250"/>
  <c r="M250"/>
  <c r="CV232"/>
  <c r="Y232" l="1"/>
  <c r="AB232"/>
  <c r="AH232"/>
  <c r="V232"/>
  <c r="AP232"/>
  <c r="AZ232" s="1"/>
  <c r="BU252"/>
  <c r="A250"/>
  <c r="E250"/>
  <c r="J250"/>
  <c r="BB232" l="1"/>
  <c r="CD233" s="1"/>
  <c r="CE233" s="1"/>
  <c r="BC232"/>
  <c r="CG233" l="1"/>
  <c r="CF233"/>
  <c r="AT233"/>
  <c r="AS233"/>
  <c r="AW233"/>
  <c r="AU233"/>
  <c r="AV233"/>
  <c r="AR233"/>
  <c r="BE232"/>
  <c r="CT233" l="1"/>
  <c r="CO233" s="1"/>
  <c r="CH233"/>
  <c r="CI233" s="1"/>
  <c r="CJ233" s="1"/>
  <c r="CK233" s="1"/>
  <c r="CL233" s="1"/>
  <c r="BA233"/>
  <c r="CR233" l="1"/>
  <c r="CX233" s="1"/>
  <c r="CM233"/>
  <c r="CU233" s="1"/>
  <c r="AX233"/>
  <c r="AY233" s="1"/>
  <c r="BF233" s="1"/>
  <c r="D251" l="1"/>
  <c r="G251"/>
  <c r="B251"/>
  <c r="C251"/>
  <c r="CS233"/>
  <c r="CP233"/>
  <c r="CQ233" s="1"/>
  <c r="CN233"/>
  <c r="CW233" s="1"/>
  <c r="I251" s="1"/>
  <c r="BL233"/>
  <c r="BN233" s="1"/>
  <c r="BI233"/>
  <c r="BK233" s="1"/>
  <c r="BO233"/>
  <c r="BQ233" s="1"/>
  <c r="H251" l="1"/>
  <c r="P251"/>
  <c r="O251"/>
  <c r="M251"/>
  <c r="K251"/>
  <c r="BS253"/>
  <c r="BT253" s="1"/>
  <c r="BG233"/>
  <c r="CV233"/>
  <c r="V233" l="1"/>
  <c r="S233"/>
  <c r="Y233"/>
  <c r="AB233"/>
  <c r="AH233"/>
  <c r="AP233"/>
  <c r="A251"/>
  <c r="BU253"/>
  <c r="E251"/>
  <c r="J251"/>
  <c r="AZ233" l="1"/>
  <c r="BB233" l="1"/>
  <c r="CD234" s="1"/>
  <c r="CE234" s="1"/>
  <c r="BC233"/>
  <c r="CG234" l="1"/>
  <c r="CF234"/>
  <c r="AV234"/>
  <c r="AT234"/>
  <c r="AU234"/>
  <c r="AW234"/>
  <c r="AR234"/>
  <c r="AS234"/>
  <c r="BE233"/>
  <c r="CH234" l="1"/>
  <c r="CI234" s="1"/>
  <c r="CJ234" s="1"/>
  <c r="CK234" s="1"/>
  <c r="CL234" s="1"/>
  <c r="CT234"/>
  <c r="CO234" s="1"/>
  <c r="BA234"/>
  <c r="CR234" l="1"/>
  <c r="CX234" s="1"/>
  <c r="AX234"/>
  <c r="AY234" s="1"/>
  <c r="BF234" s="1"/>
  <c r="CM234"/>
  <c r="CS234" l="1"/>
  <c r="G252"/>
  <c r="C252"/>
  <c r="B252"/>
  <c r="D252"/>
  <c r="CP234"/>
  <c r="CQ234" s="1"/>
  <c r="CN234"/>
  <c r="CW234" s="1"/>
  <c r="I252" s="1"/>
  <c r="BL234"/>
  <c r="BN234" s="1"/>
  <c r="BO234"/>
  <c r="BQ234" s="1"/>
  <c r="BI234"/>
  <c r="BK234" s="1"/>
  <c r="CU234"/>
  <c r="H252" l="1"/>
  <c r="CV234"/>
  <c r="M252"/>
  <c r="BS254"/>
  <c r="BT254" s="1"/>
  <c r="K252"/>
  <c r="P252"/>
  <c r="O252"/>
  <c r="BG234"/>
  <c r="E252" l="1"/>
  <c r="J252"/>
  <c r="AB234"/>
  <c r="Y234"/>
  <c r="AH234"/>
  <c r="S234"/>
  <c r="V234"/>
  <c r="AP234"/>
  <c r="BU254"/>
  <c r="A252"/>
  <c r="AZ234" l="1"/>
  <c r="BC234" l="1"/>
  <c r="BB234"/>
  <c r="CD235" s="1"/>
  <c r="CE235" s="1"/>
  <c r="AW235" l="1"/>
  <c r="AS235"/>
  <c r="AV235"/>
  <c r="AU235"/>
  <c r="AT235"/>
  <c r="BA235" s="1"/>
  <c r="AR235"/>
  <c r="BE234"/>
  <c r="CG235"/>
  <c r="CF235"/>
  <c r="CO235" l="1"/>
  <c r="CI235"/>
  <c r="CJ235" s="1"/>
  <c r="CK235" s="1"/>
  <c r="CL235" s="1"/>
  <c r="AX235"/>
  <c r="CH235"/>
  <c r="CT235"/>
  <c r="AY235"/>
  <c r="BF235" s="1"/>
  <c r="BL235" l="1"/>
  <c r="BN235" s="1"/>
  <c r="BO235"/>
  <c r="BQ235" s="1"/>
  <c r="BI235"/>
  <c r="BK235" s="1"/>
  <c r="CR235"/>
  <c r="CX235" s="1"/>
  <c r="CM235"/>
  <c r="D253" l="1"/>
  <c r="B253"/>
  <c r="G253"/>
  <c r="C253"/>
  <c r="BG235"/>
  <c r="CP235"/>
  <c r="CQ235" s="1"/>
  <c r="CN235"/>
  <c r="CW235" s="1"/>
  <c r="I253" s="1"/>
  <c r="CS235"/>
  <c r="CU235"/>
  <c r="H253" l="1"/>
  <c r="M253"/>
  <c r="P253"/>
  <c r="K253"/>
  <c r="O253"/>
  <c r="BS255"/>
  <c r="BT255" s="1"/>
  <c r="Y235"/>
  <c r="AH235"/>
  <c r="AB235"/>
  <c r="S235"/>
  <c r="V235"/>
  <c r="AP235"/>
  <c r="CV235"/>
  <c r="AZ235" l="1"/>
  <c r="BB235" s="1"/>
  <c r="CD236" s="1"/>
  <c r="CE236" s="1"/>
  <c r="A253"/>
  <c r="BU255"/>
  <c r="E253"/>
  <c r="J253"/>
  <c r="BC235" l="1"/>
  <c r="AU236" s="1"/>
  <c r="CF236"/>
  <c r="CG236"/>
  <c r="AW236" l="1"/>
  <c r="AT236"/>
  <c r="BA236" s="1"/>
  <c r="BE235"/>
  <c r="AV236"/>
  <c r="AS236"/>
  <c r="AR236"/>
  <c r="CH236"/>
  <c r="CI236" s="1"/>
  <c r="CJ236" s="1"/>
  <c r="CK236" s="1"/>
  <c r="CL236" s="1"/>
  <c r="CT236"/>
  <c r="CO236" s="1"/>
  <c r="CR236" l="1"/>
  <c r="CX236" s="1"/>
  <c r="CM236"/>
  <c r="CU236" s="1"/>
  <c r="AX236"/>
  <c r="AY236" s="1"/>
  <c r="BF236" s="1"/>
  <c r="G254" l="1"/>
  <c r="B254"/>
  <c r="C254"/>
  <c r="D254"/>
  <c r="CS236"/>
  <c r="BL236"/>
  <c r="BN236" s="1"/>
  <c r="BO236"/>
  <c r="BQ236" s="1"/>
  <c r="BI236"/>
  <c r="BK236" s="1"/>
  <c r="CP236"/>
  <c r="CQ236" s="1"/>
  <c r="CN236"/>
  <c r="CW236" s="1"/>
  <c r="I254" s="1"/>
  <c r="BG236" l="1"/>
  <c r="AB236" s="1"/>
  <c r="H254"/>
  <c r="CV236"/>
  <c r="P254"/>
  <c r="BS256"/>
  <c r="BT256" s="1"/>
  <c r="M254"/>
  <c r="K254"/>
  <c r="O254"/>
  <c r="Y236" l="1"/>
  <c r="AH236"/>
  <c r="S236"/>
  <c r="V236"/>
  <c r="AP236"/>
  <c r="A254"/>
  <c r="BU256"/>
  <c r="E254"/>
  <c r="J254"/>
  <c r="AZ236" l="1"/>
  <c r="BC236" s="1"/>
  <c r="AU237" s="1"/>
  <c r="AV237" l="1"/>
  <c r="BE236"/>
  <c r="AT237"/>
  <c r="BA237" s="1"/>
  <c r="AS237"/>
  <c r="BB236"/>
  <c r="CD237" s="1"/>
  <c r="CE237" s="1"/>
  <c r="CG237" s="1"/>
  <c r="CT237" s="1"/>
  <c r="AW237"/>
  <c r="AR237"/>
  <c r="CH237" l="1"/>
  <c r="CF237"/>
  <c r="AX237"/>
  <c r="AY237" s="1"/>
  <c r="BF237" s="1"/>
  <c r="CI237" l="1"/>
  <c r="CJ237" s="1"/>
  <c r="CK237" s="1"/>
  <c r="CL237" s="1"/>
  <c r="CO237"/>
  <c r="BL237"/>
  <c r="BN237" s="1"/>
  <c r="BI237"/>
  <c r="BK237" s="1"/>
  <c r="BO237"/>
  <c r="BQ237" s="1"/>
  <c r="CU237" l="1"/>
  <c r="CR237"/>
  <c r="CX237" s="1"/>
  <c r="CM237"/>
  <c r="BG237"/>
  <c r="B255" l="1"/>
  <c r="C255"/>
  <c r="D255"/>
  <c r="G255"/>
  <c r="CN237"/>
  <c r="CW237" s="1"/>
  <c r="I255" s="1"/>
  <c r="CP237"/>
  <c r="CQ237" s="1"/>
  <c r="CS237"/>
  <c r="AB237"/>
  <c r="V237"/>
  <c r="AH237"/>
  <c r="S237"/>
  <c r="Y237"/>
  <c r="AP237"/>
  <c r="H255" l="1"/>
  <c r="CV237"/>
  <c r="BS257"/>
  <c r="BT257" s="1"/>
  <c r="O255"/>
  <c r="K255"/>
  <c r="M255"/>
  <c r="P255"/>
  <c r="AZ237"/>
  <c r="J255" l="1"/>
  <c r="E255"/>
  <c r="BU257"/>
  <c r="A255"/>
  <c r="BB237"/>
  <c r="CD238" s="1"/>
  <c r="CE238" s="1"/>
  <c r="BC237"/>
  <c r="CG238" l="1"/>
  <c r="CF238"/>
  <c r="AT238"/>
  <c r="AS238"/>
  <c r="AW238"/>
  <c r="AR238"/>
  <c r="AU238"/>
  <c r="AV238"/>
  <c r="BE237"/>
  <c r="CH238" l="1"/>
  <c r="CI238" s="1"/>
  <c r="CJ238" s="1"/>
  <c r="CK238" s="1"/>
  <c r="CL238" s="1"/>
  <c r="CT238"/>
  <c r="CO238"/>
  <c r="BA238"/>
  <c r="CR238" l="1"/>
  <c r="CX238" s="1"/>
  <c r="CM238"/>
  <c r="CU238" s="1"/>
  <c r="AX238"/>
  <c r="AY238" s="1"/>
  <c r="BF238" s="1"/>
  <c r="BO238" l="1"/>
  <c r="BQ238" s="1"/>
  <c r="BL238"/>
  <c r="BN238" s="1"/>
  <c r="BI238"/>
  <c r="BK238" s="1"/>
  <c r="CP238"/>
  <c r="CQ238" s="1"/>
  <c r="CN238"/>
  <c r="CW238" s="1"/>
  <c r="I256" s="1"/>
  <c r="G256"/>
  <c r="C256"/>
  <c r="B256"/>
  <c r="D256"/>
  <c r="CS238"/>
  <c r="H256" l="1"/>
  <c r="CV238"/>
  <c r="M256"/>
  <c r="K256"/>
  <c r="O256"/>
  <c r="BS258"/>
  <c r="BT258" s="1"/>
  <c r="P256"/>
  <c r="BG238"/>
  <c r="E256" l="1"/>
  <c r="J256"/>
  <c r="BU258"/>
  <c r="A256"/>
  <c r="Y238"/>
  <c r="S238"/>
  <c r="V238"/>
  <c r="AB238"/>
  <c r="AH238"/>
  <c r="AP238"/>
  <c r="AZ238" l="1"/>
  <c r="BC238" l="1"/>
  <c r="BB238"/>
  <c r="CD239" s="1"/>
  <c r="CE239" s="1"/>
  <c r="AV239" l="1"/>
  <c r="AW239"/>
  <c r="AT239"/>
  <c r="AS239"/>
  <c r="AR239"/>
  <c r="AU239"/>
  <c r="BE238"/>
  <c r="CG239"/>
  <c r="CF239"/>
  <c r="BA239" l="1"/>
  <c r="CO239"/>
  <c r="CH239"/>
  <c r="CI239" s="1"/>
  <c r="CJ239" s="1"/>
  <c r="CK239" s="1"/>
  <c r="CL239" s="1"/>
  <c r="CT239"/>
  <c r="CR239" l="1"/>
  <c r="CX239" s="1"/>
  <c r="CM239"/>
  <c r="AX239"/>
  <c r="AY239" s="1"/>
  <c r="BF239" s="1"/>
  <c r="CS239" l="1"/>
  <c r="BI239"/>
  <c r="BK239" s="1"/>
  <c r="BG239" s="1"/>
  <c r="BO239"/>
  <c r="BQ239" s="1"/>
  <c r="BL239"/>
  <c r="BN239" s="1"/>
  <c r="CP239"/>
  <c r="CQ239" s="1"/>
  <c r="CN239"/>
  <c r="CW239" s="1"/>
  <c r="I257" s="1"/>
  <c r="D257"/>
  <c r="C257"/>
  <c r="B257"/>
  <c r="G257"/>
  <c r="CU239"/>
  <c r="H257" l="1"/>
  <c r="AB239"/>
  <c r="V239"/>
  <c r="S239"/>
  <c r="Y239"/>
  <c r="AH239"/>
  <c r="AP239"/>
  <c r="K257"/>
  <c r="BS259"/>
  <c r="BT259" s="1"/>
  <c r="O257"/>
  <c r="M257"/>
  <c r="P257"/>
  <c r="CV239"/>
  <c r="AZ239" l="1"/>
  <c r="E257"/>
  <c r="J257"/>
  <c r="A257"/>
  <c r="BU259"/>
  <c r="BC239" l="1"/>
  <c r="BB239"/>
  <c r="CD240" s="1"/>
  <c r="CE240" s="1"/>
  <c r="AT240" l="1"/>
  <c r="BA240" s="1"/>
  <c r="AR240"/>
  <c r="AW240"/>
  <c r="AS240"/>
  <c r="AU240"/>
  <c r="AV240"/>
  <c r="BE239"/>
  <c r="CG240"/>
  <c r="CF240"/>
  <c r="AX240" l="1"/>
  <c r="AY240" s="1"/>
  <c r="CO240"/>
  <c r="CH240"/>
  <c r="CI240" s="1"/>
  <c r="CJ240" s="1"/>
  <c r="CK240" s="1"/>
  <c r="CL240" s="1"/>
  <c r="CT240"/>
  <c r="BF240" l="1"/>
  <c r="CR240"/>
  <c r="CX240" s="1"/>
  <c r="CM240"/>
  <c r="CS240" l="1"/>
  <c r="BI240"/>
  <c r="BK240" s="1"/>
  <c r="BG240" s="1"/>
  <c r="BL240"/>
  <c r="BN240" s="1"/>
  <c r="BO240"/>
  <c r="BQ240" s="1"/>
  <c r="CP240"/>
  <c r="CQ240" s="1"/>
  <c r="CN240"/>
  <c r="CW240" s="1"/>
  <c r="D258"/>
  <c r="B258"/>
  <c r="I258"/>
  <c r="G258"/>
  <c r="C258"/>
  <c r="CU240"/>
  <c r="H258" l="1"/>
  <c r="S240"/>
  <c r="V240"/>
  <c r="AH240"/>
  <c r="AB240"/>
  <c r="Y240"/>
  <c r="AP240"/>
  <c r="K258"/>
  <c r="P258"/>
  <c r="BS260"/>
  <c r="BT260" s="1"/>
  <c r="O258"/>
  <c r="M258"/>
  <c r="CV240"/>
  <c r="AZ240" l="1"/>
  <c r="A258"/>
  <c r="BU260"/>
  <c r="E258"/>
  <c r="J258"/>
  <c r="BB240" l="1"/>
  <c r="CD241" s="1"/>
  <c r="CE241" s="1"/>
  <c r="BC240"/>
  <c r="CF241" l="1"/>
  <c r="CG241"/>
  <c r="AS241"/>
  <c r="AR241"/>
  <c r="AT241"/>
  <c r="BA241" s="1"/>
  <c r="AW241"/>
  <c r="AU241"/>
  <c r="AV241"/>
  <c r="BE240"/>
  <c r="CI241" l="1"/>
  <c r="CJ241" s="1"/>
  <c r="CK241" s="1"/>
  <c r="CL241" s="1"/>
  <c r="CO241"/>
  <c r="CH241"/>
  <c r="CT241"/>
  <c r="AX241"/>
  <c r="AY241" s="1"/>
  <c r="BF241" s="1"/>
  <c r="CR241" l="1"/>
  <c r="CX241" s="1"/>
  <c r="BL241"/>
  <c r="BN241" s="1"/>
  <c r="BO241"/>
  <c r="BQ241" s="1"/>
  <c r="BI241"/>
  <c r="BK241" s="1"/>
  <c r="CM241"/>
  <c r="CU241" s="1"/>
  <c r="CS241" l="1"/>
  <c r="B259"/>
  <c r="G259"/>
  <c r="D259"/>
  <c r="C259"/>
  <c r="BG241"/>
  <c r="CP241"/>
  <c r="CQ241" s="1"/>
  <c r="CN241"/>
  <c r="CW241" s="1"/>
  <c r="I259" s="1"/>
  <c r="H259" l="1"/>
  <c r="M259"/>
  <c r="K259"/>
  <c r="BS261"/>
  <c r="BT261" s="1"/>
  <c r="O259"/>
  <c r="P259"/>
  <c r="AB241"/>
  <c r="AH241"/>
  <c r="V241"/>
  <c r="S241"/>
  <c r="Y241"/>
  <c r="AP241"/>
  <c r="CV241"/>
  <c r="AZ241" l="1"/>
  <c r="BC241" s="1"/>
  <c r="BU261"/>
  <c r="A259"/>
  <c r="E259"/>
  <c r="J259"/>
  <c r="BB241" l="1"/>
  <c r="CD242" s="1"/>
  <c r="CE242" s="1"/>
  <c r="CF242" s="1"/>
  <c r="AT242"/>
  <c r="BA242" s="1"/>
  <c r="AW242"/>
  <c r="AU242"/>
  <c r="AV242"/>
  <c r="AS242"/>
  <c r="AR242"/>
  <c r="BE241"/>
  <c r="CG242" l="1"/>
  <c r="CI242" s="1"/>
  <c r="CJ242" s="1"/>
  <c r="CK242" s="1"/>
  <c r="CL242" s="1"/>
  <c r="AX242"/>
  <c r="AY242" s="1"/>
  <c r="CH242"/>
  <c r="CT242" l="1"/>
  <c r="CO242" s="1"/>
  <c r="BF242"/>
  <c r="CR242"/>
  <c r="CM242"/>
  <c r="CX242" l="1"/>
  <c r="C260" s="1"/>
  <c r="CU242"/>
  <c r="CP242"/>
  <c r="CQ242" s="1"/>
  <c r="CN242"/>
  <c r="CW242" s="1"/>
  <c r="CS242"/>
  <c r="BO242"/>
  <c r="BQ242" s="1"/>
  <c r="BL242"/>
  <c r="BN242" s="1"/>
  <c r="BI242"/>
  <c r="BK242" s="1"/>
  <c r="I260" l="1"/>
  <c r="D260"/>
  <c r="B260"/>
  <c r="G260"/>
  <c r="H260"/>
  <c r="CV242"/>
  <c r="M260"/>
  <c r="BS262"/>
  <c r="BT262" s="1"/>
  <c r="P260"/>
  <c r="O260"/>
  <c r="K260"/>
  <c r="BG242"/>
  <c r="E260" l="1"/>
  <c r="J260"/>
  <c r="AH242"/>
  <c r="S242"/>
  <c r="V242"/>
  <c r="AB242"/>
  <c r="Y242"/>
  <c r="AP242"/>
  <c r="A260"/>
  <c r="BU262"/>
  <c r="AZ242" l="1"/>
  <c r="BB242" l="1"/>
  <c r="CD243" s="1"/>
  <c r="CE243" s="1"/>
  <c r="BC242"/>
  <c r="CG243" l="1"/>
  <c r="CF243"/>
  <c r="AT243"/>
  <c r="AV243"/>
  <c r="AR243"/>
  <c r="AW243"/>
  <c r="AS243"/>
  <c r="AU243"/>
  <c r="BE242"/>
  <c r="CT243" l="1"/>
  <c r="CO243" s="1"/>
  <c r="CH243"/>
  <c r="CI243" s="1"/>
  <c r="CJ243" s="1"/>
  <c r="CK243" s="1"/>
  <c r="CL243" s="1"/>
  <c r="BA243"/>
  <c r="CR243" l="1"/>
  <c r="CX243" s="1"/>
  <c r="CM243"/>
  <c r="CU243" s="1"/>
  <c r="AX243"/>
  <c r="AY243" s="1"/>
  <c r="BF243" s="1"/>
  <c r="B261" l="1"/>
  <c r="G261"/>
  <c r="C261"/>
  <c r="D261"/>
  <c r="CP243"/>
  <c r="CQ243" s="1"/>
  <c r="CN243"/>
  <c r="CW243" s="1"/>
  <c r="I261" s="1"/>
  <c r="BO243"/>
  <c r="BQ243" s="1"/>
  <c r="BI243"/>
  <c r="BK243" s="1"/>
  <c r="BL243"/>
  <c r="BN243" s="1"/>
  <c r="CS243"/>
  <c r="BG243" l="1"/>
  <c r="AB243" s="1"/>
  <c r="H261"/>
  <c r="O261"/>
  <c r="M261"/>
  <c r="BS263"/>
  <c r="BT263" s="1"/>
  <c r="K261"/>
  <c r="P261"/>
  <c r="AP243"/>
  <c r="CV243"/>
  <c r="V243" l="1"/>
  <c r="AH243"/>
  <c r="S243"/>
  <c r="Y243"/>
  <c r="BU263"/>
  <c r="A261"/>
  <c r="E261"/>
  <c r="J261"/>
  <c r="AZ243" l="1"/>
  <c r="BC243" s="1"/>
  <c r="AU244" s="1"/>
  <c r="BE243" l="1"/>
  <c r="AR244"/>
  <c r="AW244"/>
  <c r="AS244"/>
  <c r="BB243"/>
  <c r="CD244" s="1"/>
  <c r="CE244" s="1"/>
  <c r="CG244" s="1"/>
  <c r="CT244" s="1"/>
  <c r="AV244"/>
  <c r="AT244"/>
  <c r="BA244" s="1"/>
  <c r="AX244" s="1"/>
  <c r="AY244" s="1"/>
  <c r="CH244"/>
  <c r="CF244" l="1"/>
  <c r="CO244" s="1"/>
  <c r="BF244"/>
  <c r="CI244" l="1"/>
  <c r="CJ244" s="1"/>
  <c r="CK244" s="1"/>
  <c r="CL244" s="1"/>
  <c r="CM244" s="1"/>
  <c r="CP244" s="1"/>
  <c r="CQ244" s="1"/>
  <c r="BL244"/>
  <c r="BN244" s="1"/>
  <c r="BI244"/>
  <c r="BK244" s="1"/>
  <c r="BO244"/>
  <c r="BQ244" s="1"/>
  <c r="CR244" l="1"/>
  <c r="CX244" s="1"/>
  <c r="D262" s="1"/>
  <c r="CU244"/>
  <c r="BG244"/>
  <c r="S244" s="1"/>
  <c r="H262" l="1"/>
  <c r="AH244"/>
  <c r="CS244"/>
  <c r="CV244" s="1"/>
  <c r="E262" s="1"/>
  <c r="C262"/>
  <c r="M262" s="1"/>
  <c r="G262"/>
  <c r="Y244"/>
  <c r="AP244"/>
  <c r="CN244"/>
  <c r="CW244" s="1"/>
  <c r="I262" s="1"/>
  <c r="B262"/>
  <c r="V244"/>
  <c r="P262"/>
  <c r="K262"/>
  <c r="BS264"/>
  <c r="BT264" s="1"/>
  <c r="BU264" s="1"/>
  <c r="O262"/>
  <c r="AB244"/>
  <c r="AZ244" l="1"/>
  <c r="BB244" s="1"/>
  <c r="CD245" s="1"/>
  <c r="CE245" s="1"/>
  <c r="J262"/>
  <c r="A262"/>
  <c r="BC244" l="1"/>
  <c r="AS245" s="1"/>
  <c r="CG245"/>
  <c r="CF245"/>
  <c r="AU245" l="1"/>
  <c r="AT245"/>
  <c r="BE244"/>
  <c r="AW245"/>
  <c r="AV245"/>
  <c r="AR245"/>
  <c r="CT245"/>
  <c r="CO245" s="1"/>
  <c r="CH245"/>
  <c r="CI245" s="1"/>
  <c r="CJ245" s="1"/>
  <c r="CK245" s="1"/>
  <c r="CL245" s="1"/>
  <c r="BA245"/>
  <c r="CR245" l="1"/>
  <c r="CX245" s="1"/>
  <c r="CM245"/>
  <c r="CU245" s="1"/>
  <c r="AX245"/>
  <c r="AY245" s="1"/>
  <c r="BF245" s="1"/>
  <c r="CS245" l="1"/>
  <c r="B263"/>
  <c r="C263"/>
  <c r="G263"/>
  <c r="D263"/>
  <c r="CP245"/>
  <c r="CQ245" s="1"/>
  <c r="CN245"/>
  <c r="CW245" s="1"/>
  <c r="I263" s="1"/>
  <c r="BO245"/>
  <c r="BQ245" s="1"/>
  <c r="BI245"/>
  <c r="BK245" s="1"/>
  <c r="BL245"/>
  <c r="BN245" s="1"/>
  <c r="H263" l="1"/>
  <c r="CV245"/>
  <c r="BS265"/>
  <c r="BT265" s="1"/>
  <c r="M263"/>
  <c r="K263"/>
  <c r="P263"/>
  <c r="O263"/>
  <c r="BG245"/>
  <c r="E263" l="1"/>
  <c r="J263"/>
  <c r="A263"/>
  <c r="BU265"/>
  <c r="Y245"/>
  <c r="AB245"/>
  <c r="AH245"/>
  <c r="V245"/>
  <c r="S245"/>
  <c r="AP245"/>
  <c r="AZ245" l="1"/>
  <c r="BC245" l="1"/>
  <c r="BB245"/>
  <c r="CD246" s="1"/>
  <c r="CE246" s="1"/>
  <c r="AR246" l="1"/>
  <c r="AT246"/>
  <c r="BA246" s="1"/>
  <c r="AW246"/>
  <c r="AU246"/>
  <c r="AV246"/>
  <c r="AS246"/>
  <c r="BE245"/>
  <c r="CF246"/>
  <c r="CG246"/>
  <c r="AY246" l="1"/>
  <c r="BF246" s="1"/>
  <c r="AX246"/>
  <c r="CH246"/>
  <c r="CI246" s="1"/>
  <c r="CJ246" s="1"/>
  <c r="CK246" s="1"/>
  <c r="CL246" s="1"/>
  <c r="CT246"/>
  <c r="CO246"/>
  <c r="BL246" l="1"/>
  <c r="BN246" s="1"/>
  <c r="BI246"/>
  <c r="BK246" s="1"/>
  <c r="BO246"/>
  <c r="BQ246" s="1"/>
  <c r="CR246"/>
  <c r="CX246" s="1"/>
  <c r="CM246"/>
  <c r="CU246" s="1"/>
  <c r="CS246" l="1"/>
  <c r="BG246"/>
  <c r="CP246"/>
  <c r="CQ246" s="1"/>
  <c r="CN246"/>
  <c r="CW246" s="1"/>
  <c r="I264" s="1"/>
  <c r="D264"/>
  <c r="B264"/>
  <c r="C264"/>
  <c r="G264"/>
  <c r="H264" l="1"/>
  <c r="AH246"/>
  <c r="V246"/>
  <c r="S246"/>
  <c r="AB246"/>
  <c r="Y246"/>
  <c r="AP246"/>
  <c r="CV246"/>
  <c r="K264"/>
  <c r="BS266"/>
  <c r="BT266" s="1"/>
  <c r="O264"/>
  <c r="P264"/>
  <c r="M264"/>
  <c r="E264" l="1"/>
  <c r="J264"/>
  <c r="AZ246"/>
  <c r="BU266"/>
  <c r="A264"/>
  <c r="BC246" l="1"/>
  <c r="BB246"/>
  <c r="CD247" s="1"/>
  <c r="CE247" s="1"/>
  <c r="AV247" l="1"/>
  <c r="AS247"/>
  <c r="AW247"/>
  <c r="AU247"/>
  <c r="AT247"/>
  <c r="BA247" s="1"/>
  <c r="AR247"/>
  <c r="BE246"/>
  <c r="CF247"/>
  <c r="CG247"/>
  <c r="CH247" l="1"/>
  <c r="CI247" s="1"/>
  <c r="CJ247" s="1"/>
  <c r="CK247" s="1"/>
  <c r="CL247" s="1"/>
  <c r="CT247"/>
  <c r="CO247" s="1"/>
  <c r="AX247"/>
  <c r="AY247" s="1"/>
  <c r="BF247" s="1"/>
  <c r="CR247" l="1"/>
  <c r="CX247" s="1"/>
  <c r="CM247"/>
  <c r="BO247"/>
  <c r="BQ247" s="1"/>
  <c r="BI247"/>
  <c r="BK247" s="1"/>
  <c r="BL247"/>
  <c r="BN247" s="1"/>
  <c r="BG247" l="1"/>
  <c r="AB247" s="1"/>
  <c r="CS247"/>
  <c r="D265"/>
  <c r="B265"/>
  <c r="C265"/>
  <c r="G265"/>
  <c r="CP247"/>
  <c r="CQ247" s="1"/>
  <c r="CN247"/>
  <c r="CW247" s="1"/>
  <c r="I265" s="1"/>
  <c r="CU247"/>
  <c r="V247" l="1"/>
  <c r="AP247"/>
  <c r="AH247"/>
  <c r="Y247"/>
  <c r="S247"/>
  <c r="H265"/>
  <c r="P265"/>
  <c r="M265"/>
  <c r="K265"/>
  <c r="O265"/>
  <c r="BS267"/>
  <c r="BT267" s="1"/>
  <c r="CV247"/>
  <c r="AZ247" l="1"/>
  <c r="BB247" s="1"/>
  <c r="CD248" s="1"/>
  <c r="CE248" s="1"/>
  <c r="CF248" s="1"/>
  <c r="BU267"/>
  <c r="A265"/>
  <c r="E265"/>
  <c r="J265"/>
  <c r="BC247" l="1"/>
  <c r="AW248" s="1"/>
  <c r="CG248"/>
  <c r="CT248" s="1"/>
  <c r="CO248" s="1"/>
  <c r="AT248" l="1"/>
  <c r="BA248" s="1"/>
  <c r="AX248" s="1"/>
  <c r="AY248" s="1"/>
  <c r="BF248" s="1"/>
  <c r="AS248"/>
  <c r="AR248"/>
  <c r="AU248"/>
  <c r="AV248"/>
  <c r="BE247"/>
  <c r="CH248"/>
  <c r="CI248" s="1"/>
  <c r="CJ248" s="1"/>
  <c r="CK248" s="1"/>
  <c r="CL248" s="1"/>
  <c r="BI248" l="1"/>
  <c r="BK248" s="1"/>
  <c r="BG248" s="1"/>
  <c r="BL248"/>
  <c r="BN248" s="1"/>
  <c r="BO248"/>
  <c r="BQ248" s="1"/>
  <c r="CR248"/>
  <c r="CX248" s="1"/>
  <c r="D266" s="1"/>
  <c r="CM248"/>
  <c r="CU248" s="1"/>
  <c r="CS248" l="1"/>
  <c r="CN248"/>
  <c r="CW248" s="1"/>
  <c r="I266" s="1"/>
  <c r="CP248"/>
  <c r="CQ248" s="1"/>
  <c r="B266"/>
  <c r="C266"/>
  <c r="O266" s="1"/>
  <c r="G266"/>
  <c r="H266"/>
  <c r="AH248"/>
  <c r="S248"/>
  <c r="V248"/>
  <c r="AB248"/>
  <c r="Y248"/>
  <c r="AP248"/>
  <c r="K266" l="1"/>
  <c r="CV248"/>
  <c r="J266" s="1"/>
  <c r="M266"/>
  <c r="BS268"/>
  <c r="BT268" s="1"/>
  <c r="BU268" s="1"/>
  <c r="P266"/>
  <c r="AZ248"/>
  <c r="E266" l="1"/>
  <c r="A266"/>
  <c r="BC248"/>
  <c r="BB248"/>
  <c r="CD249" s="1"/>
  <c r="CE249" s="1"/>
  <c r="AS249" l="1"/>
  <c r="AU249"/>
  <c r="AV249"/>
  <c r="AT249"/>
  <c r="AW249"/>
  <c r="AR249"/>
  <c r="BE248"/>
  <c r="CG249"/>
  <c r="CF249"/>
  <c r="CO249" l="1"/>
  <c r="CT249"/>
  <c r="CH249"/>
  <c r="CI249" s="1"/>
  <c r="CJ249" s="1"/>
  <c r="CK249" s="1"/>
  <c r="CL249" s="1"/>
  <c r="CM249" s="1"/>
  <c r="BA249"/>
  <c r="CP249" l="1"/>
  <c r="CQ249" s="1"/>
  <c r="CU249"/>
  <c r="AX249"/>
  <c r="AY249" s="1"/>
  <c r="BF249" s="1"/>
  <c r="CR249"/>
  <c r="CX249" s="1"/>
  <c r="D267" l="1"/>
  <c r="G267"/>
  <c r="B267"/>
  <c r="C267"/>
  <c r="BI249"/>
  <c r="BK249" s="1"/>
  <c r="BG249" s="1"/>
  <c r="BL249"/>
  <c r="BN249" s="1"/>
  <c r="BO249"/>
  <c r="BQ249" s="1"/>
  <c r="CS249"/>
  <c r="CV249" s="1"/>
  <c r="CN249"/>
  <c r="CW249" s="1"/>
  <c r="I267" s="1"/>
  <c r="H267" l="1"/>
  <c r="E267"/>
  <c r="J267"/>
  <c r="AH249"/>
  <c r="AB249"/>
  <c r="V249"/>
  <c r="S249"/>
  <c r="Y249"/>
  <c r="AP249"/>
  <c r="M267"/>
  <c r="BS269"/>
  <c r="BT269" s="1"/>
  <c r="K267"/>
  <c r="P267"/>
  <c r="O267"/>
  <c r="A267" l="1"/>
  <c r="BU269"/>
  <c r="AZ249"/>
  <c r="BC249" l="1"/>
  <c r="BB249"/>
  <c r="CD250" s="1"/>
  <c r="CE250" s="1"/>
  <c r="AT250" l="1"/>
  <c r="BA250" s="1"/>
  <c r="AW250"/>
  <c r="AS250"/>
  <c r="AV250"/>
  <c r="AR250"/>
  <c r="AU250"/>
  <c r="BE249"/>
  <c r="CG250"/>
  <c r="CF250"/>
  <c r="AX250" l="1"/>
  <c r="AY250" s="1"/>
  <c r="CO250"/>
  <c r="CT250"/>
  <c r="CH250"/>
  <c r="CI250" s="1"/>
  <c r="CJ250" s="1"/>
  <c r="CK250" s="1"/>
  <c r="CL250" s="1"/>
  <c r="BF250" l="1"/>
  <c r="CR250"/>
  <c r="CX250" s="1"/>
  <c r="CM250"/>
  <c r="BO250" l="1"/>
  <c r="BQ250" s="1"/>
  <c r="BL250"/>
  <c r="BN250" s="1"/>
  <c r="BI250"/>
  <c r="BK250" s="1"/>
  <c r="CP250"/>
  <c r="CQ250" s="1"/>
  <c r="CN250"/>
  <c r="CW250" s="1"/>
  <c r="I268" s="1"/>
  <c r="C268"/>
  <c r="B268"/>
  <c r="D268"/>
  <c r="G268"/>
  <c r="CS250"/>
  <c r="CU250"/>
  <c r="H268" l="1"/>
  <c r="BG250"/>
  <c r="M268"/>
  <c r="K268"/>
  <c r="O268"/>
  <c r="BS270"/>
  <c r="BT270" s="1"/>
  <c r="P268"/>
  <c r="CV250"/>
  <c r="BU270" l="1"/>
  <c r="A268"/>
  <c r="AH250"/>
  <c r="S250"/>
  <c r="V250"/>
  <c r="AB250"/>
  <c r="Y250"/>
  <c r="AP250"/>
  <c r="E268"/>
  <c r="J268"/>
  <c r="AZ250" l="1"/>
  <c r="BC250" l="1"/>
  <c r="BB250"/>
  <c r="CD251" s="1"/>
  <c r="CE251" s="1"/>
  <c r="AW251" l="1"/>
  <c r="AS251"/>
  <c r="AU251"/>
  <c r="AT251"/>
  <c r="AV251"/>
  <c r="AR251"/>
  <c r="BE250"/>
  <c r="CF251"/>
  <c r="CG251"/>
  <c r="CT251" l="1"/>
  <c r="CO251" s="1"/>
  <c r="CH251"/>
  <c r="CI251" s="1"/>
  <c r="CJ251" s="1"/>
  <c r="CK251" s="1"/>
  <c r="CL251" s="1"/>
  <c r="BA251"/>
  <c r="CR251" l="1"/>
  <c r="CX251" s="1"/>
  <c r="CM251"/>
  <c r="CU251" s="1"/>
  <c r="AX251"/>
  <c r="AY251" s="1"/>
  <c r="BF251" s="1"/>
  <c r="C269" l="1"/>
  <c r="D269"/>
  <c r="G269"/>
  <c r="B269"/>
  <c r="BO251"/>
  <c r="BQ251" s="1"/>
  <c r="BI251"/>
  <c r="BK251" s="1"/>
  <c r="BL251"/>
  <c r="BN251" s="1"/>
  <c r="CP251"/>
  <c r="CQ251" s="1"/>
  <c r="CN251"/>
  <c r="CW251" s="1"/>
  <c r="I269" s="1"/>
  <c r="CS251"/>
  <c r="H269" l="1"/>
  <c r="K269"/>
  <c r="O269"/>
  <c r="P269"/>
  <c r="M269"/>
  <c r="BS271"/>
  <c r="BT271" s="1"/>
  <c r="CV251"/>
  <c r="BG251"/>
  <c r="A269" l="1"/>
  <c r="BU271"/>
  <c r="E269"/>
  <c r="J269"/>
  <c r="Y251"/>
  <c r="V251"/>
  <c r="AH251"/>
  <c r="S251"/>
  <c r="AB251"/>
  <c r="AP251"/>
  <c r="AZ251" l="1"/>
  <c r="BB251" s="1"/>
  <c r="CD252" s="1"/>
  <c r="CE252" s="1"/>
  <c r="BC251" l="1"/>
  <c r="AV252" s="1"/>
  <c r="CG252"/>
  <c r="CF252"/>
  <c r="BE251" l="1"/>
  <c r="AR252"/>
  <c r="AT252"/>
  <c r="AW252"/>
  <c r="AU252"/>
  <c r="AS252"/>
  <c r="CH252"/>
  <c r="CI252" s="1"/>
  <c r="CJ252" s="1"/>
  <c r="CK252" s="1"/>
  <c r="CL252" s="1"/>
  <c r="CT252"/>
  <c r="CO252" s="1"/>
  <c r="BA252"/>
  <c r="CR252" l="1"/>
  <c r="CX252" s="1"/>
  <c r="CM252"/>
  <c r="AX252"/>
  <c r="AY252" s="1"/>
  <c r="BF252" s="1"/>
  <c r="CS252" l="1"/>
  <c r="G270"/>
  <c r="C270"/>
  <c r="B270"/>
  <c r="D270"/>
  <c r="CP252"/>
  <c r="CQ252" s="1"/>
  <c r="CN252"/>
  <c r="CW252" s="1"/>
  <c r="I270" s="1"/>
  <c r="BI252"/>
  <c r="BK252" s="1"/>
  <c r="BL252"/>
  <c r="BN252" s="1"/>
  <c r="BO252"/>
  <c r="BQ252" s="1"/>
  <c r="CU252"/>
  <c r="BG252" l="1"/>
  <c r="AH252" s="1"/>
  <c r="H270"/>
  <c r="P270"/>
  <c r="O270"/>
  <c r="BS272"/>
  <c r="BT272" s="1"/>
  <c r="M270"/>
  <c r="K270"/>
  <c r="CV252"/>
  <c r="S252" l="1"/>
  <c r="V252"/>
  <c r="AB252"/>
  <c r="Y252"/>
  <c r="AP252"/>
  <c r="BU272"/>
  <c r="A270"/>
  <c r="E270"/>
  <c r="J270"/>
  <c r="AZ252" l="1"/>
  <c r="BC252" s="1"/>
  <c r="BB252" l="1"/>
  <c r="CD253" s="1"/>
  <c r="CE253" s="1"/>
  <c r="CG253" s="1"/>
  <c r="AT253"/>
  <c r="AR253"/>
  <c r="AV253"/>
  <c r="AS253"/>
  <c r="AW253"/>
  <c r="AU253"/>
  <c r="BE252"/>
  <c r="CF253" l="1"/>
  <c r="CO253" s="1"/>
  <c r="CT253"/>
  <c r="CH253"/>
  <c r="BA253"/>
  <c r="CI253" l="1"/>
  <c r="CJ253" s="1"/>
  <c r="CK253" s="1"/>
  <c r="CL253" s="1"/>
  <c r="CM253" s="1"/>
  <c r="CP253" s="1"/>
  <c r="CQ253" s="1"/>
  <c r="AX253"/>
  <c r="AY253" s="1"/>
  <c r="BF253" s="1"/>
  <c r="CR253" l="1"/>
  <c r="CX253" s="1"/>
  <c r="G271" s="1"/>
  <c r="CU253"/>
  <c r="BO253"/>
  <c r="BQ253" s="1"/>
  <c r="BI253"/>
  <c r="BK253" s="1"/>
  <c r="BL253"/>
  <c r="BN253" s="1"/>
  <c r="D271" l="1"/>
  <c r="CS253"/>
  <c r="CV253" s="1"/>
  <c r="E271" s="1"/>
  <c r="CN253"/>
  <c r="CW253" s="1"/>
  <c r="I271" s="1"/>
  <c r="B271"/>
  <c r="C271"/>
  <c r="O271" s="1"/>
  <c r="H271"/>
  <c r="BG253"/>
  <c r="J271" l="1"/>
  <c r="BS273"/>
  <c r="BT273" s="1"/>
  <c r="BU273" s="1"/>
  <c r="M271"/>
  <c r="K271"/>
  <c r="P271"/>
  <c r="AH253"/>
  <c r="Y253"/>
  <c r="V253"/>
  <c r="S253"/>
  <c r="AB253"/>
  <c r="AP253"/>
  <c r="A271" l="1"/>
  <c r="AZ253"/>
  <c r="BB253" l="1"/>
  <c r="CD254" s="1"/>
  <c r="CE254" s="1"/>
  <c r="BC253"/>
  <c r="CG254" l="1"/>
  <c r="CF254"/>
  <c r="AW254"/>
  <c r="AV254"/>
  <c r="AT254"/>
  <c r="BA254" s="1"/>
  <c r="AR254"/>
  <c r="AS254"/>
  <c r="AU254"/>
  <c r="BE253"/>
  <c r="AX254" l="1"/>
  <c r="AY254" s="1"/>
  <c r="BF254" s="1"/>
  <c r="CT254"/>
  <c r="CO254" s="1"/>
  <c r="CH254"/>
  <c r="CI254" s="1"/>
  <c r="CJ254" s="1"/>
  <c r="CK254" s="1"/>
  <c r="CL254" s="1"/>
  <c r="CR254" l="1"/>
  <c r="CX254" s="1"/>
  <c r="CM254"/>
  <c r="CU254" s="1"/>
  <c r="BO254"/>
  <c r="BQ254" s="1"/>
  <c r="BL254"/>
  <c r="BN254" s="1"/>
  <c r="BI254"/>
  <c r="BK254" s="1"/>
  <c r="CS254" l="1"/>
  <c r="G272"/>
  <c r="C272"/>
  <c r="D272"/>
  <c r="H272"/>
  <c r="B272"/>
  <c r="CP254"/>
  <c r="CQ254" s="1"/>
  <c r="CN254"/>
  <c r="CW254" s="1"/>
  <c r="I272" s="1"/>
  <c r="BG254"/>
  <c r="AB254" l="1"/>
  <c r="Y254"/>
  <c r="AH254"/>
  <c r="S254"/>
  <c r="V254"/>
  <c r="AP254"/>
  <c r="O272"/>
  <c r="BS274"/>
  <c r="BT274" s="1"/>
  <c r="K272"/>
  <c r="P272"/>
  <c r="M272"/>
  <c r="CV254"/>
  <c r="E272" l="1"/>
  <c r="J272"/>
  <c r="A272"/>
  <c r="BU274"/>
  <c r="AZ254"/>
  <c r="BB254" l="1"/>
  <c r="CD255" s="1"/>
  <c r="CE255" s="1"/>
  <c r="BC254"/>
  <c r="CF255" l="1"/>
  <c r="CG255"/>
  <c r="AV255"/>
  <c r="AR255"/>
  <c r="AW255"/>
  <c r="AS255"/>
  <c r="AU255"/>
  <c r="AT255"/>
  <c r="BE254"/>
  <c r="BA255" l="1"/>
  <c r="AX255" s="1"/>
  <c r="AY255" s="1"/>
  <c r="BF255" s="1"/>
  <c r="CO255"/>
  <c r="CT255"/>
  <c r="CH255"/>
  <c r="CI255" s="1"/>
  <c r="CJ255" s="1"/>
  <c r="CK255" s="1"/>
  <c r="CL255" s="1"/>
  <c r="CR255" l="1"/>
  <c r="CX255" s="1"/>
  <c r="CM255"/>
  <c r="CU255" s="1"/>
  <c r="BO255"/>
  <c r="BQ255" s="1"/>
  <c r="BI255"/>
  <c r="BK255" s="1"/>
  <c r="BL255"/>
  <c r="BN255" s="1"/>
  <c r="BG255" l="1"/>
  <c r="AH255" s="1"/>
  <c r="B273"/>
  <c r="C273"/>
  <c r="G273"/>
  <c r="D273"/>
  <c r="S255"/>
  <c r="CS255"/>
  <c r="CP255"/>
  <c r="CQ255" s="1"/>
  <c r="CN255"/>
  <c r="CW255" s="1"/>
  <c r="I273" s="1"/>
  <c r="AP255" l="1"/>
  <c r="AB255"/>
  <c r="V255"/>
  <c r="Y255"/>
  <c r="H273"/>
  <c r="CV255"/>
  <c r="M273"/>
  <c r="O273"/>
  <c r="BS275"/>
  <c r="BT275" s="1"/>
  <c r="K273"/>
  <c r="P273"/>
  <c r="AZ255"/>
  <c r="BU275" l="1"/>
  <c r="A273"/>
  <c r="E273"/>
  <c r="J273"/>
  <c r="BC255"/>
  <c r="BB255"/>
  <c r="CD256" s="1"/>
  <c r="CE256" s="1"/>
  <c r="AT256" l="1"/>
  <c r="BA256" s="1"/>
  <c r="AW256"/>
  <c r="AS256"/>
  <c r="AU256"/>
  <c r="AR256"/>
  <c r="AV256"/>
  <c r="BE255"/>
  <c r="CF256"/>
  <c r="CG256"/>
  <c r="AX256" l="1"/>
  <c r="AY256" s="1"/>
  <c r="BF256" s="1"/>
  <c r="CH256"/>
  <c r="CI256" s="1"/>
  <c r="CJ256" s="1"/>
  <c r="CK256" s="1"/>
  <c r="CL256" s="1"/>
  <c r="CM256" s="1"/>
  <c r="CT256"/>
  <c r="CO256" s="1"/>
  <c r="CP256" l="1"/>
  <c r="CQ256" s="1"/>
  <c r="CU256"/>
  <c r="BL256"/>
  <c r="BN256" s="1"/>
  <c r="BI256"/>
  <c r="BK256" s="1"/>
  <c r="BO256"/>
  <c r="BQ256" s="1"/>
  <c r="CR256"/>
  <c r="CX256" s="1"/>
  <c r="CN256" l="1"/>
  <c r="CW256" s="1"/>
  <c r="I274" s="1"/>
  <c r="C274"/>
  <c r="G274"/>
  <c r="D274"/>
  <c r="B274"/>
  <c r="CS256"/>
  <c r="CV256" s="1"/>
  <c r="BG256"/>
  <c r="H274" l="1"/>
  <c r="E274"/>
  <c r="J274"/>
  <c r="V256"/>
  <c r="Y256"/>
  <c r="AH256"/>
  <c r="S256"/>
  <c r="AB256"/>
  <c r="AP256"/>
  <c r="K274"/>
  <c r="BS276"/>
  <c r="BT276" s="1"/>
  <c r="P274"/>
  <c r="M274"/>
  <c r="O274"/>
  <c r="A274" l="1"/>
  <c r="BU276"/>
  <c r="AZ256"/>
  <c r="BB256" l="1"/>
  <c r="CD257" s="1"/>
  <c r="CE257" s="1"/>
  <c r="BC256"/>
  <c r="CF257" l="1"/>
  <c r="CG257"/>
  <c r="AT257"/>
  <c r="BA257" s="1"/>
  <c r="AW257"/>
  <c r="AR257"/>
  <c r="AS257"/>
  <c r="AU257"/>
  <c r="AV257"/>
  <c r="BE256"/>
  <c r="CO257" l="1"/>
  <c r="CT257"/>
  <c r="CH257"/>
  <c r="CI257" s="1"/>
  <c r="CJ257" s="1"/>
  <c r="CK257" s="1"/>
  <c r="CL257" s="1"/>
  <c r="AX257"/>
  <c r="AY257"/>
  <c r="BF257" s="1"/>
  <c r="CR257" l="1"/>
  <c r="CX257" s="1"/>
  <c r="CM257"/>
  <c r="CU257" s="1"/>
  <c r="BL257"/>
  <c r="BN257" s="1"/>
  <c r="BI257"/>
  <c r="BK257" s="1"/>
  <c r="BO257"/>
  <c r="BQ257" s="1"/>
  <c r="BG257" l="1"/>
  <c r="AB257" s="1"/>
  <c r="G275"/>
  <c r="C275"/>
  <c r="B275"/>
  <c r="D275"/>
  <c r="CS257"/>
  <c r="CP257"/>
  <c r="CQ257" s="1"/>
  <c r="CN257"/>
  <c r="CW257" s="1"/>
  <c r="I275" s="1"/>
  <c r="S257" l="1"/>
  <c r="AH257"/>
  <c r="AP257"/>
  <c r="V257"/>
  <c r="Y257"/>
  <c r="H275"/>
  <c r="P275"/>
  <c r="K275"/>
  <c r="O275"/>
  <c r="BS277"/>
  <c r="BT277" s="1"/>
  <c r="M275"/>
  <c r="CV257"/>
  <c r="AZ257" l="1"/>
  <c r="BC257" s="1"/>
  <c r="E275"/>
  <c r="J275"/>
  <c r="BU277"/>
  <c r="A275"/>
  <c r="BB257" l="1"/>
  <c r="CD258" s="1"/>
  <c r="CE258" s="1"/>
  <c r="CF258" s="1"/>
  <c r="AW258"/>
  <c r="AT258"/>
  <c r="AS258"/>
  <c r="AV258"/>
  <c r="AR258"/>
  <c r="AU258"/>
  <c r="BE257"/>
  <c r="CG258" l="1"/>
  <c r="CH258" s="1"/>
  <c r="CI258" s="1"/>
  <c r="CJ258" s="1"/>
  <c r="CK258" s="1"/>
  <c r="CL258" s="1"/>
  <c r="BA258"/>
  <c r="CT258" l="1"/>
  <c r="CO258" s="1"/>
  <c r="CR258"/>
  <c r="CM258"/>
  <c r="AX258"/>
  <c r="AY258" s="1"/>
  <c r="BF258" s="1"/>
  <c r="CU258" l="1"/>
  <c r="CX258"/>
  <c r="G276" s="1"/>
  <c r="CS258"/>
  <c r="CP258"/>
  <c r="CQ258" s="1"/>
  <c r="CN258"/>
  <c r="CW258" s="1"/>
  <c r="BO258"/>
  <c r="BQ258" s="1"/>
  <c r="BL258"/>
  <c r="BN258" s="1"/>
  <c r="BI258"/>
  <c r="BK258" s="1"/>
  <c r="C276" l="1"/>
  <c r="BS278" s="1"/>
  <c r="BT278" s="1"/>
  <c r="B276"/>
  <c r="D276"/>
  <c r="I276"/>
  <c r="H276"/>
  <c r="CV258"/>
  <c r="BG258"/>
  <c r="M276" l="1"/>
  <c r="K276"/>
  <c r="O276"/>
  <c r="P276"/>
  <c r="BU278"/>
  <c r="A276"/>
  <c r="E276"/>
  <c r="J276"/>
  <c r="AB258"/>
  <c r="V258"/>
  <c r="AH258"/>
  <c r="S258"/>
  <c r="Y258"/>
  <c r="AP258"/>
  <c r="AZ258" l="1"/>
  <c r="BB258" l="1"/>
  <c r="CD259" s="1"/>
  <c r="CE259" s="1"/>
  <c r="BC258"/>
  <c r="CF259" l="1"/>
  <c r="CG259"/>
  <c r="AV259"/>
  <c r="AR259"/>
  <c r="AU259"/>
  <c r="AS259"/>
  <c r="AW259"/>
  <c r="AT259"/>
  <c r="BE258"/>
  <c r="BA259" l="1"/>
  <c r="AX259" s="1"/>
  <c r="AY259" s="1"/>
  <c r="BF259" s="1"/>
  <c r="CH259"/>
  <c r="CI259" s="1"/>
  <c r="CJ259" s="1"/>
  <c r="CK259" s="1"/>
  <c r="CL259" s="1"/>
  <c r="CT259"/>
  <c r="CO259" s="1"/>
  <c r="CR259" l="1"/>
  <c r="CX259" s="1"/>
  <c r="CM259"/>
  <c r="BL259"/>
  <c r="BN259" s="1"/>
  <c r="BO259"/>
  <c r="BQ259" s="1"/>
  <c r="BI259"/>
  <c r="BK259" s="1"/>
  <c r="BG259" s="1"/>
  <c r="D277" l="1"/>
  <c r="B277"/>
  <c r="C277"/>
  <c r="G277"/>
  <c r="CP259"/>
  <c r="CQ259" s="1"/>
  <c r="CN259"/>
  <c r="CW259" s="1"/>
  <c r="I277" s="1"/>
  <c r="CS259"/>
  <c r="S259"/>
  <c r="V259"/>
  <c r="AH259"/>
  <c r="Y259"/>
  <c r="AB259"/>
  <c r="AP259"/>
  <c r="CU259"/>
  <c r="H277" l="1"/>
  <c r="P277"/>
  <c r="M277"/>
  <c r="K277"/>
  <c r="O277"/>
  <c r="BS279"/>
  <c r="BT279" s="1"/>
  <c r="CV259"/>
  <c r="AZ259"/>
  <c r="BU279" l="1"/>
  <c r="A277"/>
  <c r="E277"/>
  <c r="J277"/>
  <c r="BC259"/>
  <c r="BB259"/>
  <c r="CD260" s="1"/>
  <c r="CE260" s="1"/>
  <c r="AT260" l="1"/>
  <c r="BA260" s="1"/>
  <c r="AU260"/>
  <c r="AW260"/>
  <c r="AS260"/>
  <c r="AR260"/>
  <c r="AV260"/>
  <c r="BE259"/>
  <c r="CF260"/>
  <c r="CG260"/>
  <c r="AX260" l="1"/>
  <c r="AY260" s="1"/>
  <c r="CT260"/>
  <c r="CO260" s="1"/>
  <c r="CH260"/>
  <c r="CI260" s="1"/>
  <c r="CJ260" s="1"/>
  <c r="CK260" s="1"/>
  <c r="CL260" s="1"/>
  <c r="BF260" l="1"/>
  <c r="CR260"/>
  <c r="CX260" s="1"/>
  <c r="CM260"/>
  <c r="CU260" s="1"/>
  <c r="BO260" l="1"/>
  <c r="BQ260" s="1"/>
  <c r="BI260"/>
  <c r="BK260" s="1"/>
  <c r="BL260"/>
  <c r="BN260" s="1"/>
  <c r="C278"/>
  <c r="D278"/>
  <c r="G278"/>
  <c r="B278"/>
  <c r="CP260"/>
  <c r="CQ260" s="1"/>
  <c r="CN260"/>
  <c r="CW260" s="1"/>
  <c r="I278" s="1"/>
  <c r="CS260"/>
  <c r="BG260" l="1"/>
  <c r="S260" s="1"/>
  <c r="H278"/>
  <c r="CV260"/>
  <c r="O278"/>
  <c r="K278"/>
  <c r="BS280"/>
  <c r="BT280" s="1"/>
  <c r="P278"/>
  <c r="M278"/>
  <c r="Y260" l="1"/>
  <c r="AB260"/>
  <c r="V260"/>
  <c r="AH260"/>
  <c r="AP260"/>
  <c r="BU280"/>
  <c r="A278"/>
  <c r="E278"/>
  <c r="J278"/>
  <c r="AZ260" l="1"/>
  <c r="BB260" s="1"/>
  <c r="CD261" s="1"/>
  <c r="CE261" s="1"/>
  <c r="BC260" l="1"/>
  <c r="AU261" s="1"/>
  <c r="CF261"/>
  <c r="CG261"/>
  <c r="AV261" l="1"/>
  <c r="AR261"/>
  <c r="AT261"/>
  <c r="AS261"/>
  <c r="AW261"/>
  <c r="BA261" s="1"/>
  <c r="AX261" s="1"/>
  <c r="AY261" s="1"/>
  <c r="BF261" s="1"/>
  <c r="BE260"/>
  <c r="CH261"/>
  <c r="CI261" s="1"/>
  <c r="CJ261" s="1"/>
  <c r="CK261" s="1"/>
  <c r="CL261" s="1"/>
  <c r="CT261"/>
  <c r="CO261" s="1"/>
  <c r="CR261" l="1"/>
  <c r="CX261" s="1"/>
  <c r="CM261"/>
  <c r="CU261" s="1"/>
  <c r="BI261"/>
  <c r="BK261" s="1"/>
  <c r="BO261"/>
  <c r="BQ261" s="1"/>
  <c r="BL261"/>
  <c r="BN261" s="1"/>
  <c r="CS261" l="1"/>
  <c r="G279"/>
  <c r="C279"/>
  <c r="D279"/>
  <c r="B279"/>
  <c r="CP261"/>
  <c r="CQ261" s="1"/>
  <c r="CN261"/>
  <c r="CW261" s="1"/>
  <c r="I279" s="1"/>
  <c r="BG261"/>
  <c r="H279" l="1"/>
  <c r="V261"/>
  <c r="AB261"/>
  <c r="Y261"/>
  <c r="S261"/>
  <c r="AH261"/>
  <c r="AP261"/>
  <c r="CV261"/>
  <c r="M279"/>
  <c r="P279"/>
  <c r="K279"/>
  <c r="O279"/>
  <c r="BS281"/>
  <c r="BT281" s="1"/>
  <c r="E279" l="1"/>
  <c r="J279"/>
  <c r="A279"/>
  <c r="BU281"/>
  <c r="AZ261"/>
  <c r="BC261" l="1"/>
  <c r="BB261"/>
  <c r="CD262" s="1"/>
  <c r="CE262" s="1"/>
  <c r="AR262" l="1"/>
  <c r="AW262"/>
  <c r="AU262"/>
  <c r="AV262"/>
  <c r="AS262"/>
  <c r="AT262"/>
  <c r="BA262" s="1"/>
  <c r="BE261"/>
  <c r="CF262"/>
  <c r="CG262"/>
  <c r="CH262" l="1"/>
  <c r="CI262" s="1"/>
  <c r="CJ262" s="1"/>
  <c r="CK262" s="1"/>
  <c r="CL262" s="1"/>
  <c r="CT262"/>
  <c r="CO262" s="1"/>
  <c r="AX262"/>
  <c r="AY262" s="1"/>
  <c r="CR262" l="1"/>
  <c r="CX262" s="1"/>
  <c r="CM262"/>
  <c r="CU262" s="1"/>
  <c r="BF262"/>
  <c r="CP262" l="1"/>
  <c r="CQ262" s="1"/>
  <c r="CN262"/>
  <c r="CW262" s="1"/>
  <c r="I280" s="1"/>
  <c r="D280"/>
  <c r="C280"/>
  <c r="B280"/>
  <c r="G280"/>
  <c r="BI262"/>
  <c r="BK262" s="1"/>
  <c r="BO262"/>
  <c r="BQ262" s="1"/>
  <c r="BL262"/>
  <c r="BN262" s="1"/>
  <c r="CS262"/>
  <c r="BG262" l="1"/>
  <c r="Y262" s="1"/>
  <c r="H280"/>
  <c r="M280"/>
  <c r="K280"/>
  <c r="P280"/>
  <c r="BS282"/>
  <c r="BT282" s="1"/>
  <c r="O280"/>
  <c r="CV262"/>
  <c r="S262"/>
  <c r="V262"/>
  <c r="AB262"/>
  <c r="AP262"/>
  <c r="AH262" l="1"/>
  <c r="AZ262" s="1"/>
  <c r="E280"/>
  <c r="J280"/>
  <c r="BU282"/>
  <c r="A280"/>
  <c r="BB262" l="1"/>
  <c r="CD263" s="1"/>
  <c r="CE263" s="1"/>
  <c r="BC262"/>
  <c r="CF263" l="1"/>
  <c r="CG263"/>
  <c r="AU263"/>
  <c r="AV263"/>
  <c r="AT263"/>
  <c r="BA263" s="1"/>
  <c r="AW263"/>
  <c r="AR263"/>
  <c r="AS263"/>
  <c r="BE262"/>
  <c r="CO263" l="1"/>
  <c r="CH263"/>
  <c r="CI263" s="1"/>
  <c r="CJ263" s="1"/>
  <c r="CK263" s="1"/>
  <c r="CL263" s="1"/>
  <c r="CM263" s="1"/>
  <c r="CT263"/>
  <c r="AX263"/>
  <c r="AY263" s="1"/>
  <c r="CP263" l="1"/>
  <c r="CQ263" s="1"/>
  <c r="BF263"/>
  <c r="CU263"/>
  <c r="CR263"/>
  <c r="CX263" s="1"/>
  <c r="CS263" l="1"/>
  <c r="CV263" s="1"/>
  <c r="CN263"/>
  <c r="CW263" s="1"/>
  <c r="I281" s="1"/>
  <c r="BO263"/>
  <c r="BQ263" s="1"/>
  <c r="BI263"/>
  <c r="BK263" s="1"/>
  <c r="BL263"/>
  <c r="BN263" s="1"/>
  <c r="G281"/>
  <c r="C281"/>
  <c r="D281"/>
  <c r="B281"/>
  <c r="H281" l="1"/>
  <c r="E281"/>
  <c r="J281"/>
  <c r="O281"/>
  <c r="K281"/>
  <c r="M281"/>
  <c r="P281"/>
  <c r="BS283"/>
  <c r="BT283" s="1"/>
  <c r="BG263"/>
  <c r="A281" l="1"/>
  <c r="BU283"/>
  <c r="S263"/>
  <c r="AH263"/>
  <c r="AB263"/>
  <c r="V263"/>
  <c r="Y263"/>
  <c r="AP263"/>
  <c r="AZ263" l="1"/>
  <c r="BC263" l="1"/>
  <c r="BB263"/>
  <c r="CD264" s="1"/>
  <c r="CE264" s="1"/>
  <c r="AR264" l="1"/>
  <c r="AS264"/>
  <c r="AT264"/>
  <c r="AV264"/>
  <c r="AU264"/>
  <c r="AW264"/>
  <c r="BE263"/>
  <c r="CG264"/>
  <c r="CF264"/>
  <c r="BA264" l="1"/>
  <c r="AX264" s="1"/>
  <c r="AY264" s="1"/>
  <c r="CO264"/>
  <c r="CH264"/>
  <c r="CI264" s="1"/>
  <c r="CJ264" s="1"/>
  <c r="CK264" s="1"/>
  <c r="CL264" s="1"/>
  <c r="CM264" s="1"/>
  <c r="CT264"/>
  <c r="BF264" l="1"/>
  <c r="CP264"/>
  <c r="CQ264" s="1"/>
  <c r="CU264"/>
  <c r="CR264"/>
  <c r="CX264" s="1"/>
  <c r="CS264" l="1"/>
  <c r="CV264" s="1"/>
  <c r="CN264"/>
  <c r="CW264" s="1"/>
  <c r="I282" s="1"/>
  <c r="BI264"/>
  <c r="BK264" s="1"/>
  <c r="BO264"/>
  <c r="BQ264" s="1"/>
  <c r="BL264"/>
  <c r="BN264" s="1"/>
  <c r="B282"/>
  <c r="D282"/>
  <c r="G282"/>
  <c r="C282"/>
  <c r="BG264" l="1"/>
  <c r="V264" s="1"/>
  <c r="H282"/>
  <c r="BS284"/>
  <c r="BT284" s="1"/>
  <c r="K282"/>
  <c r="O282"/>
  <c r="M282"/>
  <c r="P282"/>
  <c r="E282"/>
  <c r="J282"/>
  <c r="AH264" l="1"/>
  <c r="Y264"/>
  <c r="S264"/>
  <c r="AB264"/>
  <c r="AP264"/>
  <c r="A282"/>
  <c r="BU284"/>
  <c r="AZ264" l="1"/>
  <c r="BC264" s="1"/>
  <c r="AU265" s="1"/>
  <c r="BB264" l="1"/>
  <c r="CD265" s="1"/>
  <c r="CE265" s="1"/>
  <c r="BE264"/>
  <c r="AW265"/>
  <c r="BA265" s="1"/>
  <c r="AT265"/>
  <c r="AS265"/>
  <c r="AR265"/>
  <c r="AV265"/>
  <c r="CF265" l="1"/>
  <c r="CG265"/>
  <c r="AX265"/>
  <c r="AY265" s="1"/>
  <c r="BF265" s="1"/>
  <c r="CO265" l="1"/>
  <c r="CH265"/>
  <c r="CI265" s="1"/>
  <c r="CJ265" s="1"/>
  <c r="CK265" s="1"/>
  <c r="CL265" s="1"/>
  <c r="CR265" s="1"/>
  <c r="CX265" s="1"/>
  <c r="G283" s="1"/>
  <c r="CT265"/>
  <c r="BL265"/>
  <c r="BN265" s="1"/>
  <c r="BO265"/>
  <c r="BQ265" s="1"/>
  <c r="BI265"/>
  <c r="BK265" s="1"/>
  <c r="B283" l="1"/>
  <c r="D283"/>
  <c r="C283"/>
  <c r="O283" s="1"/>
  <c r="CM265"/>
  <c r="CS265"/>
  <c r="H283"/>
  <c r="BG265"/>
  <c r="BS285" l="1"/>
  <c r="BT285" s="1"/>
  <c r="A283" s="1"/>
  <c r="P283"/>
  <c r="K283"/>
  <c r="CU265"/>
  <c r="CN265"/>
  <c r="CW265" s="1"/>
  <c r="I283" s="1"/>
  <c r="CP265"/>
  <c r="CQ265" s="1"/>
  <c r="M283"/>
  <c r="S265"/>
  <c r="AH265"/>
  <c r="AB265"/>
  <c r="V265"/>
  <c r="Y265"/>
  <c r="AP265"/>
  <c r="BU285" l="1"/>
  <c r="CV265"/>
  <c r="AZ265"/>
  <c r="J283" l="1"/>
  <c r="E283"/>
  <c r="BC265"/>
  <c r="BB265"/>
  <c r="CD266" s="1"/>
  <c r="CE266" s="1"/>
  <c r="AW266" l="1"/>
  <c r="AR266"/>
  <c r="AU266"/>
  <c r="AS266"/>
  <c r="AV266"/>
  <c r="AT266"/>
  <c r="BA266" s="1"/>
  <c r="BE265"/>
  <c r="CF266"/>
  <c r="CG266"/>
  <c r="CT266" l="1"/>
  <c r="CO266" s="1"/>
  <c r="CH266"/>
  <c r="CI266" s="1"/>
  <c r="CJ266" s="1"/>
  <c r="CK266" s="1"/>
  <c r="CL266" s="1"/>
  <c r="AX266"/>
  <c r="AY266" s="1"/>
  <c r="BF266" l="1"/>
  <c r="CR266"/>
  <c r="CX266" s="1"/>
  <c r="CM266"/>
  <c r="CS266" l="1"/>
  <c r="G284"/>
  <c r="B284"/>
  <c r="C284"/>
  <c r="D284"/>
  <c r="CP266"/>
  <c r="CQ266" s="1"/>
  <c r="CN266"/>
  <c r="CW266" s="1"/>
  <c r="I284" s="1"/>
  <c r="BL266"/>
  <c r="BN266" s="1"/>
  <c r="BO266"/>
  <c r="BQ266" s="1"/>
  <c r="BI266"/>
  <c r="BK266" s="1"/>
  <c r="CU266"/>
  <c r="H284" l="1"/>
  <c r="CV266"/>
  <c r="P284"/>
  <c r="M284"/>
  <c r="O284"/>
  <c r="K284"/>
  <c r="BS286"/>
  <c r="BT286" s="1"/>
  <c r="BG266"/>
  <c r="E284" l="1"/>
  <c r="J284"/>
  <c r="BU286"/>
  <c r="A284"/>
  <c r="V266"/>
  <c r="AH266"/>
  <c r="S266"/>
  <c r="AB266"/>
  <c r="Y266"/>
  <c r="AP266"/>
  <c r="AZ266" l="1"/>
  <c r="BB266" s="1"/>
  <c r="CD267" s="1"/>
  <c r="CE267" s="1"/>
  <c r="BC266" l="1"/>
  <c r="AT267" s="1"/>
  <c r="CG267"/>
  <c r="CF267"/>
  <c r="AW267" l="1"/>
  <c r="BA267" s="1"/>
  <c r="AU267"/>
  <c r="AR267"/>
  <c r="AS267"/>
  <c r="AV267"/>
  <c r="BE266"/>
  <c r="CH267"/>
  <c r="CI267" s="1"/>
  <c r="CJ267" s="1"/>
  <c r="CK267" s="1"/>
  <c r="CL267" s="1"/>
  <c r="CT267"/>
  <c r="CO267" s="1"/>
  <c r="CR267" l="1"/>
  <c r="CX267" s="1"/>
  <c r="CM267"/>
  <c r="AX267"/>
  <c r="AY267" s="1"/>
  <c r="BF267" s="1"/>
  <c r="CS267" l="1"/>
  <c r="G285"/>
  <c r="D285"/>
  <c r="B285"/>
  <c r="H285"/>
  <c r="C285"/>
  <c r="CP267"/>
  <c r="CQ267" s="1"/>
  <c r="CN267"/>
  <c r="CW267" s="1"/>
  <c r="I285" s="1"/>
  <c r="BL267"/>
  <c r="BN267" s="1"/>
  <c r="BO267"/>
  <c r="BQ267" s="1"/>
  <c r="BI267"/>
  <c r="BK267" s="1"/>
  <c r="CU267"/>
  <c r="P285" l="1"/>
  <c r="O285"/>
  <c r="BS287"/>
  <c r="BT287" s="1"/>
  <c r="M285"/>
  <c r="K285"/>
  <c r="CV267"/>
  <c r="BG267"/>
  <c r="BU287" l="1"/>
  <c r="A285"/>
  <c r="E285"/>
  <c r="J285"/>
  <c r="V267"/>
  <c r="AH267"/>
  <c r="Y267"/>
  <c r="S267"/>
  <c r="AB267"/>
  <c r="AP267"/>
  <c r="AZ267" l="1"/>
  <c r="BB267" l="1"/>
  <c r="CD268" s="1"/>
  <c r="CE268" s="1"/>
  <c r="BC267"/>
  <c r="CG268" l="1"/>
  <c r="CF268"/>
  <c r="AR268"/>
  <c r="AW268"/>
  <c r="AU268"/>
  <c r="AT268"/>
  <c r="BA268" s="1"/>
  <c r="AV268"/>
  <c r="AS268"/>
  <c r="BE267"/>
  <c r="CT268" l="1"/>
  <c r="CO268" s="1"/>
  <c r="CH268"/>
  <c r="CI268" s="1"/>
  <c r="CJ268" s="1"/>
  <c r="CK268" s="1"/>
  <c r="CL268" s="1"/>
  <c r="AX268"/>
  <c r="AY268" s="1"/>
  <c r="BF268" s="1"/>
  <c r="CR268" l="1"/>
  <c r="CX268" s="1"/>
  <c r="CM268"/>
  <c r="CU268" s="1"/>
  <c r="BI268"/>
  <c r="BK268" s="1"/>
  <c r="BO268"/>
  <c r="BQ268" s="1"/>
  <c r="BL268"/>
  <c r="BN268" s="1"/>
  <c r="CS268" l="1"/>
  <c r="D286"/>
  <c r="B286"/>
  <c r="G286"/>
  <c r="C286"/>
  <c r="CP268"/>
  <c r="CQ268" s="1"/>
  <c r="CN268"/>
  <c r="CW268" s="1"/>
  <c r="I286" s="1"/>
  <c r="BG268"/>
  <c r="H286" l="1"/>
  <c r="S268"/>
  <c r="AH268"/>
  <c r="AB268"/>
  <c r="V268"/>
  <c r="Y268"/>
  <c r="AP268"/>
  <c r="K286"/>
  <c r="M286"/>
  <c r="BS288"/>
  <c r="BT288" s="1"/>
  <c r="P286"/>
  <c r="O286"/>
  <c r="CV268"/>
  <c r="BU288" l="1"/>
  <c r="A286"/>
  <c r="AZ268"/>
  <c r="E286"/>
  <c r="J286"/>
  <c r="BB268" l="1"/>
  <c r="CD269" s="1"/>
  <c r="CE269" s="1"/>
  <c r="BC268"/>
  <c r="CF269" l="1"/>
  <c r="CG269"/>
  <c r="AS269"/>
  <c r="AV269"/>
  <c r="AU269"/>
  <c r="AR269"/>
  <c r="AW269"/>
  <c r="AT269"/>
  <c r="BE268"/>
  <c r="CO269" l="1"/>
  <c r="CH269"/>
  <c r="CI269" s="1"/>
  <c r="CJ269" s="1"/>
  <c r="CK269" s="1"/>
  <c r="CL269" s="1"/>
  <c r="CT269"/>
  <c r="BA269"/>
  <c r="CU269" l="1"/>
  <c r="AX269"/>
  <c r="AY269" s="1"/>
  <c r="BF269" s="1"/>
  <c r="CR269"/>
  <c r="CX269" s="1"/>
  <c r="CM269"/>
  <c r="BL269" l="1"/>
  <c r="BN269" s="1"/>
  <c r="BI269"/>
  <c r="BK269" s="1"/>
  <c r="BO269"/>
  <c r="BQ269" s="1"/>
  <c r="C287"/>
  <c r="B287"/>
  <c r="G287"/>
  <c r="D287"/>
  <c r="CP269"/>
  <c r="CQ269" s="1"/>
  <c r="CN269"/>
  <c r="CW269" s="1"/>
  <c r="I287" s="1"/>
  <c r="CS269"/>
  <c r="H287" l="1"/>
  <c r="BG269"/>
  <c r="CV269"/>
  <c r="O287"/>
  <c r="BS289"/>
  <c r="BT289" s="1"/>
  <c r="M287"/>
  <c r="P287"/>
  <c r="K287"/>
  <c r="AH269" l="1"/>
  <c r="S269"/>
  <c r="Y269"/>
  <c r="AB269"/>
  <c r="V269"/>
  <c r="AP269"/>
  <c r="A287"/>
  <c r="BU289"/>
  <c r="E287"/>
  <c r="J287"/>
  <c r="AZ269" l="1"/>
  <c r="BB269" l="1"/>
  <c r="CD270" s="1"/>
  <c r="CE270" s="1"/>
  <c r="BC269"/>
  <c r="CF270" l="1"/>
  <c r="CG270"/>
  <c r="AR270"/>
  <c r="AU270"/>
  <c r="AT270"/>
  <c r="BA270" s="1"/>
  <c r="AW270"/>
  <c r="AV270"/>
  <c r="AS270"/>
  <c r="BE269"/>
  <c r="CI270" l="1"/>
  <c r="CJ270" s="1"/>
  <c r="CK270" s="1"/>
  <c r="CL270" s="1"/>
  <c r="CO270"/>
  <c r="CH270"/>
  <c r="CT270"/>
  <c r="AY270"/>
  <c r="BF270" s="1"/>
  <c r="AX270"/>
  <c r="CR270" l="1"/>
  <c r="CX270" s="1"/>
  <c r="BI270"/>
  <c r="BK270" s="1"/>
  <c r="BL270"/>
  <c r="BN270" s="1"/>
  <c r="BO270"/>
  <c r="BQ270" s="1"/>
  <c r="CM270"/>
  <c r="CS270" s="1"/>
  <c r="B288" l="1"/>
  <c r="C288"/>
  <c r="G288"/>
  <c r="D288"/>
  <c r="CP270"/>
  <c r="CQ270" s="1"/>
  <c r="CN270"/>
  <c r="CW270" s="1"/>
  <c r="I288" s="1"/>
  <c r="BG270"/>
  <c r="CU270"/>
  <c r="H288" l="1"/>
  <c r="CV270"/>
  <c r="S270"/>
  <c r="Y270"/>
  <c r="AB270"/>
  <c r="AH270"/>
  <c r="V270"/>
  <c r="AP270"/>
  <c r="O288"/>
  <c r="BS290"/>
  <c r="BT290" s="1"/>
  <c r="K288"/>
  <c r="M288"/>
  <c r="P288"/>
  <c r="E288" l="1"/>
  <c r="J288"/>
  <c r="A288"/>
  <c r="BU290"/>
  <c r="AZ270"/>
  <c r="BC270" l="1"/>
  <c r="BB270"/>
  <c r="CD271" s="1"/>
  <c r="CE271" s="1"/>
  <c r="AW271" l="1"/>
  <c r="AT271"/>
  <c r="BA271" s="1"/>
  <c r="AU271"/>
  <c r="AR271"/>
  <c r="AV271"/>
  <c r="AS271"/>
  <c r="BE270"/>
  <c r="CG271"/>
  <c r="CF271"/>
  <c r="AX271" l="1"/>
  <c r="AY271" s="1"/>
  <c r="BF271" s="1"/>
  <c r="CH271"/>
  <c r="CI271" s="1"/>
  <c r="CJ271" s="1"/>
  <c r="CK271" s="1"/>
  <c r="CL271" s="1"/>
  <c r="CT271"/>
  <c r="CO271" s="1"/>
  <c r="CR271" l="1"/>
  <c r="CX271" s="1"/>
  <c r="BL271"/>
  <c r="BN271" s="1"/>
  <c r="BO271"/>
  <c r="BQ271" s="1"/>
  <c r="BI271"/>
  <c r="BK271" s="1"/>
  <c r="CM271"/>
  <c r="CU271" s="1"/>
  <c r="CS271" l="1"/>
  <c r="B289"/>
  <c r="C289"/>
  <c r="D289"/>
  <c r="G289"/>
  <c r="CP271"/>
  <c r="CQ271" s="1"/>
  <c r="CN271"/>
  <c r="CW271" s="1"/>
  <c r="I289" s="1"/>
  <c r="BG271"/>
  <c r="H289" l="1"/>
  <c r="AB271"/>
  <c r="V271"/>
  <c r="S271"/>
  <c r="Y271"/>
  <c r="AH271"/>
  <c r="AP271"/>
  <c r="P289"/>
  <c r="K289"/>
  <c r="BS291"/>
  <c r="BT291" s="1"/>
  <c r="M289"/>
  <c r="O289"/>
  <c r="CV271"/>
  <c r="A289" l="1"/>
  <c r="BU291"/>
  <c r="AZ271"/>
  <c r="E289"/>
  <c r="J289"/>
  <c r="BC271" l="1"/>
  <c r="BB271"/>
  <c r="CD272" s="1"/>
  <c r="CE272" s="1"/>
  <c r="AU272" l="1"/>
  <c r="AR272"/>
  <c r="AS272"/>
  <c r="AT272"/>
  <c r="AW272"/>
  <c r="AV272"/>
  <c r="BE271"/>
  <c r="CF272"/>
  <c r="CG272"/>
  <c r="CT272" l="1"/>
  <c r="CO272" s="1"/>
  <c r="CH272"/>
  <c r="CI272" s="1"/>
  <c r="CJ272" s="1"/>
  <c r="CK272" s="1"/>
  <c r="CL272" s="1"/>
  <c r="CM272" s="1"/>
  <c r="BA272"/>
  <c r="CP272" l="1"/>
  <c r="CQ272" s="1"/>
  <c r="CN272"/>
  <c r="CW272" s="1"/>
  <c r="CR272"/>
  <c r="CX272" s="1"/>
  <c r="AX272"/>
  <c r="AY272" s="1"/>
  <c r="BF272" s="1"/>
  <c r="CU272"/>
  <c r="CS272" l="1"/>
  <c r="CV272" s="1"/>
  <c r="BI272"/>
  <c r="BK272" s="1"/>
  <c r="BL272"/>
  <c r="BN272" s="1"/>
  <c r="BO272"/>
  <c r="BQ272" s="1"/>
  <c r="I290"/>
  <c r="G290"/>
  <c r="B290"/>
  <c r="H290"/>
  <c r="C290"/>
  <c r="D290"/>
  <c r="E290" l="1"/>
  <c r="J290"/>
  <c r="O290"/>
  <c r="P290"/>
  <c r="M290"/>
  <c r="BS292"/>
  <c r="BT292" s="1"/>
  <c r="K290"/>
  <c r="BG272"/>
  <c r="A290" l="1"/>
  <c r="BU292"/>
  <c r="AH272"/>
  <c r="S272"/>
  <c r="Y272"/>
  <c r="V272"/>
  <c r="AB272"/>
  <c r="AP272"/>
  <c r="AZ272" l="1"/>
  <c r="BB272" l="1"/>
  <c r="CD273" s="1"/>
  <c r="CE273" s="1"/>
  <c r="BC272"/>
  <c r="CG273" l="1"/>
  <c r="CF273"/>
  <c r="AT273"/>
  <c r="AU273"/>
  <c r="AS273"/>
  <c r="AV273"/>
  <c r="AW273"/>
  <c r="AR273"/>
  <c r="BE272"/>
  <c r="CH273" l="1"/>
  <c r="CI273" s="1"/>
  <c r="CJ273" s="1"/>
  <c r="CK273" s="1"/>
  <c r="CL273" s="1"/>
  <c r="CT273"/>
  <c r="CO273" s="1"/>
  <c r="BA273"/>
  <c r="CR273" l="1"/>
  <c r="CX273" s="1"/>
  <c r="CM273"/>
  <c r="AX273"/>
  <c r="AY273" s="1"/>
  <c r="BF273" s="1"/>
  <c r="D291" l="1"/>
  <c r="B291"/>
  <c r="C291"/>
  <c r="G291"/>
  <c r="BI273"/>
  <c r="BK273" s="1"/>
  <c r="BO273"/>
  <c r="BQ273" s="1"/>
  <c r="BL273"/>
  <c r="BN273" s="1"/>
  <c r="CP273"/>
  <c r="CQ273" s="1"/>
  <c r="CN273"/>
  <c r="CW273" s="1"/>
  <c r="I291" s="1"/>
  <c r="CS273"/>
  <c r="CU273"/>
  <c r="H291" l="1"/>
  <c r="BS293"/>
  <c r="BT293" s="1"/>
  <c r="M291"/>
  <c r="O291"/>
  <c r="P291"/>
  <c r="K291"/>
  <c r="BG273"/>
  <c r="CV273"/>
  <c r="BU293" l="1"/>
  <c r="A291"/>
  <c r="V273"/>
  <c r="AB273"/>
  <c r="AH273"/>
  <c r="Y273"/>
  <c r="S273"/>
  <c r="AP273"/>
  <c r="E291"/>
  <c r="J291"/>
  <c r="AZ273" l="1"/>
  <c r="BB273" s="1"/>
  <c r="CD274" s="1"/>
  <c r="CE274" s="1"/>
  <c r="BC273" l="1"/>
  <c r="AU274" s="1"/>
  <c r="CG274"/>
  <c r="CF274"/>
  <c r="AV274" l="1"/>
  <c r="AT274"/>
  <c r="BA274" s="1"/>
  <c r="AX274" s="1"/>
  <c r="AY274" s="1"/>
  <c r="BF274" s="1"/>
  <c r="AW274"/>
  <c r="AR274"/>
  <c r="AS274"/>
  <c r="BE273"/>
  <c r="CH274"/>
  <c r="CI274" s="1"/>
  <c r="CJ274" s="1"/>
  <c r="CK274" s="1"/>
  <c r="CL274" s="1"/>
  <c r="CT274"/>
  <c r="CO274" s="1"/>
  <c r="CR274" l="1"/>
  <c r="CX274" s="1"/>
  <c r="CM274"/>
  <c r="BL274"/>
  <c r="BN274" s="1"/>
  <c r="BO274"/>
  <c r="BQ274" s="1"/>
  <c r="BI274"/>
  <c r="BK274" s="1"/>
  <c r="BG274" s="1"/>
  <c r="B292" l="1"/>
  <c r="D292"/>
  <c r="C292"/>
  <c r="G292"/>
  <c r="H292"/>
  <c r="I292"/>
  <c r="Y274"/>
  <c r="AB274"/>
  <c r="V274"/>
  <c r="S274"/>
  <c r="AH274"/>
  <c r="AP274"/>
  <c r="CS274"/>
  <c r="CP274"/>
  <c r="CQ274" s="1"/>
  <c r="CN274"/>
  <c r="CW274" s="1"/>
  <c r="CU274"/>
  <c r="AZ274" l="1"/>
  <c r="M292"/>
  <c r="P292"/>
  <c r="O292"/>
  <c r="BS294"/>
  <c r="BT294" s="1"/>
  <c r="K292"/>
  <c r="CV274"/>
  <c r="BU294" l="1"/>
  <c r="A292"/>
  <c r="BB274"/>
  <c r="CD275" s="1"/>
  <c r="CE275" s="1"/>
  <c r="BC274"/>
  <c r="E292"/>
  <c r="J292"/>
  <c r="AR275" l="1"/>
  <c r="AS275"/>
  <c r="AU275"/>
  <c r="AV275"/>
  <c r="AT275"/>
  <c r="BA275" s="1"/>
  <c r="AW275"/>
  <c r="BE274"/>
  <c r="CG275"/>
  <c r="CF275"/>
  <c r="AY275" l="1"/>
  <c r="BF275" s="1"/>
  <c r="CO275"/>
  <c r="AX275"/>
  <c r="CT275"/>
  <c r="CH275"/>
  <c r="CI275" s="1"/>
  <c r="CJ275" s="1"/>
  <c r="CK275" s="1"/>
  <c r="CL275" s="1"/>
  <c r="CM275" s="1"/>
  <c r="CP275" l="1"/>
  <c r="CQ275" s="1"/>
  <c r="BO275"/>
  <c r="BQ275" s="1"/>
  <c r="BI275"/>
  <c r="BK275" s="1"/>
  <c r="BL275"/>
  <c r="BN275" s="1"/>
  <c r="CU275"/>
  <c r="CR275"/>
  <c r="CX275" s="1"/>
  <c r="CV275" l="1"/>
  <c r="CN275"/>
  <c r="CW275" s="1"/>
  <c r="I293" s="1"/>
  <c r="CS275"/>
  <c r="C293"/>
  <c r="G293"/>
  <c r="D293"/>
  <c r="B293"/>
  <c r="BG275"/>
  <c r="H293" l="1"/>
  <c r="E293"/>
  <c r="J293"/>
  <c r="M293"/>
  <c r="P293"/>
  <c r="K293"/>
  <c r="O293"/>
  <c r="BS295"/>
  <c r="BT295" s="1"/>
  <c r="AH275"/>
  <c r="V275"/>
  <c r="S275"/>
  <c r="Y275"/>
  <c r="AB275"/>
  <c r="AP275"/>
  <c r="AZ275" l="1"/>
  <c r="BU295"/>
  <c r="A293"/>
  <c r="BB275" l="1"/>
  <c r="CD276" s="1"/>
  <c r="CE276" s="1"/>
  <c r="BC275"/>
  <c r="CG276" l="1"/>
  <c r="CF276"/>
  <c r="AU276"/>
  <c r="AS276"/>
  <c r="AW276"/>
  <c r="AT276"/>
  <c r="AV276"/>
  <c r="AR276"/>
  <c r="BE275"/>
  <c r="BA276" l="1"/>
  <c r="AX276" s="1"/>
  <c r="AY276" s="1"/>
  <c r="BF276" s="1"/>
  <c r="CT276"/>
  <c r="CO276" s="1"/>
  <c r="CH276"/>
  <c r="CI276" s="1"/>
  <c r="CJ276" s="1"/>
  <c r="CK276" s="1"/>
  <c r="CL276" s="1"/>
  <c r="CR276" l="1"/>
  <c r="CX276" s="1"/>
  <c r="CM276"/>
  <c r="CU276" s="1"/>
  <c r="BO276"/>
  <c r="BQ276" s="1"/>
  <c r="BL276"/>
  <c r="BN276" s="1"/>
  <c r="BI276"/>
  <c r="BK276" s="1"/>
  <c r="G294" l="1"/>
  <c r="B294"/>
  <c r="C294"/>
  <c r="D294"/>
  <c r="BG276"/>
  <c r="CS276"/>
  <c r="CP276"/>
  <c r="CQ276" s="1"/>
  <c r="CN276"/>
  <c r="CW276" s="1"/>
  <c r="I294" s="1"/>
  <c r="H294" l="1"/>
  <c r="CV276"/>
  <c r="M294"/>
  <c r="BS296"/>
  <c r="BT296" s="1"/>
  <c r="P294"/>
  <c r="O294"/>
  <c r="K294"/>
  <c r="S276"/>
  <c r="AH276"/>
  <c r="Y276"/>
  <c r="AB276"/>
  <c r="V276"/>
  <c r="AP276"/>
  <c r="E294" l="1"/>
  <c r="J294"/>
  <c r="A294"/>
  <c r="BU296"/>
  <c r="AZ276"/>
  <c r="BC276" l="1"/>
  <c r="BB276"/>
  <c r="CD277" s="1"/>
  <c r="CE277" s="1"/>
  <c r="AU277" l="1"/>
  <c r="AW277"/>
  <c r="AR277"/>
  <c r="AV277"/>
  <c r="AS277"/>
  <c r="AT277"/>
  <c r="BA277" s="1"/>
  <c r="BE276"/>
  <c r="CF277"/>
  <c r="CG277"/>
  <c r="AX277" l="1"/>
  <c r="AY277" s="1"/>
  <c r="BF277" s="1"/>
  <c r="CH277"/>
  <c r="CI277" s="1"/>
  <c r="CJ277" s="1"/>
  <c r="CK277" s="1"/>
  <c r="CL277" s="1"/>
  <c r="CM277" s="1"/>
  <c r="CT277"/>
  <c r="CO277" s="1"/>
  <c r="CP277" l="1"/>
  <c r="CQ277" s="1"/>
  <c r="BL277"/>
  <c r="BN277" s="1"/>
  <c r="BO277"/>
  <c r="BQ277" s="1"/>
  <c r="BI277"/>
  <c r="BK277" s="1"/>
  <c r="CU277"/>
  <c r="CR277"/>
  <c r="CX277" s="1"/>
  <c r="CN277" l="1"/>
  <c r="CW277" s="1"/>
  <c r="BG277"/>
  <c r="H295"/>
  <c r="I295"/>
  <c r="C295"/>
  <c r="B295"/>
  <c r="G295"/>
  <c r="D295"/>
  <c r="CS277"/>
  <c r="CV277" s="1"/>
  <c r="E295" l="1"/>
  <c r="J295"/>
  <c r="V277"/>
  <c r="Y277"/>
  <c r="AB277"/>
  <c r="AH277"/>
  <c r="S277"/>
  <c r="AP277"/>
  <c r="M295"/>
  <c r="K295"/>
  <c r="O295"/>
  <c r="P295"/>
  <c r="BS297"/>
  <c r="BT297" s="1"/>
  <c r="BU297" l="1"/>
  <c r="A295"/>
  <c r="AZ277"/>
  <c r="BB277" l="1"/>
  <c r="CD278" s="1"/>
  <c r="CE278" s="1"/>
  <c r="BC277"/>
  <c r="CG278" l="1"/>
  <c r="CF278"/>
  <c r="AS278"/>
  <c r="AT278"/>
  <c r="AW278"/>
  <c r="AU278"/>
  <c r="AV278"/>
  <c r="AR278"/>
  <c r="BE277"/>
  <c r="CH278" l="1"/>
  <c r="CI278" s="1"/>
  <c r="CJ278" s="1"/>
  <c r="CK278" s="1"/>
  <c r="CL278" s="1"/>
  <c r="CT278"/>
  <c r="CO278" s="1"/>
  <c r="BA278"/>
  <c r="CR278" l="1"/>
  <c r="CX278" s="1"/>
  <c r="CM278"/>
  <c r="AX278"/>
  <c r="AY278" s="1"/>
  <c r="BF278" s="1"/>
  <c r="CS278" l="1"/>
  <c r="CU278"/>
  <c r="B296"/>
  <c r="C296"/>
  <c r="D296"/>
  <c r="G296"/>
  <c r="CP278"/>
  <c r="CQ278" s="1"/>
  <c r="CN278"/>
  <c r="CW278" s="1"/>
  <c r="I296" s="1"/>
  <c r="BL278"/>
  <c r="BN278" s="1"/>
  <c r="BO278"/>
  <c r="BQ278" s="1"/>
  <c r="BI278"/>
  <c r="BK278" s="1"/>
  <c r="H296" l="1"/>
  <c r="BS298"/>
  <c r="BT298" s="1"/>
  <c r="M296"/>
  <c r="K296"/>
  <c r="O296"/>
  <c r="P296"/>
  <c r="CV278"/>
  <c r="BG278"/>
  <c r="A296" l="1"/>
  <c r="BU298"/>
  <c r="E296"/>
  <c r="J296"/>
  <c r="Y278"/>
  <c r="AH278"/>
  <c r="AB278"/>
  <c r="V278"/>
  <c r="S278"/>
  <c r="AP278"/>
  <c r="AZ278" l="1"/>
  <c r="BB278" l="1"/>
  <c r="CD279" s="1"/>
  <c r="CE279" s="1"/>
  <c r="BC278"/>
  <c r="CG279" l="1"/>
  <c r="CF279"/>
  <c r="AU279"/>
  <c r="AW279"/>
  <c r="AS279"/>
  <c r="AT279"/>
  <c r="BA279" s="1"/>
  <c r="AR279"/>
  <c r="AV279"/>
  <c r="BE278"/>
  <c r="CH279" l="1"/>
  <c r="CI279" s="1"/>
  <c r="CJ279" s="1"/>
  <c r="CK279" s="1"/>
  <c r="CL279" s="1"/>
  <c r="CT279"/>
  <c r="CO279" s="1"/>
  <c r="AX279"/>
  <c r="AY279" s="1"/>
  <c r="BF279" s="1"/>
  <c r="CR279" l="1"/>
  <c r="CX279" s="1"/>
  <c r="BL279"/>
  <c r="BN279" s="1"/>
  <c r="BI279"/>
  <c r="BK279" s="1"/>
  <c r="BO279"/>
  <c r="BQ279" s="1"/>
  <c r="CM279"/>
  <c r="CS279" s="1"/>
  <c r="BG279" l="1"/>
  <c r="AB279" s="1"/>
  <c r="B297"/>
  <c r="D297"/>
  <c r="G297"/>
  <c r="C297"/>
  <c r="CP279"/>
  <c r="CQ279" s="1"/>
  <c r="CN279"/>
  <c r="CW279" s="1"/>
  <c r="I297" s="1"/>
  <c r="CU279"/>
  <c r="AH279" l="1"/>
  <c r="S279"/>
  <c r="AP279"/>
  <c r="V279"/>
  <c r="Y279"/>
  <c r="H297"/>
  <c r="CV279"/>
  <c r="K297"/>
  <c r="BS299"/>
  <c r="BT299" s="1"/>
  <c r="O297"/>
  <c r="P297"/>
  <c r="M297"/>
  <c r="AZ279" l="1"/>
  <c r="BB279" s="1"/>
  <c r="CD280" s="1"/>
  <c r="CE280" s="1"/>
  <c r="A297"/>
  <c r="BU299"/>
  <c r="E297"/>
  <c r="J297"/>
  <c r="BC279" l="1"/>
  <c r="AT280" s="1"/>
  <c r="CG280"/>
  <c r="CF280"/>
  <c r="AS280" l="1"/>
  <c r="AU280"/>
  <c r="BE279"/>
  <c r="AV280"/>
  <c r="AW280"/>
  <c r="AR280"/>
  <c r="CH280"/>
  <c r="CI280" s="1"/>
  <c r="CJ280" s="1"/>
  <c r="CK280" s="1"/>
  <c r="CL280" s="1"/>
  <c r="CT280"/>
  <c r="CO280" s="1"/>
  <c r="BA280"/>
  <c r="CR280" l="1"/>
  <c r="CX280" s="1"/>
  <c r="CM280"/>
  <c r="AX280"/>
  <c r="AY280" s="1"/>
  <c r="BF280" s="1"/>
  <c r="CS280" l="1"/>
  <c r="BI280"/>
  <c r="BK280" s="1"/>
  <c r="BG280" s="1"/>
  <c r="BO280"/>
  <c r="BQ280" s="1"/>
  <c r="BL280"/>
  <c r="BN280" s="1"/>
  <c r="CP280"/>
  <c r="CQ280" s="1"/>
  <c r="CN280"/>
  <c r="CW280" s="1"/>
  <c r="I298" s="1"/>
  <c r="B298"/>
  <c r="C298"/>
  <c r="H298"/>
  <c r="G298"/>
  <c r="D298"/>
  <c r="CU280"/>
  <c r="AH280" l="1"/>
  <c r="S280"/>
  <c r="AB280"/>
  <c r="V280"/>
  <c r="Y280"/>
  <c r="AP280"/>
  <c r="BS300"/>
  <c r="BT300" s="1"/>
  <c r="K298"/>
  <c r="P298"/>
  <c r="O298"/>
  <c r="M298"/>
  <c r="CV280"/>
  <c r="AZ280" l="1"/>
  <c r="A298"/>
  <c r="BU300"/>
  <c r="E298"/>
  <c r="J298"/>
  <c r="BB280" l="1"/>
  <c r="CD281" s="1"/>
  <c r="CE281" s="1"/>
  <c r="BC280"/>
  <c r="CG281" l="1"/>
  <c r="CF281"/>
  <c r="AS281"/>
  <c r="AU281"/>
  <c r="AV281"/>
  <c r="AT281"/>
  <c r="BA281" s="1"/>
  <c r="AW281"/>
  <c r="AR281"/>
  <c r="BE280"/>
  <c r="CH281" l="1"/>
  <c r="CI281" s="1"/>
  <c r="CJ281" s="1"/>
  <c r="CK281" s="1"/>
  <c r="CL281" s="1"/>
  <c r="CT281"/>
  <c r="CO281" s="1"/>
  <c r="AX281"/>
  <c r="AY281" s="1"/>
  <c r="BF281" s="1"/>
  <c r="CR281" l="1"/>
  <c r="CX281" s="1"/>
  <c r="CM281"/>
  <c r="CU281" s="1"/>
  <c r="BI281"/>
  <c r="BK281" s="1"/>
  <c r="BL281"/>
  <c r="BN281" s="1"/>
  <c r="BO281"/>
  <c r="BQ281" s="1"/>
  <c r="B299" l="1"/>
  <c r="C299"/>
  <c r="D299"/>
  <c r="G299"/>
  <c r="CS281"/>
  <c r="CP281"/>
  <c r="CQ281" s="1"/>
  <c r="CN281"/>
  <c r="CW281" s="1"/>
  <c r="I299" s="1"/>
  <c r="BG281"/>
  <c r="H299" l="1"/>
  <c r="O299"/>
  <c r="K299"/>
  <c r="P299"/>
  <c r="BS301"/>
  <c r="BT301" s="1"/>
  <c r="M299"/>
  <c r="AB281"/>
  <c r="V281"/>
  <c r="AH281"/>
  <c r="Y281"/>
  <c r="S281"/>
  <c r="AP281"/>
  <c r="CV281"/>
  <c r="AZ281" l="1"/>
  <c r="BB281" s="1"/>
  <c r="CD282" s="1"/>
  <c r="CE282" s="1"/>
  <c r="E299"/>
  <c r="J299"/>
  <c r="A299"/>
  <c r="BU301"/>
  <c r="BC281" l="1"/>
  <c r="AT282" s="1"/>
  <c r="CG282"/>
  <c r="CF282"/>
  <c r="AV282" l="1"/>
  <c r="AR282"/>
  <c r="AW282"/>
  <c r="BA282" s="1"/>
  <c r="AX282" s="1"/>
  <c r="AU282"/>
  <c r="AS282"/>
  <c r="BE281"/>
  <c r="CO282"/>
  <c r="CT282"/>
  <c r="CH282"/>
  <c r="CI282" s="1"/>
  <c r="CJ282" s="1"/>
  <c r="CK282" s="1"/>
  <c r="CL282" s="1"/>
  <c r="CM282" s="1"/>
  <c r="AY282" l="1"/>
  <c r="BF282" s="1"/>
  <c r="BI282" s="1"/>
  <c r="BK282" s="1"/>
  <c r="CP282"/>
  <c r="CQ282" s="1"/>
  <c r="CU282"/>
  <c r="CR282"/>
  <c r="CX282" s="1"/>
  <c r="BL282" l="1"/>
  <c r="BN282" s="1"/>
  <c r="BG282" s="1"/>
  <c r="BO282"/>
  <c r="BQ282" s="1"/>
  <c r="C300"/>
  <c r="G300"/>
  <c r="D300"/>
  <c r="B300"/>
  <c r="CS282"/>
  <c r="CV282" s="1"/>
  <c r="CN282"/>
  <c r="CW282" s="1"/>
  <c r="I300" s="1"/>
  <c r="AB282" l="1"/>
  <c r="AP282"/>
  <c r="S282"/>
  <c r="AH282"/>
  <c r="Y282"/>
  <c r="V282"/>
  <c r="H300"/>
  <c r="E300"/>
  <c r="J300"/>
  <c r="AZ282"/>
  <c r="M300"/>
  <c r="BS302"/>
  <c r="BT302" s="1"/>
  <c r="P300"/>
  <c r="O300"/>
  <c r="K300"/>
  <c r="BC282" l="1"/>
  <c r="BB282"/>
  <c r="CD283" s="1"/>
  <c r="CE283" s="1"/>
  <c r="A300"/>
  <c r="BU302"/>
  <c r="AT283" l="1"/>
  <c r="AR283"/>
  <c r="AV283"/>
  <c r="AS283"/>
  <c r="AW283"/>
  <c r="AU283"/>
  <c r="BE282"/>
  <c r="CF283"/>
  <c r="CG283"/>
  <c r="BA283" l="1"/>
  <c r="CT283"/>
  <c r="CO283" s="1"/>
  <c r="CH283"/>
  <c r="CI283" s="1"/>
  <c r="CJ283" s="1"/>
  <c r="CK283" s="1"/>
  <c r="CL283" s="1"/>
  <c r="CM283" s="1"/>
  <c r="CP283" l="1"/>
  <c r="CQ283" s="1"/>
  <c r="AX283"/>
  <c r="AY283" s="1"/>
  <c r="BF283" s="1"/>
  <c r="CU283"/>
  <c r="CR283"/>
  <c r="CX283" s="1"/>
  <c r="H301" l="1"/>
  <c r="D301"/>
  <c r="G301"/>
  <c r="I301"/>
  <c r="C301"/>
  <c r="B301"/>
  <c r="CN283"/>
  <c r="CW283" s="1"/>
  <c r="BO283"/>
  <c r="BQ283" s="1"/>
  <c r="BI283"/>
  <c r="BK283" s="1"/>
  <c r="BL283"/>
  <c r="BN283" s="1"/>
  <c r="CS283"/>
  <c r="CV283" s="1"/>
  <c r="BG283" l="1"/>
  <c r="AB283" s="1"/>
  <c r="E301"/>
  <c r="J301"/>
  <c r="S283"/>
  <c r="V283"/>
  <c r="AP283"/>
  <c r="M301"/>
  <c r="P301"/>
  <c r="BS303"/>
  <c r="BT303" s="1"/>
  <c r="K301"/>
  <c r="O301"/>
  <c r="AH283" l="1"/>
  <c r="AZ283"/>
  <c r="BC283" s="1"/>
  <c r="Y283"/>
  <c r="BU303"/>
  <c r="A301"/>
  <c r="BB283" l="1"/>
  <c r="CD284" s="1"/>
  <c r="CE284" s="1"/>
  <c r="CG284" s="1"/>
  <c r="AR284"/>
  <c r="AV284"/>
  <c r="AS284"/>
  <c r="AU284"/>
  <c r="AT284"/>
  <c r="AW284"/>
  <c r="BE283"/>
  <c r="CF284" l="1"/>
  <c r="CO284" s="1"/>
  <c r="BA284"/>
  <c r="AX284" s="1"/>
  <c r="AY284" s="1"/>
  <c r="BF284" s="1"/>
  <c r="CT284"/>
  <c r="CH284"/>
  <c r="CI284" l="1"/>
  <c r="CJ284" s="1"/>
  <c r="CK284" s="1"/>
  <c r="CL284" s="1"/>
  <c r="CM284" s="1"/>
  <c r="CP284" s="1"/>
  <c r="CQ284" s="1"/>
  <c r="BO284"/>
  <c r="BQ284" s="1"/>
  <c r="BL284"/>
  <c r="BN284" s="1"/>
  <c r="BI284"/>
  <c r="BK284" s="1"/>
  <c r="CU284" l="1"/>
  <c r="CR284"/>
  <c r="CX284" s="1"/>
  <c r="B302" s="1"/>
  <c r="BG284"/>
  <c r="CS284" l="1"/>
  <c r="CV284" s="1"/>
  <c r="J302" s="1"/>
  <c r="D302"/>
  <c r="C302"/>
  <c r="P302" s="1"/>
  <c r="G302"/>
  <c r="CN284"/>
  <c r="CW284" s="1"/>
  <c r="I302" s="1"/>
  <c r="H302"/>
  <c r="V284"/>
  <c r="AB284"/>
  <c r="Y284"/>
  <c r="AH284"/>
  <c r="S284"/>
  <c r="AP284"/>
  <c r="M302"/>
  <c r="BS304"/>
  <c r="BT304" s="1"/>
  <c r="K302" l="1"/>
  <c r="O302"/>
  <c r="E302"/>
  <c r="AZ284"/>
  <c r="A302"/>
  <c r="BU304"/>
  <c r="BC284" l="1"/>
  <c r="BB284"/>
  <c r="CD285" s="1"/>
  <c r="CE285" s="1"/>
  <c r="AU285" l="1"/>
  <c r="AT285"/>
  <c r="AV285"/>
  <c r="AR285"/>
  <c r="AW285"/>
  <c r="AS285"/>
  <c r="BE284"/>
  <c r="CF285"/>
  <c r="CG285"/>
  <c r="BA285" l="1"/>
  <c r="CH285"/>
  <c r="CI285" s="1"/>
  <c r="CJ285" s="1"/>
  <c r="CK285" s="1"/>
  <c r="CL285" s="1"/>
  <c r="CM285" s="1"/>
  <c r="CT285"/>
  <c r="CO285" s="1"/>
  <c r="CP285" l="1"/>
  <c r="CQ285" s="1"/>
  <c r="CN285"/>
  <c r="CW285" s="1"/>
  <c r="AX285"/>
  <c r="AY285" s="1"/>
  <c r="BF285" s="1"/>
  <c r="CR285"/>
  <c r="CX285" s="1"/>
  <c r="CU285"/>
  <c r="BI285" l="1"/>
  <c r="BK285" s="1"/>
  <c r="BL285"/>
  <c r="BN285" s="1"/>
  <c r="BO285"/>
  <c r="BQ285" s="1"/>
  <c r="I303"/>
  <c r="D303"/>
  <c r="G303"/>
  <c r="H303"/>
  <c r="C303"/>
  <c r="B303"/>
  <c r="CS285"/>
  <c r="CV285" s="1"/>
  <c r="BG285" l="1"/>
  <c r="AB285" s="1"/>
  <c r="O303"/>
  <c r="BS305"/>
  <c r="BT305" s="1"/>
  <c r="K303"/>
  <c r="P303"/>
  <c r="M303"/>
  <c r="E303"/>
  <c r="J303"/>
  <c r="V285"/>
  <c r="AH285"/>
  <c r="Y285"/>
  <c r="S285"/>
  <c r="AP285"/>
  <c r="BU305" l="1"/>
  <c r="A303"/>
  <c r="AZ285"/>
  <c r="BC285" l="1"/>
  <c r="BB285"/>
  <c r="CD286" s="1"/>
  <c r="CE286" s="1"/>
  <c r="AT286" l="1"/>
  <c r="AU286"/>
  <c r="AV286"/>
  <c r="AR286"/>
  <c r="AW286"/>
  <c r="AS286"/>
  <c r="BE285"/>
  <c r="CF286"/>
  <c r="CG286"/>
  <c r="BA286" l="1"/>
  <c r="CH286"/>
  <c r="CI286" s="1"/>
  <c r="CJ286" s="1"/>
  <c r="CK286" s="1"/>
  <c r="CL286" s="1"/>
  <c r="CT286"/>
  <c r="CO286" s="1"/>
  <c r="CR286" l="1"/>
  <c r="CX286" s="1"/>
  <c r="CM286"/>
  <c r="CU286" s="1"/>
  <c r="AX286"/>
  <c r="AY286" s="1"/>
  <c r="BF286" s="1"/>
  <c r="D304" l="1"/>
  <c r="G304"/>
  <c r="B304"/>
  <c r="C304"/>
  <c r="CS286"/>
  <c r="CP286"/>
  <c r="CQ286" s="1"/>
  <c r="CN286"/>
  <c r="CW286" s="1"/>
  <c r="I304" s="1"/>
  <c r="BL286"/>
  <c r="BN286" s="1"/>
  <c r="BO286"/>
  <c r="BQ286" s="1"/>
  <c r="BI286"/>
  <c r="BK286" s="1"/>
  <c r="H304" l="1"/>
  <c r="P304"/>
  <c r="BS306"/>
  <c r="BT306" s="1"/>
  <c r="M304"/>
  <c r="O304"/>
  <c r="K304"/>
  <c r="CV286"/>
  <c r="BG286"/>
  <c r="A304" l="1"/>
  <c r="BU306"/>
  <c r="E304"/>
  <c r="J304"/>
  <c r="AH286"/>
  <c r="S286"/>
  <c r="V286"/>
  <c r="AB286"/>
  <c r="Y286"/>
  <c r="AP286"/>
  <c r="AZ286" l="1"/>
  <c r="BC286" l="1"/>
  <c r="BB286"/>
  <c r="CD287" s="1"/>
  <c r="CE287" s="1"/>
  <c r="AT287" l="1"/>
  <c r="BA287" s="1"/>
  <c r="AV287"/>
  <c r="AR287"/>
  <c r="AW287"/>
  <c r="AS287"/>
  <c r="AU287"/>
  <c r="BE286"/>
  <c r="CG287"/>
  <c r="CF287"/>
  <c r="AX287" l="1"/>
  <c r="AY287" s="1"/>
  <c r="BF287" s="1"/>
  <c r="CO287"/>
  <c r="CH287"/>
  <c r="CI287" s="1"/>
  <c r="CJ287" s="1"/>
  <c r="CK287" s="1"/>
  <c r="CL287" s="1"/>
  <c r="CM287" s="1"/>
  <c r="CT287"/>
  <c r="CP287" l="1"/>
  <c r="CQ287" s="1"/>
  <c r="CN287"/>
  <c r="CW287" s="1"/>
  <c r="CR287"/>
  <c r="CX287" s="1"/>
  <c r="BO287"/>
  <c r="BQ287" s="1"/>
  <c r="BL287"/>
  <c r="BN287" s="1"/>
  <c r="BI287"/>
  <c r="BK287" s="1"/>
  <c r="CU287"/>
  <c r="BG287" l="1"/>
  <c r="S287" s="1"/>
  <c r="CS287"/>
  <c r="CV287" s="1"/>
  <c r="B305"/>
  <c r="C305"/>
  <c r="H305"/>
  <c r="D305"/>
  <c r="G305"/>
  <c r="I305"/>
  <c r="Y287" l="1"/>
  <c r="AH287"/>
  <c r="AB287"/>
  <c r="V287"/>
  <c r="AP287"/>
  <c r="M305"/>
  <c r="K305"/>
  <c r="O305"/>
  <c r="BS307"/>
  <c r="BT307" s="1"/>
  <c r="P305"/>
  <c r="AZ287"/>
  <c r="E305"/>
  <c r="J305"/>
  <c r="BC287" l="1"/>
  <c r="BB287"/>
  <c r="CD288" s="1"/>
  <c r="CE288" s="1"/>
  <c r="A305"/>
  <c r="BU307"/>
  <c r="AS288" l="1"/>
  <c r="AV288"/>
  <c r="AW288"/>
  <c r="AT288"/>
  <c r="AR288"/>
  <c r="AU288"/>
  <c r="BE287"/>
  <c r="CG288"/>
  <c r="CF288"/>
  <c r="BA288" l="1"/>
  <c r="AX288" s="1"/>
  <c r="AY288" s="1"/>
  <c r="BF288" s="1"/>
  <c r="CO288"/>
  <c r="CT288"/>
  <c r="CH288"/>
  <c r="CI288" s="1"/>
  <c r="CJ288" s="1"/>
  <c r="CK288" s="1"/>
  <c r="CL288" s="1"/>
  <c r="BL288" l="1"/>
  <c r="BN288" s="1"/>
  <c r="BI288"/>
  <c r="BK288" s="1"/>
  <c r="BO288"/>
  <c r="BQ288" s="1"/>
  <c r="CR288"/>
  <c r="CX288" s="1"/>
  <c r="CM288"/>
  <c r="CU288" s="1"/>
  <c r="BG288" l="1"/>
  <c r="G306"/>
  <c r="C306"/>
  <c r="B306"/>
  <c r="D306"/>
  <c r="CP288"/>
  <c r="CQ288" s="1"/>
  <c r="CN288"/>
  <c r="CW288" s="1"/>
  <c r="I306" s="1"/>
  <c r="CS288"/>
  <c r="H306" l="1"/>
  <c r="Y288"/>
  <c r="S288"/>
  <c r="V288"/>
  <c r="AH288"/>
  <c r="AB288"/>
  <c r="AP288"/>
  <c r="O306"/>
  <c r="K306"/>
  <c r="BS308"/>
  <c r="BT308" s="1"/>
  <c r="M306"/>
  <c r="P306"/>
  <c r="CV288"/>
  <c r="BU308" l="1"/>
  <c r="A306"/>
  <c r="AZ288"/>
  <c r="E306"/>
  <c r="J306"/>
  <c r="BB288" l="1"/>
  <c r="CD289" s="1"/>
  <c r="CE289" s="1"/>
  <c r="BC288"/>
  <c r="CG289" l="1"/>
  <c r="CF289"/>
  <c r="AS289"/>
  <c r="AT289"/>
  <c r="AV289"/>
  <c r="AW289"/>
  <c r="AR289"/>
  <c r="AU289"/>
  <c r="BE288"/>
  <c r="CT289" l="1"/>
  <c r="CO289" s="1"/>
  <c r="CH289"/>
  <c r="CI289" s="1"/>
  <c r="CJ289" s="1"/>
  <c r="CK289" s="1"/>
  <c r="CL289" s="1"/>
  <c r="BA289"/>
  <c r="CR289" l="1"/>
  <c r="CX289" s="1"/>
  <c r="CM289"/>
  <c r="CU289" s="1"/>
  <c r="AX289"/>
  <c r="AY289" s="1"/>
  <c r="BF289" s="1"/>
  <c r="C307" l="1"/>
  <c r="D307"/>
  <c r="G307"/>
  <c r="B307"/>
  <c r="CP289"/>
  <c r="CQ289" s="1"/>
  <c r="CN289"/>
  <c r="CW289" s="1"/>
  <c r="I307" s="1"/>
  <c r="BI289"/>
  <c r="BK289" s="1"/>
  <c r="BO289"/>
  <c r="BQ289" s="1"/>
  <c r="BL289"/>
  <c r="BN289" s="1"/>
  <c r="CS289"/>
  <c r="BG289" l="1"/>
  <c r="S289" s="1"/>
  <c r="H307"/>
  <c r="K307"/>
  <c r="P307"/>
  <c r="M307"/>
  <c r="BS309"/>
  <c r="BT309" s="1"/>
  <c r="O307"/>
  <c r="AP289"/>
  <c r="CV289"/>
  <c r="AB289" l="1"/>
  <c r="Y289"/>
  <c r="AH289"/>
  <c r="V289"/>
  <c r="E307"/>
  <c r="J307"/>
  <c r="BU309"/>
  <c r="A307"/>
  <c r="AZ289" l="1"/>
  <c r="BB289" s="1"/>
  <c r="CD290" s="1"/>
  <c r="CE290" s="1"/>
  <c r="BC289" l="1"/>
  <c r="AU290" s="1"/>
  <c r="CF290"/>
  <c r="CG290"/>
  <c r="AV290" l="1"/>
  <c r="AT290"/>
  <c r="AW290"/>
  <c r="AS290"/>
  <c r="AR290"/>
  <c r="BE289"/>
  <c r="CH290"/>
  <c r="CI290" s="1"/>
  <c r="CJ290" s="1"/>
  <c r="CK290" s="1"/>
  <c r="CL290" s="1"/>
  <c r="CT290"/>
  <c r="CO290"/>
  <c r="BA290"/>
  <c r="CR290" l="1"/>
  <c r="CX290" s="1"/>
  <c r="CM290"/>
  <c r="CU290" s="1"/>
  <c r="AX290"/>
  <c r="AY290" s="1"/>
  <c r="BF290" s="1"/>
  <c r="D308" l="1"/>
  <c r="G308"/>
  <c r="C308"/>
  <c r="B308"/>
  <c r="CS290"/>
  <c r="CP290"/>
  <c r="CQ290" s="1"/>
  <c r="CN290"/>
  <c r="CW290" s="1"/>
  <c r="I308" s="1"/>
  <c r="BI290"/>
  <c r="BK290" s="1"/>
  <c r="BO290"/>
  <c r="BQ290" s="1"/>
  <c r="BL290"/>
  <c r="BN290" s="1"/>
  <c r="H308" l="1"/>
  <c r="P308"/>
  <c r="O308"/>
  <c r="K308"/>
  <c r="BS310"/>
  <c r="BT310" s="1"/>
  <c r="M308"/>
  <c r="CV290"/>
  <c r="BG290"/>
  <c r="E308" l="1"/>
  <c r="J308"/>
  <c r="V290"/>
  <c r="S290"/>
  <c r="AB290"/>
  <c r="Y290"/>
  <c r="AH290"/>
  <c r="AP290"/>
  <c r="A308"/>
  <c r="BU310"/>
  <c r="AZ290" l="1"/>
  <c r="BB290" l="1"/>
  <c r="CD291" s="1"/>
  <c r="CE291" s="1"/>
  <c r="BC290"/>
  <c r="CF291" l="1"/>
  <c r="CG291"/>
  <c r="AS291"/>
  <c r="AR291"/>
  <c r="AW291"/>
  <c r="AU291"/>
  <c r="AT291"/>
  <c r="AV291"/>
  <c r="BE290"/>
  <c r="BA291" l="1"/>
  <c r="AX291" s="1"/>
  <c r="AY291" s="1"/>
  <c r="BF291" s="1"/>
  <c r="CO291"/>
  <c r="CH291"/>
  <c r="CI291" s="1"/>
  <c r="CJ291" s="1"/>
  <c r="CK291" s="1"/>
  <c r="CL291" s="1"/>
  <c r="CT291"/>
  <c r="CR291" l="1"/>
  <c r="CX291" s="1"/>
  <c r="BO291"/>
  <c r="BQ291" s="1"/>
  <c r="BI291"/>
  <c r="BK291" s="1"/>
  <c r="BL291"/>
  <c r="BN291" s="1"/>
  <c r="CM291"/>
  <c r="CU291" s="1"/>
  <c r="C309" l="1"/>
  <c r="B309"/>
  <c r="G309"/>
  <c r="D309"/>
  <c r="I309"/>
  <c r="CP291"/>
  <c r="CQ291" s="1"/>
  <c r="CN291"/>
  <c r="CW291" s="1"/>
  <c r="BG291"/>
  <c r="CS291"/>
  <c r="H309" l="1"/>
  <c r="BS311"/>
  <c r="BT311" s="1"/>
  <c r="P309"/>
  <c r="O309"/>
  <c r="M309"/>
  <c r="K309"/>
  <c r="CV291"/>
  <c r="AH291"/>
  <c r="AB291"/>
  <c r="Y291"/>
  <c r="S291"/>
  <c r="V291"/>
  <c r="AP291"/>
  <c r="A309" l="1"/>
  <c r="BU311"/>
  <c r="AZ291"/>
  <c r="E309"/>
  <c r="J309"/>
  <c r="BC291" l="1"/>
  <c r="BB291"/>
  <c r="CD292" s="1"/>
  <c r="CE292" s="1"/>
  <c r="AR292" l="1"/>
  <c r="AV292"/>
  <c r="AS292"/>
  <c r="AU292"/>
  <c r="AT292"/>
  <c r="BA292" s="1"/>
  <c r="AW292"/>
  <c r="BE291"/>
  <c r="CF292"/>
  <c r="CG292"/>
  <c r="AY292" l="1"/>
  <c r="BF292" s="1"/>
  <c r="AX292"/>
  <c r="CH292"/>
  <c r="CI292" s="1"/>
  <c r="CJ292" s="1"/>
  <c r="CK292" s="1"/>
  <c r="CL292" s="1"/>
  <c r="CT292"/>
  <c r="CO292"/>
  <c r="CR292" l="1"/>
  <c r="CX292" s="1"/>
  <c r="CM292"/>
  <c r="CU292" s="1"/>
  <c r="BI292"/>
  <c r="BK292" s="1"/>
  <c r="BO292"/>
  <c r="BQ292" s="1"/>
  <c r="BL292"/>
  <c r="BN292" s="1"/>
  <c r="CS292" l="1"/>
  <c r="C310"/>
  <c r="B310"/>
  <c r="G310"/>
  <c r="D310"/>
  <c r="CP292"/>
  <c r="CQ292" s="1"/>
  <c r="CN292"/>
  <c r="CW292" s="1"/>
  <c r="I310" s="1"/>
  <c r="BG292"/>
  <c r="H310" l="1"/>
  <c r="K310"/>
  <c r="P310"/>
  <c r="M310"/>
  <c r="O310"/>
  <c r="BS312"/>
  <c r="BT312" s="1"/>
  <c r="AH292"/>
  <c r="V292"/>
  <c r="AB292"/>
  <c r="Y292"/>
  <c r="S292"/>
  <c r="AP292"/>
  <c r="CV292"/>
  <c r="AZ292" l="1"/>
  <c r="E310"/>
  <c r="J310"/>
  <c r="A310"/>
  <c r="BU312"/>
  <c r="BC292" l="1"/>
  <c r="BB292"/>
  <c r="CD293" s="1"/>
  <c r="CE293" s="1"/>
  <c r="AT293" l="1"/>
  <c r="AR293"/>
  <c r="AV293"/>
  <c r="AS293"/>
  <c r="AW293"/>
  <c r="AU293"/>
  <c r="BE292"/>
  <c r="CG293"/>
  <c r="CF293"/>
  <c r="BA293" l="1"/>
  <c r="AX293" s="1"/>
  <c r="AY293" s="1"/>
  <c r="CO293"/>
  <c r="CH293"/>
  <c r="CI293" s="1"/>
  <c r="CJ293" s="1"/>
  <c r="CK293" s="1"/>
  <c r="CL293" s="1"/>
  <c r="CM293" s="1"/>
  <c r="CT293"/>
  <c r="BF293" l="1"/>
  <c r="CP293"/>
  <c r="CQ293" s="1"/>
  <c r="CU293"/>
  <c r="CR293"/>
  <c r="CX293" s="1"/>
  <c r="CS293" l="1"/>
  <c r="CV293" s="1"/>
  <c r="CN293"/>
  <c r="CW293" s="1"/>
  <c r="I311" s="1"/>
  <c r="BI293"/>
  <c r="BK293" s="1"/>
  <c r="BL293"/>
  <c r="BN293" s="1"/>
  <c r="BO293"/>
  <c r="BQ293" s="1"/>
  <c r="G311"/>
  <c r="D311"/>
  <c r="C311"/>
  <c r="B311"/>
  <c r="H311" l="1"/>
  <c r="BG293"/>
  <c r="E311"/>
  <c r="J311"/>
  <c r="P311"/>
  <c r="O311"/>
  <c r="BS313"/>
  <c r="BT313" s="1"/>
  <c r="M311"/>
  <c r="K311"/>
  <c r="V293" l="1"/>
  <c r="Y293"/>
  <c r="S293"/>
  <c r="AB293"/>
  <c r="AH293"/>
  <c r="AP293"/>
  <c r="BU313"/>
  <c r="A311"/>
  <c r="AZ293" l="1"/>
  <c r="BC293" l="1"/>
  <c r="BB293"/>
  <c r="CD294" s="1"/>
  <c r="CE294" s="1"/>
  <c r="AR294" l="1"/>
  <c r="AS294"/>
  <c r="AW294"/>
  <c r="AT294"/>
  <c r="AU294"/>
  <c r="AV294"/>
  <c r="BE293"/>
  <c r="CF294"/>
  <c r="CG294"/>
  <c r="CH294" l="1"/>
  <c r="CI294" s="1"/>
  <c r="CJ294" s="1"/>
  <c r="CK294" s="1"/>
  <c r="CL294" s="1"/>
  <c r="CM294" s="1"/>
  <c r="CT294"/>
  <c r="CO294" s="1"/>
  <c r="BA294"/>
  <c r="CP294" l="1"/>
  <c r="CQ294" s="1"/>
  <c r="CN294"/>
  <c r="CW294" s="1"/>
  <c r="AX294"/>
  <c r="AY294" s="1"/>
  <c r="BF294" s="1"/>
  <c r="CR294"/>
  <c r="CX294" s="1"/>
  <c r="CS294"/>
  <c r="CU294"/>
  <c r="CV294" l="1"/>
  <c r="B312"/>
  <c r="C312"/>
  <c r="I312"/>
  <c r="H312"/>
  <c r="G312"/>
  <c r="D312"/>
  <c r="BO294"/>
  <c r="BQ294" s="1"/>
  <c r="BL294"/>
  <c r="BN294" s="1"/>
  <c r="BI294"/>
  <c r="BK294" s="1"/>
  <c r="E312" l="1"/>
  <c r="J312"/>
  <c r="BG294"/>
  <c r="K312"/>
  <c r="P312"/>
  <c r="O312"/>
  <c r="M312"/>
  <c r="BS314"/>
  <c r="BT314" s="1"/>
  <c r="S294" l="1"/>
  <c r="AZ294" s="1"/>
  <c r="V294"/>
  <c r="AB294"/>
  <c r="Y294"/>
  <c r="AH294"/>
  <c r="AP294"/>
  <c r="BU314"/>
  <c r="A312"/>
  <c r="BB294" l="1"/>
  <c r="CD295" s="1"/>
  <c r="CE295" s="1"/>
  <c r="BC294"/>
  <c r="CF295" l="1"/>
  <c r="CG295"/>
  <c r="AV295"/>
  <c r="AR295"/>
  <c r="AW295"/>
  <c r="AS295"/>
  <c r="AU295"/>
  <c r="AT295"/>
  <c r="BE294"/>
  <c r="CO295" l="1"/>
  <c r="CT295"/>
  <c r="CH295"/>
  <c r="CI295" s="1"/>
  <c r="CJ295" s="1"/>
  <c r="CK295" s="1"/>
  <c r="CL295" s="1"/>
  <c r="CM295" s="1"/>
  <c r="BA295"/>
  <c r="CP295" l="1"/>
  <c r="CQ295" s="1"/>
  <c r="AX295"/>
  <c r="AY295" s="1"/>
  <c r="BF295" s="1"/>
  <c r="CU295"/>
  <c r="CR295"/>
  <c r="CX295" s="1"/>
  <c r="BI295" l="1"/>
  <c r="BK295" s="1"/>
  <c r="BO295"/>
  <c r="BQ295" s="1"/>
  <c r="BL295"/>
  <c r="BN295" s="1"/>
  <c r="B313"/>
  <c r="G313"/>
  <c r="C313"/>
  <c r="D313"/>
  <c r="H313"/>
  <c r="CS295"/>
  <c r="CV295" s="1"/>
  <c r="CN295"/>
  <c r="CW295" s="1"/>
  <c r="I313" s="1"/>
  <c r="E313" l="1"/>
  <c r="J313"/>
  <c r="BG295"/>
  <c r="M313"/>
  <c r="BS315"/>
  <c r="BT315" s="1"/>
  <c r="K313"/>
  <c r="P313"/>
  <c r="O313"/>
  <c r="AB295" l="1"/>
  <c r="S295"/>
  <c r="V295"/>
  <c r="Y295"/>
  <c r="AH295"/>
  <c r="AP295"/>
  <c r="BU315"/>
  <c r="A313"/>
  <c r="AZ295" l="1"/>
  <c r="BC295" l="1"/>
  <c r="BB295"/>
  <c r="CD296" s="1"/>
  <c r="CE296" s="1"/>
  <c r="AT296" l="1"/>
  <c r="AS296"/>
  <c r="AR296"/>
  <c r="AU296"/>
  <c r="AW296"/>
  <c r="AV296"/>
  <c r="BE295"/>
  <c r="CF296"/>
  <c r="CG296"/>
  <c r="BA296" l="1"/>
  <c r="CT296"/>
  <c r="CO296" s="1"/>
  <c r="CH296"/>
  <c r="CI296" s="1"/>
  <c r="CJ296" s="1"/>
  <c r="CK296" s="1"/>
  <c r="CL296" s="1"/>
  <c r="AX296" l="1"/>
  <c r="AY296" s="1"/>
  <c r="BF296" s="1"/>
  <c r="CR296"/>
  <c r="CX296" s="1"/>
  <c r="CM296"/>
  <c r="CP296" l="1"/>
  <c r="CQ296" s="1"/>
  <c r="CN296"/>
  <c r="CW296" s="1"/>
  <c r="I314" s="1"/>
  <c r="BO296"/>
  <c r="BQ296" s="1"/>
  <c r="BL296"/>
  <c r="BN296" s="1"/>
  <c r="BI296"/>
  <c r="BK296" s="1"/>
  <c r="B314"/>
  <c r="D314"/>
  <c r="C314"/>
  <c r="H314"/>
  <c r="G314"/>
  <c r="CS296"/>
  <c r="CU296"/>
  <c r="CV296" l="1"/>
  <c r="BG296"/>
  <c r="K314"/>
  <c r="P314"/>
  <c r="M314"/>
  <c r="BS316"/>
  <c r="BT316" s="1"/>
  <c r="O314"/>
  <c r="E314" l="1"/>
  <c r="J314"/>
  <c r="A314"/>
  <c r="BU316"/>
  <c r="S296"/>
  <c r="V296"/>
  <c r="AB296"/>
  <c r="Y296"/>
  <c r="AH296"/>
  <c r="AP296"/>
  <c r="AZ296" l="1"/>
  <c r="BB296" l="1"/>
  <c r="CD297" s="1"/>
  <c r="CE297" s="1"/>
  <c r="BC296"/>
  <c r="CG297" l="1"/>
  <c r="CF297"/>
  <c r="AW297"/>
  <c r="AT297"/>
  <c r="AS297"/>
  <c r="AR297"/>
  <c r="AV297"/>
  <c r="AU297"/>
  <c r="BE296"/>
  <c r="CT297" l="1"/>
  <c r="CO297" s="1"/>
  <c r="CH297"/>
  <c r="CI297" s="1"/>
  <c r="CJ297" s="1"/>
  <c r="CK297" s="1"/>
  <c r="CL297" s="1"/>
  <c r="BA297"/>
  <c r="CR297" l="1"/>
  <c r="CX297" s="1"/>
  <c r="CM297"/>
  <c r="CU297" s="1"/>
  <c r="AX297"/>
  <c r="AY297" s="1"/>
  <c r="BF297" s="1"/>
  <c r="D315" l="1"/>
  <c r="G315"/>
  <c r="B315"/>
  <c r="C315"/>
  <c r="CS297"/>
  <c r="CP297"/>
  <c r="CQ297" s="1"/>
  <c r="CN297"/>
  <c r="CW297" s="1"/>
  <c r="I315" s="1"/>
  <c r="BI297"/>
  <c r="BK297" s="1"/>
  <c r="BL297"/>
  <c r="BN297" s="1"/>
  <c r="BO297"/>
  <c r="BQ297" s="1"/>
  <c r="BG297" l="1"/>
  <c r="Y297" s="1"/>
  <c r="H315"/>
  <c r="K315"/>
  <c r="O315"/>
  <c r="M315"/>
  <c r="P315"/>
  <c r="BS317"/>
  <c r="BT317" s="1"/>
  <c r="AP297"/>
  <c r="CV297"/>
  <c r="V297" l="1"/>
  <c r="AB297"/>
  <c r="S297"/>
  <c r="AH297"/>
  <c r="A315"/>
  <c r="BU317"/>
  <c r="E315"/>
  <c r="J315"/>
  <c r="AZ297" l="1"/>
  <c r="BC297" s="1"/>
  <c r="BB297" l="1"/>
  <c r="CD298" s="1"/>
  <c r="CE298" s="1"/>
  <c r="CG298" s="1"/>
  <c r="AS298"/>
  <c r="AR298"/>
  <c r="AW298"/>
  <c r="AT298"/>
  <c r="BA298" s="1"/>
  <c r="AU298"/>
  <c r="AV298"/>
  <c r="BE297"/>
  <c r="CF298" l="1"/>
  <c r="CI298" s="1"/>
  <c r="CJ298" s="1"/>
  <c r="CK298" s="1"/>
  <c r="CL298" s="1"/>
  <c r="AX298"/>
  <c r="CH298"/>
  <c r="CT298"/>
  <c r="AY298"/>
  <c r="BF298" s="1"/>
  <c r="CO298" l="1"/>
  <c r="CR298"/>
  <c r="CX298" s="1"/>
  <c r="BI298"/>
  <c r="BK298" s="1"/>
  <c r="BO298"/>
  <c r="BQ298" s="1"/>
  <c r="BL298"/>
  <c r="BN298" s="1"/>
  <c r="CM298"/>
  <c r="BG298" l="1"/>
  <c r="AH298" s="1"/>
  <c r="CP298"/>
  <c r="CQ298" s="1"/>
  <c r="CN298"/>
  <c r="CW298" s="1"/>
  <c r="CU298"/>
  <c r="B316"/>
  <c r="G316"/>
  <c r="C316"/>
  <c r="H316"/>
  <c r="D316"/>
  <c r="I316"/>
  <c r="CS298"/>
  <c r="Y298" l="1"/>
  <c r="V298"/>
  <c r="AB298"/>
  <c r="AP298"/>
  <c r="S298"/>
  <c r="AZ298" s="1"/>
  <c r="CV298"/>
  <c r="P316"/>
  <c r="M316"/>
  <c r="BS318"/>
  <c r="BT318" s="1"/>
  <c r="K316"/>
  <c r="O316"/>
  <c r="BC298" l="1"/>
  <c r="BB298"/>
  <c r="CD299" s="1"/>
  <c r="CE299" s="1"/>
  <c r="BU318"/>
  <c r="A316"/>
  <c r="E316"/>
  <c r="J316"/>
  <c r="AW299" l="1"/>
  <c r="AT299"/>
  <c r="AR299"/>
  <c r="AU299"/>
  <c r="AV299"/>
  <c r="AS299"/>
  <c r="BE298"/>
  <c r="CF299"/>
  <c r="CG299"/>
  <c r="BA299" l="1"/>
  <c r="AX299" s="1"/>
  <c r="AY299" s="1"/>
  <c r="BF299" s="1"/>
  <c r="CT299"/>
  <c r="CO299" s="1"/>
  <c r="CH299"/>
  <c r="CI299" s="1"/>
  <c r="CJ299" s="1"/>
  <c r="CK299" s="1"/>
  <c r="CL299" s="1"/>
  <c r="CR299" l="1"/>
  <c r="CX299" s="1"/>
  <c r="CM299"/>
  <c r="BO299"/>
  <c r="BQ299" s="1"/>
  <c r="BI299"/>
  <c r="BK299" s="1"/>
  <c r="BL299"/>
  <c r="BN299" s="1"/>
  <c r="BG299" l="1"/>
  <c r="Y299" s="1"/>
  <c r="CS299"/>
  <c r="G317"/>
  <c r="C317"/>
  <c r="B317"/>
  <c r="D317"/>
  <c r="CP299"/>
  <c r="CQ299" s="1"/>
  <c r="CN299"/>
  <c r="CW299" s="1"/>
  <c r="I317" s="1"/>
  <c r="CU299"/>
  <c r="V299" l="1"/>
  <c r="S299"/>
  <c r="AH299"/>
  <c r="AB299"/>
  <c r="AP299"/>
  <c r="H317"/>
  <c r="CV299"/>
  <c r="P317"/>
  <c r="BS319"/>
  <c r="BT319" s="1"/>
  <c r="M317"/>
  <c r="O317"/>
  <c r="K317"/>
  <c r="AZ299" l="1"/>
  <c r="BB299" s="1"/>
  <c r="CD300" s="1"/>
  <c r="CE300" s="1"/>
  <c r="E317"/>
  <c r="J317"/>
  <c r="A317"/>
  <c r="BU319"/>
  <c r="BC299" l="1"/>
  <c r="AT300" s="1"/>
  <c r="CG300"/>
  <c r="CF300"/>
  <c r="AW300" l="1"/>
  <c r="BA300" s="1"/>
  <c r="AU300"/>
  <c r="AV300"/>
  <c r="AS300"/>
  <c r="AR300"/>
  <c r="BE299"/>
  <c r="CO300"/>
  <c r="CT300"/>
  <c r="CH300"/>
  <c r="CI300" s="1"/>
  <c r="CJ300" s="1"/>
  <c r="CK300" s="1"/>
  <c r="CL300" s="1"/>
  <c r="CR300" l="1"/>
  <c r="CX300" s="1"/>
  <c r="CM300"/>
  <c r="AX300"/>
  <c r="AY300" s="1"/>
  <c r="BF300" s="1"/>
  <c r="D318" l="1"/>
  <c r="G318"/>
  <c r="B318"/>
  <c r="C318"/>
  <c r="CS300"/>
  <c r="CP300"/>
  <c r="CQ300" s="1"/>
  <c r="CN300"/>
  <c r="CW300" s="1"/>
  <c r="I318" s="1"/>
  <c r="BO300"/>
  <c r="BQ300" s="1"/>
  <c r="BL300"/>
  <c r="BN300" s="1"/>
  <c r="BI300"/>
  <c r="BK300" s="1"/>
  <c r="CU300"/>
  <c r="BG300" l="1"/>
  <c r="S300" s="1"/>
  <c r="H318"/>
  <c r="P318"/>
  <c r="O318"/>
  <c r="K318"/>
  <c r="M318"/>
  <c r="BS320"/>
  <c r="BT320" s="1"/>
  <c r="CV300"/>
  <c r="AP300" l="1"/>
  <c r="V300"/>
  <c r="AH300"/>
  <c r="AB300"/>
  <c r="Y300"/>
  <c r="A318"/>
  <c r="BU320"/>
  <c r="E318"/>
  <c r="J318"/>
  <c r="AZ300" l="1"/>
  <c r="BC300" s="1"/>
  <c r="BB300" l="1"/>
  <c r="CD301" s="1"/>
  <c r="CE301" s="1"/>
  <c r="CF301" s="1"/>
  <c r="AU301"/>
  <c r="AT301"/>
  <c r="AS301"/>
  <c r="AW301"/>
  <c r="AV301"/>
  <c r="AR301"/>
  <c r="BE300"/>
  <c r="CG301" l="1"/>
  <c r="CT301" s="1"/>
  <c r="CO301" s="1"/>
  <c r="CH301"/>
  <c r="BA301"/>
  <c r="CI301" l="1"/>
  <c r="CJ301" s="1"/>
  <c r="CK301" s="1"/>
  <c r="CL301" s="1"/>
  <c r="CM301" s="1"/>
  <c r="CU301" s="1"/>
  <c r="AX301"/>
  <c r="AY301" s="1"/>
  <c r="BF301" s="1"/>
  <c r="CR301" l="1"/>
  <c r="CX301" s="1"/>
  <c r="B319" s="1"/>
  <c r="CP301"/>
  <c r="CQ301" s="1"/>
  <c r="BI301"/>
  <c r="BK301" s="1"/>
  <c r="BL301"/>
  <c r="BN301" s="1"/>
  <c r="BO301"/>
  <c r="BQ301" s="1"/>
  <c r="G319" l="1"/>
  <c r="D319"/>
  <c r="CS301"/>
  <c r="C319"/>
  <c r="CN301"/>
  <c r="CW301" s="1"/>
  <c r="I319" s="1"/>
  <c r="H319"/>
  <c r="P319"/>
  <c r="K319"/>
  <c r="O319"/>
  <c r="BS321"/>
  <c r="BT321" s="1"/>
  <c r="M319"/>
  <c r="BG301"/>
  <c r="CV301"/>
  <c r="E319" l="1"/>
  <c r="J319"/>
  <c r="Y301"/>
  <c r="S301"/>
  <c r="V301"/>
  <c r="AB301"/>
  <c r="AH301"/>
  <c r="AP301"/>
  <c r="BU321"/>
  <c r="A319"/>
  <c r="AZ301" l="1"/>
  <c r="BB301" l="1"/>
  <c r="CD302" s="1"/>
  <c r="CE302" s="1"/>
  <c r="BC301"/>
  <c r="CF302" l="1"/>
  <c r="CG302"/>
  <c r="AU302"/>
  <c r="AV302"/>
  <c r="AT302"/>
  <c r="BA302" s="1"/>
  <c r="AR302"/>
  <c r="AS302"/>
  <c r="AW302"/>
  <c r="BE301"/>
  <c r="CO302" l="1"/>
  <c r="CI302"/>
  <c r="CJ302" s="1"/>
  <c r="CK302" s="1"/>
  <c r="CL302" s="1"/>
  <c r="AX302"/>
  <c r="CH302"/>
  <c r="CT302"/>
  <c r="AY302"/>
  <c r="BF302" s="1"/>
  <c r="CR302" l="1"/>
  <c r="CX302" s="1"/>
  <c r="CM302"/>
  <c r="CU302" s="1"/>
  <c r="BI302"/>
  <c r="BK302" s="1"/>
  <c r="BO302"/>
  <c r="BQ302" s="1"/>
  <c r="BL302"/>
  <c r="BN302" s="1"/>
  <c r="CP302" l="1"/>
  <c r="CQ302" s="1"/>
  <c r="CN302"/>
  <c r="CW302" s="1"/>
  <c r="I320" s="1"/>
  <c r="B320"/>
  <c r="C320"/>
  <c r="G320"/>
  <c r="D320"/>
  <c r="BG302"/>
  <c r="CS302"/>
  <c r="H320" l="1"/>
  <c r="CV302"/>
  <c r="AH302"/>
  <c r="S302"/>
  <c r="AB302"/>
  <c r="V302"/>
  <c r="Y302"/>
  <c r="AP302"/>
  <c r="M320"/>
  <c r="P320"/>
  <c r="O320"/>
  <c r="K320"/>
  <c r="BS322"/>
  <c r="BT322" s="1"/>
  <c r="E320" l="1"/>
  <c r="J320"/>
  <c r="A320"/>
  <c r="BU322"/>
  <c r="AZ302"/>
  <c r="BC302" l="1"/>
  <c r="BB302"/>
  <c r="CD303" s="1"/>
  <c r="CE303" s="1"/>
  <c r="AT303" l="1"/>
  <c r="AR303"/>
  <c r="AV303"/>
  <c r="AS303"/>
  <c r="AW303"/>
  <c r="AU303"/>
  <c r="BE302"/>
  <c r="CG303"/>
  <c r="CF303"/>
  <c r="BA303" l="1"/>
  <c r="AX303" s="1"/>
  <c r="AY303" s="1"/>
  <c r="CO303"/>
  <c r="CH303"/>
  <c r="CI303" s="1"/>
  <c r="CJ303" s="1"/>
  <c r="CK303" s="1"/>
  <c r="CL303" s="1"/>
  <c r="CT303"/>
  <c r="BF303" l="1"/>
  <c r="CR303"/>
  <c r="CX303" s="1"/>
  <c r="CM303"/>
  <c r="BL303" l="1"/>
  <c r="BN303" s="1"/>
  <c r="BO303"/>
  <c r="BQ303" s="1"/>
  <c r="BI303"/>
  <c r="BK303" s="1"/>
  <c r="G321"/>
  <c r="B321"/>
  <c r="C321"/>
  <c r="D321"/>
  <c r="CP303"/>
  <c r="CQ303" s="1"/>
  <c r="CN303"/>
  <c r="CW303" s="1"/>
  <c r="I321" s="1"/>
  <c r="CU303"/>
  <c r="CS303"/>
  <c r="H321" l="1"/>
  <c r="CV303"/>
  <c r="BG303"/>
  <c r="K321"/>
  <c r="O321"/>
  <c r="M321"/>
  <c r="P321"/>
  <c r="BS323"/>
  <c r="BT323" s="1"/>
  <c r="E321" l="1"/>
  <c r="J321"/>
  <c r="AH303"/>
  <c r="Y303"/>
  <c r="AB303"/>
  <c r="S303"/>
  <c r="V303"/>
  <c r="AP303"/>
  <c r="A321"/>
  <c r="BU323"/>
  <c r="AZ303" l="1"/>
  <c r="BC303" l="1"/>
  <c r="BB303"/>
  <c r="CD304" s="1"/>
  <c r="CE304" s="1"/>
  <c r="AT304" l="1"/>
  <c r="AR304"/>
  <c r="AV304"/>
  <c r="AU304"/>
  <c r="AW304"/>
  <c r="AS304"/>
  <c r="BE303"/>
  <c r="CF304"/>
  <c r="CG304"/>
  <c r="BA304" l="1"/>
  <c r="AX304" s="1"/>
  <c r="AY304" s="1"/>
  <c r="CT304"/>
  <c r="CO304" s="1"/>
  <c r="CH304"/>
  <c r="CI304" s="1"/>
  <c r="CJ304" s="1"/>
  <c r="CK304" s="1"/>
  <c r="CL304" s="1"/>
  <c r="BF304" l="1"/>
  <c r="CR304"/>
  <c r="CX304" s="1"/>
  <c r="CM304"/>
  <c r="BO304" l="1"/>
  <c r="BQ304" s="1"/>
  <c r="BI304"/>
  <c r="BK304" s="1"/>
  <c r="BL304"/>
  <c r="BN304" s="1"/>
  <c r="B322"/>
  <c r="D322"/>
  <c r="G322"/>
  <c r="C322"/>
  <c r="CP304"/>
  <c r="CQ304" s="1"/>
  <c r="CN304"/>
  <c r="CW304" s="1"/>
  <c r="I322" s="1"/>
  <c r="CU304"/>
  <c r="CS304"/>
  <c r="BG304" l="1"/>
  <c r="AB304" s="1"/>
  <c r="H322"/>
  <c r="CV304"/>
  <c r="BS324"/>
  <c r="BT324" s="1"/>
  <c r="M322"/>
  <c r="O322"/>
  <c r="P322"/>
  <c r="K322"/>
  <c r="Y304" l="1"/>
  <c r="AH304"/>
  <c r="S304"/>
  <c r="V304"/>
  <c r="AP304"/>
  <c r="E322"/>
  <c r="J322"/>
  <c r="A322"/>
  <c r="BU324"/>
  <c r="AZ304" l="1"/>
  <c r="BC304" s="1"/>
  <c r="AV305" s="1"/>
  <c r="BB304" l="1"/>
  <c r="CD305" s="1"/>
  <c r="CE305" s="1"/>
  <c r="AT305"/>
  <c r="BA305" s="1"/>
  <c r="AX305" s="1"/>
  <c r="AY305" s="1"/>
  <c r="BF305" s="1"/>
  <c r="AR305"/>
  <c r="BE304"/>
  <c r="AW305"/>
  <c r="AU305"/>
  <c r="AS305"/>
  <c r="CG305" l="1"/>
  <c r="CF305"/>
  <c r="BL305"/>
  <c r="BN305" s="1"/>
  <c r="BI305"/>
  <c r="BK305" s="1"/>
  <c r="BO305"/>
  <c r="BQ305" s="1"/>
  <c r="CO305" l="1"/>
  <c r="CT305"/>
  <c r="CH305"/>
  <c r="CI305" s="1"/>
  <c r="CJ305" s="1"/>
  <c r="CK305" s="1"/>
  <c r="CL305" s="1"/>
  <c r="BG305"/>
  <c r="CM305" l="1"/>
  <c r="CR305"/>
  <c r="CX305" s="1"/>
  <c r="AH305"/>
  <c r="AB305"/>
  <c r="V305"/>
  <c r="Y305"/>
  <c r="S305"/>
  <c r="AP305"/>
  <c r="CS305" l="1"/>
  <c r="CP305"/>
  <c r="CQ305" s="1"/>
  <c r="CN305"/>
  <c r="CW305" s="1"/>
  <c r="H323"/>
  <c r="D323"/>
  <c r="C323"/>
  <c r="G323"/>
  <c r="I323"/>
  <c r="B323"/>
  <c r="CU305"/>
  <c r="AZ305"/>
  <c r="BC305" s="1"/>
  <c r="BB305" l="1"/>
  <c r="CD306" s="1"/>
  <c r="CE306" s="1"/>
  <c r="CF306" s="1"/>
  <c r="M323"/>
  <c r="O323"/>
  <c r="BS325"/>
  <c r="BT325" s="1"/>
  <c r="K323"/>
  <c r="P323"/>
  <c r="CV305"/>
  <c r="AW306"/>
  <c r="AT306"/>
  <c r="AS306"/>
  <c r="AV306"/>
  <c r="AR306"/>
  <c r="AU306"/>
  <c r="BE305"/>
  <c r="CG306" l="1"/>
  <c r="CT306" s="1"/>
  <c r="E323"/>
  <c r="J323"/>
  <c r="A323"/>
  <c r="BU325"/>
  <c r="CO306"/>
  <c r="CH306"/>
  <c r="CI306" s="1"/>
  <c r="CJ306" s="1"/>
  <c r="CK306" s="1"/>
  <c r="CL306" s="1"/>
  <c r="BA306"/>
  <c r="AX306" l="1"/>
  <c r="AY306" s="1"/>
  <c r="BF306" s="1"/>
  <c r="CR306"/>
  <c r="CX306" s="1"/>
  <c r="CM306"/>
  <c r="CU306" s="1"/>
  <c r="BI306" l="1"/>
  <c r="BK306" s="1"/>
  <c r="BG306" s="1"/>
  <c r="BO306"/>
  <c r="BQ306" s="1"/>
  <c r="BL306"/>
  <c r="BN306" s="1"/>
  <c r="G324"/>
  <c r="D324"/>
  <c r="B324"/>
  <c r="C324"/>
  <c r="CP306"/>
  <c r="CQ306" s="1"/>
  <c r="CN306"/>
  <c r="CW306" s="1"/>
  <c r="I324" s="1"/>
  <c r="CS306"/>
  <c r="H324" l="1"/>
  <c r="K324"/>
  <c r="BS326"/>
  <c r="BT326" s="1"/>
  <c r="O324"/>
  <c r="M324"/>
  <c r="P324"/>
  <c r="AH306"/>
  <c r="S306"/>
  <c r="AB306"/>
  <c r="V306"/>
  <c r="Y306"/>
  <c r="AP306"/>
  <c r="CV306"/>
  <c r="BU326" l="1"/>
  <c r="A324"/>
  <c r="E324"/>
  <c r="J324"/>
  <c r="AZ306"/>
  <c r="BB306" l="1"/>
  <c r="CD307" s="1"/>
  <c r="CE307" s="1"/>
  <c r="BC306"/>
  <c r="CF307" l="1"/>
  <c r="CG307"/>
  <c r="AW307"/>
  <c r="AT307"/>
  <c r="AV307"/>
  <c r="AR307"/>
  <c r="AU307"/>
  <c r="AS307"/>
  <c r="BE306"/>
  <c r="CO307" l="1"/>
  <c r="CI307"/>
  <c r="CJ307" s="1"/>
  <c r="CK307" s="1"/>
  <c r="CL307" s="1"/>
  <c r="CH307"/>
  <c r="CT307"/>
  <c r="BA307"/>
  <c r="CR307" l="1"/>
  <c r="CX307" s="1"/>
  <c r="CM307"/>
  <c r="AX307"/>
  <c r="AY307" s="1"/>
  <c r="BF307" s="1"/>
  <c r="CP307" l="1"/>
  <c r="CQ307" s="1"/>
  <c r="CN307"/>
  <c r="CW307" s="1"/>
  <c r="I325" s="1"/>
  <c r="CU307"/>
  <c r="D325"/>
  <c r="G325"/>
  <c r="C325"/>
  <c r="B325"/>
  <c r="BL307"/>
  <c r="BN307" s="1"/>
  <c r="BO307"/>
  <c r="BQ307" s="1"/>
  <c r="BI307"/>
  <c r="BK307" s="1"/>
  <c r="CS307"/>
  <c r="H325" l="1"/>
  <c r="CV307"/>
  <c r="P325"/>
  <c r="M325"/>
  <c r="K325"/>
  <c r="BS327"/>
  <c r="BT327" s="1"/>
  <c r="O325"/>
  <c r="BG307"/>
  <c r="E325" l="1"/>
  <c r="J325"/>
  <c r="BU327"/>
  <c r="A325"/>
  <c r="V307"/>
  <c r="AH307"/>
  <c r="S307"/>
  <c r="Y307"/>
  <c r="AB307"/>
  <c r="AP307"/>
  <c r="AZ307" l="1"/>
  <c r="BC307" s="1"/>
  <c r="BB307" l="1"/>
  <c r="CD308" s="1"/>
  <c r="CE308" s="1"/>
  <c r="CG308" s="1"/>
  <c r="AV308"/>
  <c r="AW308"/>
  <c r="AR308"/>
  <c r="AU308"/>
  <c r="AT308"/>
  <c r="AS308"/>
  <c r="BE307"/>
  <c r="CF308" l="1"/>
  <c r="CO308" s="1"/>
  <c r="BA308"/>
  <c r="AX308" s="1"/>
  <c r="AY308" s="1"/>
  <c r="BF308" s="1"/>
  <c r="CT308"/>
  <c r="CH308"/>
  <c r="CI308" l="1"/>
  <c r="CJ308" s="1"/>
  <c r="CK308" s="1"/>
  <c r="CL308" s="1"/>
  <c r="CM308" s="1"/>
  <c r="BL308"/>
  <c r="BN308" s="1"/>
  <c r="BI308"/>
  <c r="BK308" s="1"/>
  <c r="BO308"/>
  <c r="BQ308" s="1"/>
  <c r="CN308" l="1"/>
  <c r="CW308" s="1"/>
  <c r="CP308"/>
  <c r="CQ308" s="1"/>
  <c r="CR308"/>
  <c r="CX308" s="1"/>
  <c r="C326" s="1"/>
  <c r="CU308"/>
  <c r="H326"/>
  <c r="BG308"/>
  <c r="I326" l="1"/>
  <c r="D326"/>
  <c r="B326"/>
  <c r="G326"/>
  <c r="CS308"/>
  <c r="CV308" s="1"/>
  <c r="E326" s="1"/>
  <c r="S308"/>
  <c r="V308"/>
  <c r="AB308"/>
  <c r="Y308"/>
  <c r="AH308"/>
  <c r="AP308"/>
  <c r="M326"/>
  <c r="P326"/>
  <c r="BS328"/>
  <c r="BT328" s="1"/>
  <c r="O326"/>
  <c r="K326"/>
  <c r="J326" l="1"/>
  <c r="AZ308"/>
  <c r="A326"/>
  <c r="BU328"/>
  <c r="BC308" l="1"/>
  <c r="BB308"/>
  <c r="CD309" s="1"/>
  <c r="CE309" s="1"/>
  <c r="AW309" l="1"/>
  <c r="AS309"/>
  <c r="AR309"/>
  <c r="AT309"/>
  <c r="AU309"/>
  <c r="AV309"/>
  <c r="BE308"/>
  <c r="CF309"/>
  <c r="CG309"/>
  <c r="CT309" l="1"/>
  <c r="CO309" s="1"/>
  <c r="CH309"/>
  <c r="CI309" s="1"/>
  <c r="CJ309" s="1"/>
  <c r="CK309" s="1"/>
  <c r="CL309" s="1"/>
  <c r="CM309" s="1"/>
  <c r="BA309"/>
  <c r="CP309" l="1"/>
  <c r="CQ309" s="1"/>
  <c r="CN309"/>
  <c r="CW309" s="1"/>
  <c r="AX309"/>
  <c r="AY309" s="1"/>
  <c r="BF309" s="1"/>
  <c r="CR309"/>
  <c r="CX309" s="1"/>
  <c r="CU309"/>
  <c r="BI309" l="1"/>
  <c r="BK309" s="1"/>
  <c r="BL309"/>
  <c r="BN309" s="1"/>
  <c r="BO309"/>
  <c r="BQ309" s="1"/>
  <c r="C327"/>
  <c r="H327"/>
  <c r="G327"/>
  <c r="I327"/>
  <c r="B327"/>
  <c r="D327"/>
  <c r="CS309"/>
  <c r="CV309" s="1"/>
  <c r="E327" l="1"/>
  <c r="J327"/>
  <c r="M327"/>
  <c r="P327"/>
  <c r="K327"/>
  <c r="BS329"/>
  <c r="BT329" s="1"/>
  <c r="O327"/>
  <c r="BG309"/>
  <c r="BU329" l="1"/>
  <c r="A327"/>
  <c r="Y309"/>
  <c r="V309"/>
  <c r="S309"/>
  <c r="AB309"/>
  <c r="AH309"/>
  <c r="AP309"/>
  <c r="AZ309" l="1"/>
  <c r="BB309" l="1"/>
  <c r="CD310" s="1"/>
  <c r="CE310" s="1"/>
  <c r="BC309"/>
  <c r="CG310" l="1"/>
  <c r="CF310"/>
  <c r="AR310"/>
  <c r="AW310"/>
  <c r="AV310"/>
  <c r="AU310"/>
  <c r="AT310"/>
  <c r="BA310" s="1"/>
  <c r="AS310"/>
  <c r="BE309"/>
  <c r="CH310" l="1"/>
  <c r="CI310" s="1"/>
  <c r="CJ310" s="1"/>
  <c r="CK310" s="1"/>
  <c r="CL310" s="1"/>
  <c r="CT310"/>
  <c r="CO310"/>
  <c r="AX310"/>
  <c r="AY310" s="1"/>
  <c r="BF310" s="1"/>
  <c r="CR310" l="1"/>
  <c r="CX310" s="1"/>
  <c r="BL310"/>
  <c r="BN310" s="1"/>
  <c r="BI310"/>
  <c r="BK310" s="1"/>
  <c r="BO310"/>
  <c r="BQ310" s="1"/>
  <c r="CM310"/>
  <c r="CS310" s="1"/>
  <c r="BG310" l="1"/>
  <c r="AH310" s="1"/>
  <c r="B328"/>
  <c r="D328"/>
  <c r="C328"/>
  <c r="G328"/>
  <c r="CP310"/>
  <c r="CQ310" s="1"/>
  <c r="CN310"/>
  <c r="CW310" s="1"/>
  <c r="I328" s="1"/>
  <c r="CU310"/>
  <c r="AB310" l="1"/>
  <c r="S310"/>
  <c r="V310"/>
  <c r="AP310"/>
  <c r="Y310"/>
  <c r="H328"/>
  <c r="CV310"/>
  <c r="P328"/>
  <c r="BS330"/>
  <c r="BT330" s="1"/>
  <c r="M328"/>
  <c r="O328"/>
  <c r="K328"/>
  <c r="AZ310" l="1"/>
  <c r="BB310" s="1"/>
  <c r="CD311" s="1"/>
  <c r="CE311" s="1"/>
  <c r="E328"/>
  <c r="J328"/>
  <c r="A328"/>
  <c r="BU330"/>
  <c r="BC310" l="1"/>
  <c r="AW311" s="1"/>
  <c r="CF311"/>
  <c r="CG311"/>
  <c r="AU311" l="1"/>
  <c r="AT311"/>
  <c r="BA311" s="1"/>
  <c r="AX311" s="1"/>
  <c r="AS311"/>
  <c r="BE310"/>
  <c r="AR311"/>
  <c r="AV311"/>
  <c r="CO311"/>
  <c r="CT311"/>
  <c r="CH311"/>
  <c r="CI311" s="1"/>
  <c r="CJ311" s="1"/>
  <c r="CK311" s="1"/>
  <c r="CL311" s="1"/>
  <c r="CM311" s="1"/>
  <c r="AY311" l="1"/>
  <c r="BF311" s="1"/>
  <c r="BL311" s="1"/>
  <c r="BN311" s="1"/>
  <c r="CP311"/>
  <c r="CQ311" s="1"/>
  <c r="CR311"/>
  <c r="CX311" s="1"/>
  <c r="CU311"/>
  <c r="BI311" l="1"/>
  <c r="BK311" s="1"/>
  <c r="BG311" s="1"/>
  <c r="S311" s="1"/>
  <c r="BO311"/>
  <c r="BQ311" s="1"/>
  <c r="B329"/>
  <c r="G329"/>
  <c r="D329"/>
  <c r="C329"/>
  <c r="CS311"/>
  <c r="CV311" s="1"/>
  <c r="CN311"/>
  <c r="CW311" s="1"/>
  <c r="I329" s="1"/>
  <c r="AH311"/>
  <c r="Y311"/>
  <c r="AB311" l="1"/>
  <c r="V311"/>
  <c r="AZ311" s="1"/>
  <c r="AP311"/>
  <c r="H329"/>
  <c r="E329"/>
  <c r="J329"/>
  <c r="K329"/>
  <c r="O329"/>
  <c r="P329"/>
  <c r="M329"/>
  <c r="BS331"/>
  <c r="BT331" s="1"/>
  <c r="BB311" l="1"/>
  <c r="CD312" s="1"/>
  <c r="CE312" s="1"/>
  <c r="BC311"/>
  <c r="A329"/>
  <c r="BU331"/>
  <c r="CG312" l="1"/>
  <c r="CF312"/>
  <c r="AU312"/>
  <c r="AV312"/>
  <c r="AS312"/>
  <c r="AT312"/>
  <c r="BA312" s="1"/>
  <c r="AR312"/>
  <c r="AW312"/>
  <c r="BE311"/>
  <c r="CH312" l="1"/>
  <c r="CI312" s="1"/>
  <c r="CJ312" s="1"/>
  <c r="CK312" s="1"/>
  <c r="CL312" s="1"/>
  <c r="CT312"/>
  <c r="CO312" s="1"/>
  <c r="AX312"/>
  <c r="AY312" s="1"/>
  <c r="BF312" s="1"/>
  <c r="CR312" l="1"/>
  <c r="CX312" s="1"/>
  <c r="CM312"/>
  <c r="BO312"/>
  <c r="BQ312" s="1"/>
  <c r="BL312"/>
  <c r="BN312" s="1"/>
  <c r="BI312"/>
  <c r="BK312" s="1"/>
  <c r="CS312" l="1"/>
  <c r="D330"/>
  <c r="C330"/>
  <c r="G330"/>
  <c r="B330"/>
  <c r="CP312"/>
  <c r="CQ312" s="1"/>
  <c r="CN312"/>
  <c r="CW312" s="1"/>
  <c r="I330" s="1"/>
  <c r="BG312"/>
  <c r="CU312"/>
  <c r="H330" l="1"/>
  <c r="V312"/>
  <c r="AB312"/>
  <c r="Y312"/>
  <c r="AH312"/>
  <c r="S312"/>
  <c r="AP312"/>
  <c r="O330"/>
  <c r="M330"/>
  <c r="K330"/>
  <c r="P330"/>
  <c r="BS332"/>
  <c r="BT332" s="1"/>
  <c r="CV312"/>
  <c r="AZ312" l="1"/>
  <c r="BC312" s="1"/>
  <c r="BU332"/>
  <c r="A330"/>
  <c r="E330"/>
  <c r="J330"/>
  <c r="BB312" l="1"/>
  <c r="CD313" s="1"/>
  <c r="CE313" s="1"/>
  <c r="CF313" s="1"/>
  <c r="AS313"/>
  <c r="AW313"/>
  <c r="AV313"/>
  <c r="AU313"/>
  <c r="AR313"/>
  <c r="AT313"/>
  <c r="BA313" s="1"/>
  <c r="BE312"/>
  <c r="CG313" l="1"/>
  <c r="CH313" s="1"/>
  <c r="CI313" s="1"/>
  <c r="CJ313" s="1"/>
  <c r="CK313" s="1"/>
  <c r="CL313" s="1"/>
  <c r="AY313"/>
  <c r="BF313" s="1"/>
  <c r="AX313"/>
  <c r="CT313" l="1"/>
  <c r="CO313" s="1"/>
  <c r="CR313"/>
  <c r="BI313"/>
  <c r="BK313" s="1"/>
  <c r="BO313"/>
  <c r="BQ313" s="1"/>
  <c r="BL313"/>
  <c r="BN313" s="1"/>
  <c r="CM313"/>
  <c r="CX313" l="1"/>
  <c r="C331" s="1"/>
  <c r="CP313"/>
  <c r="CQ313" s="1"/>
  <c r="CN313"/>
  <c r="CW313" s="1"/>
  <c r="CU313"/>
  <c r="CS313"/>
  <c r="BG313"/>
  <c r="D331" l="1"/>
  <c r="I331"/>
  <c r="B331"/>
  <c r="G331"/>
  <c r="H331"/>
  <c r="K331"/>
  <c r="O331"/>
  <c r="P331"/>
  <c r="BS333"/>
  <c r="BT333" s="1"/>
  <c r="M331"/>
  <c r="V313"/>
  <c r="Y313"/>
  <c r="S313"/>
  <c r="AH313"/>
  <c r="AB313"/>
  <c r="AP313"/>
  <c r="CV313"/>
  <c r="E331" l="1"/>
  <c r="J331"/>
  <c r="BU333"/>
  <c r="A331"/>
  <c r="AZ313"/>
  <c r="BB313" l="1"/>
  <c r="CD314" s="1"/>
  <c r="CE314" s="1"/>
  <c r="BC313"/>
  <c r="CG314" l="1"/>
  <c r="CF314"/>
  <c r="AT314"/>
  <c r="BA314" s="1"/>
  <c r="AU314"/>
  <c r="AV314"/>
  <c r="AR314"/>
  <c r="AS314"/>
  <c r="AW314"/>
  <c r="BE313"/>
  <c r="CT314" l="1"/>
  <c r="CO314" s="1"/>
  <c r="CH314"/>
  <c r="CI314" s="1"/>
  <c r="CJ314" s="1"/>
  <c r="CK314" s="1"/>
  <c r="CL314" s="1"/>
  <c r="AX314"/>
  <c r="AY314" s="1"/>
  <c r="BF314" s="1"/>
  <c r="CR314" l="1"/>
  <c r="CX314" s="1"/>
  <c r="CM314"/>
  <c r="CU314" s="1"/>
  <c r="BL314"/>
  <c r="BN314" s="1"/>
  <c r="BI314"/>
  <c r="BK314" s="1"/>
  <c r="BO314"/>
  <c r="BQ314" s="1"/>
  <c r="CS314" l="1"/>
  <c r="C332"/>
  <c r="G332"/>
  <c r="D332"/>
  <c r="B332"/>
  <c r="CP314"/>
  <c r="CQ314" s="1"/>
  <c r="CN314"/>
  <c r="CW314" s="1"/>
  <c r="I332" s="1"/>
  <c r="BG314"/>
  <c r="H332" l="1"/>
  <c r="V314"/>
  <c r="AB314"/>
  <c r="Y314"/>
  <c r="AH314"/>
  <c r="S314"/>
  <c r="AP314"/>
  <c r="M332"/>
  <c r="K332"/>
  <c r="BS334"/>
  <c r="BT334" s="1"/>
  <c r="O332"/>
  <c r="P332"/>
  <c r="CV314"/>
  <c r="AZ314" l="1"/>
  <c r="BB314" s="1"/>
  <c r="CD315" s="1"/>
  <c r="CE315" s="1"/>
  <c r="A332"/>
  <c r="BU334"/>
  <c r="E332"/>
  <c r="J332"/>
  <c r="BC314" l="1"/>
  <c r="AV315" s="1"/>
  <c r="CF315"/>
  <c r="CG315"/>
  <c r="AT315" l="1"/>
  <c r="BA315" s="1"/>
  <c r="AR315"/>
  <c r="BE314"/>
  <c r="AW315"/>
  <c r="AS315"/>
  <c r="AU315"/>
  <c r="CO315"/>
  <c r="CH315"/>
  <c r="CI315" s="1"/>
  <c r="CJ315" s="1"/>
  <c r="CK315" s="1"/>
  <c r="CL315" s="1"/>
  <c r="CT315"/>
  <c r="CR315" l="1"/>
  <c r="CX315" s="1"/>
  <c r="CM315"/>
  <c r="CU315" s="1"/>
  <c r="AX315"/>
  <c r="AY315" s="1"/>
  <c r="BF315" s="1"/>
  <c r="C333" l="1"/>
  <c r="D333"/>
  <c r="B333"/>
  <c r="G333"/>
  <c r="CS315"/>
  <c r="BL315"/>
  <c r="BN315" s="1"/>
  <c r="BO315"/>
  <c r="BQ315" s="1"/>
  <c r="BI315"/>
  <c r="BK315" s="1"/>
  <c r="CP315"/>
  <c r="CQ315" s="1"/>
  <c r="CN315"/>
  <c r="CW315" s="1"/>
  <c r="I333" s="1"/>
  <c r="BG315" l="1"/>
  <c r="S315" s="1"/>
  <c r="H333"/>
  <c r="K333"/>
  <c r="O333"/>
  <c r="P333"/>
  <c r="M333"/>
  <c r="BS335"/>
  <c r="BT335" s="1"/>
  <c r="AH315"/>
  <c r="Y315"/>
  <c r="AP315"/>
  <c r="CV315"/>
  <c r="V315" l="1"/>
  <c r="AB315"/>
  <c r="BU335"/>
  <c r="A333"/>
  <c r="E333"/>
  <c r="J333"/>
  <c r="AZ315" l="1"/>
  <c r="BC315" s="1"/>
  <c r="BB315" l="1"/>
  <c r="CD316" s="1"/>
  <c r="CE316" s="1"/>
  <c r="CG316" s="1"/>
  <c r="AT316"/>
  <c r="AU316"/>
  <c r="AW316"/>
  <c r="AS316"/>
  <c r="AR316"/>
  <c r="AV316"/>
  <c r="BE315"/>
  <c r="CF316" l="1"/>
  <c r="CO316" s="1"/>
  <c r="CT316"/>
  <c r="CH316"/>
  <c r="BA316"/>
  <c r="CI316" l="1"/>
  <c r="CJ316" s="1"/>
  <c r="CK316" s="1"/>
  <c r="CL316" s="1"/>
  <c r="CM316" s="1"/>
  <c r="AX316"/>
  <c r="AY316" s="1"/>
  <c r="BF316" s="1"/>
  <c r="CR316" l="1"/>
  <c r="CX316" s="1"/>
  <c r="C334" s="1"/>
  <c r="CP316"/>
  <c r="CQ316" s="1"/>
  <c r="BO316"/>
  <c r="BQ316" s="1"/>
  <c r="BL316"/>
  <c r="BN316" s="1"/>
  <c r="BI316"/>
  <c r="BK316" s="1"/>
  <c r="CU316"/>
  <c r="D334" l="1"/>
  <c r="CS316"/>
  <c r="G334"/>
  <c r="CN316"/>
  <c r="CW316" s="1"/>
  <c r="I334" s="1"/>
  <c r="B334"/>
  <c r="H334"/>
  <c r="M334"/>
  <c r="P334"/>
  <c r="BS336"/>
  <c r="BT336" s="1"/>
  <c r="K334"/>
  <c r="O334"/>
  <c r="CV316"/>
  <c r="BG316"/>
  <c r="A334" l="1"/>
  <c r="BU336"/>
  <c r="E334"/>
  <c r="J334"/>
  <c r="AB316"/>
  <c r="S316"/>
  <c r="AH316"/>
  <c r="Y316"/>
  <c r="V316"/>
  <c r="AP316"/>
  <c r="AZ316" l="1"/>
  <c r="BB316" l="1"/>
  <c r="CD317" s="1"/>
  <c r="CE317" s="1"/>
  <c r="BC316"/>
  <c r="CF317" l="1"/>
  <c r="CG317"/>
  <c r="AR317"/>
  <c r="AS317"/>
  <c r="AW317"/>
  <c r="AT317"/>
  <c r="AU317"/>
  <c r="AV317"/>
  <c r="BE316"/>
  <c r="BA317" l="1"/>
  <c r="AX317" s="1"/>
  <c r="AY317" s="1"/>
  <c r="BF317" s="1"/>
  <c r="CO317"/>
  <c r="CH317"/>
  <c r="CI317" s="1"/>
  <c r="CJ317" s="1"/>
  <c r="CK317" s="1"/>
  <c r="CL317" s="1"/>
  <c r="CT317"/>
  <c r="CR317" l="1"/>
  <c r="CX317" s="1"/>
  <c r="CM317"/>
  <c r="BL317"/>
  <c r="BN317" s="1"/>
  <c r="BI317"/>
  <c r="BK317" s="1"/>
  <c r="BO317"/>
  <c r="BQ317" s="1"/>
  <c r="CP317" l="1"/>
  <c r="CQ317" s="1"/>
  <c r="CN317"/>
  <c r="CW317" s="1"/>
  <c r="I335" s="1"/>
  <c r="C335"/>
  <c r="B335"/>
  <c r="G335"/>
  <c r="D335"/>
  <c r="CS317"/>
  <c r="BG317"/>
  <c r="CU317"/>
  <c r="H335" l="1"/>
  <c r="CV317"/>
  <c r="BS337"/>
  <c r="BT337" s="1"/>
  <c r="M335"/>
  <c r="K335"/>
  <c r="O335"/>
  <c r="P335"/>
  <c r="S317"/>
  <c r="AH317"/>
  <c r="Y317"/>
  <c r="V317"/>
  <c r="AB317"/>
  <c r="AP317"/>
  <c r="E335" l="1"/>
  <c r="J335"/>
  <c r="A335"/>
  <c r="BU337"/>
  <c r="AZ317"/>
  <c r="BC317" l="1"/>
  <c r="BB317"/>
  <c r="CD318" s="1"/>
  <c r="CE318" s="1"/>
  <c r="AW318" l="1"/>
  <c r="AT318"/>
  <c r="AR318"/>
  <c r="AS318"/>
  <c r="AV318"/>
  <c r="AU318"/>
  <c r="BE317"/>
  <c r="CG318"/>
  <c r="CF318"/>
  <c r="BA318" l="1"/>
  <c r="AX318" s="1"/>
  <c r="AY318" s="1"/>
  <c r="CO318"/>
  <c r="CT318"/>
  <c r="CH318"/>
  <c r="CI318" s="1"/>
  <c r="CJ318" s="1"/>
  <c r="CK318" s="1"/>
  <c r="CL318" s="1"/>
  <c r="BF318" l="1"/>
  <c r="CR318"/>
  <c r="CX318" s="1"/>
  <c r="CM318"/>
  <c r="CS318" l="1"/>
  <c r="BI318"/>
  <c r="BK318" s="1"/>
  <c r="BL318"/>
  <c r="BN318" s="1"/>
  <c r="BO318"/>
  <c r="BQ318" s="1"/>
  <c r="CP318"/>
  <c r="CQ318" s="1"/>
  <c r="CN318"/>
  <c r="CW318" s="1"/>
  <c r="I336" s="1"/>
  <c r="D336"/>
  <c r="G336"/>
  <c r="B336"/>
  <c r="C336"/>
  <c r="CU318"/>
  <c r="BG318" l="1"/>
  <c r="S318" s="1"/>
  <c r="H336"/>
  <c r="P336"/>
  <c r="M336"/>
  <c r="BS338"/>
  <c r="BT338" s="1"/>
  <c r="O336"/>
  <c r="K336"/>
  <c r="CV318"/>
  <c r="V318" l="1"/>
  <c r="AB318"/>
  <c r="AH318"/>
  <c r="Y318"/>
  <c r="AP318"/>
  <c r="AZ318" s="1"/>
  <c r="A336"/>
  <c r="BU338"/>
  <c r="E336"/>
  <c r="J336"/>
  <c r="BB318" l="1"/>
  <c r="CD319" s="1"/>
  <c r="CE319" s="1"/>
  <c r="BC318"/>
  <c r="CG319" l="1"/>
  <c r="CF319"/>
  <c r="AR319"/>
  <c r="AU319"/>
  <c r="AV319"/>
  <c r="AS319"/>
  <c r="AT319"/>
  <c r="BA319" s="1"/>
  <c r="AW319"/>
  <c r="BE318"/>
  <c r="CH319" l="1"/>
  <c r="CI319" s="1"/>
  <c r="CJ319" s="1"/>
  <c r="CK319" s="1"/>
  <c r="CL319" s="1"/>
  <c r="CT319"/>
  <c r="CO319"/>
  <c r="AX319"/>
  <c r="AY319" s="1"/>
  <c r="BF319" s="1"/>
  <c r="CR319" l="1"/>
  <c r="CX319" s="1"/>
  <c r="CM319"/>
  <c r="BL319"/>
  <c r="BN319" s="1"/>
  <c r="BI319"/>
  <c r="BK319" s="1"/>
  <c r="BO319"/>
  <c r="BQ319" s="1"/>
  <c r="D337" l="1"/>
  <c r="G337"/>
  <c r="B337"/>
  <c r="C337"/>
  <c r="CS319"/>
  <c r="CP319"/>
  <c r="CQ319" s="1"/>
  <c r="CN319"/>
  <c r="CW319" s="1"/>
  <c r="I337" s="1"/>
  <c r="BG319"/>
  <c r="CU319"/>
  <c r="H337" l="1"/>
  <c r="Y319"/>
  <c r="AH319"/>
  <c r="AB319"/>
  <c r="S319"/>
  <c r="V319"/>
  <c r="AP319"/>
  <c r="O337"/>
  <c r="K337"/>
  <c r="BS339"/>
  <c r="BT339" s="1"/>
  <c r="P337"/>
  <c r="M337"/>
  <c r="CV319"/>
  <c r="A337" l="1"/>
  <c r="BU339"/>
  <c r="E337"/>
  <c r="J337"/>
  <c r="AZ319"/>
  <c r="BC319" l="1"/>
  <c r="BB319"/>
  <c r="CD320" s="1"/>
  <c r="CE320" s="1"/>
  <c r="AV320" l="1"/>
  <c r="AT320"/>
  <c r="AU320"/>
  <c r="AS320"/>
  <c r="AW320"/>
  <c r="AR320"/>
  <c r="BE319"/>
  <c r="CF320"/>
  <c r="CG320"/>
  <c r="CH320" l="1"/>
  <c r="CI320" s="1"/>
  <c r="CJ320" s="1"/>
  <c r="CK320" s="1"/>
  <c r="CL320" s="1"/>
  <c r="CT320"/>
  <c r="CO320" s="1"/>
  <c r="BA320"/>
  <c r="AX320" l="1"/>
  <c r="AY320" s="1"/>
  <c r="BF320" s="1"/>
  <c r="CR320"/>
  <c r="CX320" s="1"/>
  <c r="CM320"/>
  <c r="CP320" l="1"/>
  <c r="CQ320" s="1"/>
  <c r="CN320"/>
  <c r="CW320" s="1"/>
  <c r="I338" s="1"/>
  <c r="CU320"/>
  <c r="BI320"/>
  <c r="BK320" s="1"/>
  <c r="BL320"/>
  <c r="BN320" s="1"/>
  <c r="BO320"/>
  <c r="BQ320" s="1"/>
  <c r="B338"/>
  <c r="G338"/>
  <c r="C338"/>
  <c r="D338"/>
  <c r="CS320"/>
  <c r="H338" l="1"/>
  <c r="BG320"/>
  <c r="CV320"/>
  <c r="BS340"/>
  <c r="BT340" s="1"/>
  <c r="P338"/>
  <c r="M338"/>
  <c r="O338"/>
  <c r="K338"/>
  <c r="V320" l="1"/>
  <c r="Y320"/>
  <c r="AH320"/>
  <c r="S320"/>
  <c r="AB320"/>
  <c r="AP320"/>
  <c r="E338"/>
  <c r="J338"/>
  <c r="A338"/>
  <c r="BU340"/>
  <c r="AZ320" l="1"/>
  <c r="BB320" l="1"/>
  <c r="CD321" s="1"/>
  <c r="CE321" s="1"/>
  <c r="BC320"/>
  <c r="CF321" l="1"/>
  <c r="CG321"/>
  <c r="AU321"/>
  <c r="AV321"/>
  <c r="AW321"/>
  <c r="AS321"/>
  <c r="AT321"/>
  <c r="BA321" s="1"/>
  <c r="AR321"/>
  <c r="BE320"/>
  <c r="CO321" l="1"/>
  <c r="CH321"/>
  <c r="CI321" s="1"/>
  <c r="CJ321" s="1"/>
  <c r="CK321" s="1"/>
  <c r="CL321" s="1"/>
  <c r="CT321"/>
  <c r="AX321"/>
  <c r="AY321" s="1"/>
  <c r="BF321" s="1"/>
  <c r="CR321" l="1"/>
  <c r="CX321" s="1"/>
  <c r="BL321"/>
  <c r="BN321" s="1"/>
  <c r="BO321"/>
  <c r="BQ321" s="1"/>
  <c r="BI321"/>
  <c r="BK321" s="1"/>
  <c r="CM321"/>
  <c r="CU321" s="1"/>
  <c r="G339" l="1"/>
  <c r="B339"/>
  <c r="D339"/>
  <c r="C339"/>
  <c r="I339"/>
  <c r="CP321"/>
  <c r="CQ321" s="1"/>
  <c r="CN321"/>
  <c r="CW321" s="1"/>
  <c r="BG321"/>
  <c r="CS321"/>
  <c r="H339" l="1"/>
  <c r="Y321"/>
  <c r="AH321"/>
  <c r="S321"/>
  <c r="AB321"/>
  <c r="V321"/>
  <c r="AP321"/>
  <c r="BS341"/>
  <c r="BT341" s="1"/>
  <c r="O339"/>
  <c r="M339"/>
  <c r="P339"/>
  <c r="K339"/>
  <c r="CV321"/>
  <c r="A339" l="1"/>
  <c r="BU341"/>
  <c r="AZ321"/>
  <c r="E339"/>
  <c r="J339"/>
  <c r="BC321" l="1"/>
  <c r="BB321"/>
  <c r="CD322" s="1"/>
  <c r="CE322" s="1"/>
  <c r="AT322" l="1"/>
  <c r="BA322" s="1"/>
  <c r="AW322"/>
  <c r="AU322"/>
  <c r="AS322"/>
  <c r="AV322"/>
  <c r="AR322"/>
  <c r="BE321"/>
  <c r="CG322"/>
  <c r="CF322"/>
  <c r="AX322" l="1"/>
  <c r="CO322"/>
  <c r="CH322"/>
  <c r="CI322" s="1"/>
  <c r="CJ322" s="1"/>
  <c r="CK322" s="1"/>
  <c r="CL322" s="1"/>
  <c r="CT322"/>
  <c r="AY322"/>
  <c r="BF322" s="1"/>
  <c r="CR322" l="1"/>
  <c r="CX322" s="1"/>
  <c r="CM322"/>
  <c r="BI322"/>
  <c r="BK322" s="1"/>
  <c r="BL322"/>
  <c r="BN322" s="1"/>
  <c r="BO322"/>
  <c r="BQ322" s="1"/>
  <c r="BG322" l="1"/>
  <c r="S322" s="1"/>
  <c r="CS322"/>
  <c r="CU322"/>
  <c r="C340"/>
  <c r="G340"/>
  <c r="B340"/>
  <c r="D340"/>
  <c r="AP322"/>
  <c r="CP322"/>
  <c r="CQ322" s="1"/>
  <c r="CN322"/>
  <c r="CW322" s="1"/>
  <c r="I340" s="1"/>
  <c r="V322" l="1"/>
  <c r="AZ322" s="1"/>
  <c r="Y322"/>
  <c r="AH322"/>
  <c r="AB322"/>
  <c r="H340"/>
  <c r="O340"/>
  <c r="P340"/>
  <c r="M340"/>
  <c r="K340"/>
  <c r="BS342"/>
  <c r="BT342" s="1"/>
  <c r="CV322"/>
  <c r="BU342" l="1"/>
  <c r="A340"/>
  <c r="E340"/>
  <c r="J340"/>
  <c r="BB322"/>
  <c r="CD323" s="1"/>
  <c r="CE323" s="1"/>
  <c r="BC322"/>
  <c r="CG323" l="1"/>
  <c r="CF323"/>
  <c r="AV323"/>
  <c r="AS323"/>
  <c r="AR323"/>
  <c r="AU323"/>
  <c r="AW323"/>
  <c r="AT323"/>
  <c r="BE322"/>
  <c r="CH323" l="1"/>
  <c r="CI323" s="1"/>
  <c r="CJ323" s="1"/>
  <c r="CK323" s="1"/>
  <c r="CL323" s="1"/>
  <c r="CT323"/>
  <c r="CO323" s="1"/>
  <c r="BA323"/>
  <c r="CR323" l="1"/>
  <c r="CX323" s="1"/>
  <c r="AX323"/>
  <c r="AY323" s="1"/>
  <c r="BF323" s="1"/>
  <c r="CM323"/>
  <c r="CU323" s="1"/>
  <c r="D341" l="1"/>
  <c r="C341"/>
  <c r="B341"/>
  <c r="G341"/>
  <c r="CS323"/>
  <c r="CP323"/>
  <c r="CQ323" s="1"/>
  <c r="CN323"/>
  <c r="CW323" s="1"/>
  <c r="I341" s="1"/>
  <c r="BI323"/>
  <c r="BK323" s="1"/>
  <c r="BL323"/>
  <c r="BN323" s="1"/>
  <c r="BO323"/>
  <c r="BQ323" s="1"/>
  <c r="BG323" l="1"/>
  <c r="AB323" s="1"/>
  <c r="H341"/>
  <c r="CV323"/>
  <c r="M341"/>
  <c r="BS343"/>
  <c r="BT343" s="1"/>
  <c r="K341"/>
  <c r="O341"/>
  <c r="P341"/>
  <c r="AP323" l="1"/>
  <c r="V323"/>
  <c r="S323"/>
  <c r="Y323"/>
  <c r="AH323"/>
  <c r="E341"/>
  <c r="J341"/>
  <c r="BU343"/>
  <c r="A341"/>
  <c r="AZ323" l="1"/>
  <c r="BC323" s="1"/>
  <c r="BB323" l="1"/>
  <c r="CD324" s="1"/>
  <c r="CE324" s="1"/>
  <c r="CG324" s="1"/>
  <c r="AR324"/>
  <c r="AW324"/>
  <c r="AT324"/>
  <c r="AU324"/>
  <c r="AV324"/>
  <c r="AS324"/>
  <c r="BE323"/>
  <c r="BA324" l="1"/>
  <c r="AX324" s="1"/>
  <c r="AY324" s="1"/>
  <c r="BF324" s="1"/>
  <c r="CF324"/>
  <c r="CO324" s="1"/>
  <c r="CT324"/>
  <c r="CH324"/>
  <c r="CI324" l="1"/>
  <c r="CJ324" s="1"/>
  <c r="CK324" s="1"/>
  <c r="CL324" s="1"/>
  <c r="CR324" s="1"/>
  <c r="CX324" s="1"/>
  <c r="BO324"/>
  <c r="BQ324" s="1"/>
  <c r="BI324"/>
  <c r="BK324" s="1"/>
  <c r="BL324"/>
  <c r="BN324" s="1"/>
  <c r="CM324" l="1"/>
  <c r="CS324" s="1"/>
  <c r="BG324"/>
  <c r="Y324" s="1"/>
  <c r="G342"/>
  <c r="B342"/>
  <c r="C342"/>
  <c r="D342"/>
  <c r="CP324" l="1"/>
  <c r="CQ324" s="1"/>
  <c r="CN324"/>
  <c r="CW324" s="1"/>
  <c r="I342" s="1"/>
  <c r="CU324"/>
  <c r="V324"/>
  <c r="AB324"/>
  <c r="AH324"/>
  <c r="S324"/>
  <c r="AP324"/>
  <c r="H342"/>
  <c r="CV324"/>
  <c r="M342"/>
  <c r="P342"/>
  <c r="BS344"/>
  <c r="BT344" s="1"/>
  <c r="K342"/>
  <c r="O342"/>
  <c r="AZ324" l="1"/>
  <c r="BC324" s="1"/>
  <c r="A342"/>
  <c r="BU344"/>
  <c r="E342"/>
  <c r="J342"/>
  <c r="BB324" l="1"/>
  <c r="CD325" s="1"/>
  <c r="CE325" s="1"/>
  <c r="CF325" s="1"/>
  <c r="AU325"/>
  <c r="AS325"/>
  <c r="AV325"/>
  <c r="AW325"/>
  <c r="AT325"/>
  <c r="AR325"/>
  <c r="BE324"/>
  <c r="CG325" l="1"/>
  <c r="CT325" s="1"/>
  <c r="CO325" s="1"/>
  <c r="CH325"/>
  <c r="BA325"/>
  <c r="CI325" l="1"/>
  <c r="CJ325" s="1"/>
  <c r="CK325" s="1"/>
  <c r="CL325" s="1"/>
  <c r="CM325" s="1"/>
  <c r="AX325"/>
  <c r="AY325" s="1"/>
  <c r="BF325" s="1"/>
  <c r="CR325" l="1"/>
  <c r="CX325" s="1"/>
  <c r="G343" s="1"/>
  <c r="CP325"/>
  <c r="CQ325" s="1"/>
  <c r="CU325"/>
  <c r="BI325"/>
  <c r="BK325" s="1"/>
  <c r="BO325"/>
  <c r="BQ325" s="1"/>
  <c r="BL325"/>
  <c r="BN325" s="1"/>
  <c r="CN325" l="1"/>
  <c r="CW325" s="1"/>
  <c r="I343" s="1"/>
  <c r="C343"/>
  <c r="O343" s="1"/>
  <c r="D343"/>
  <c r="B343"/>
  <c r="CS325"/>
  <c r="BG325"/>
  <c r="AH325" s="1"/>
  <c r="H343"/>
  <c r="CV325"/>
  <c r="BS345"/>
  <c r="BT345" s="1"/>
  <c r="P343"/>
  <c r="K343" l="1"/>
  <c r="M343"/>
  <c r="S325"/>
  <c r="AB325"/>
  <c r="V325"/>
  <c r="Y325"/>
  <c r="AP325"/>
  <c r="A343"/>
  <c r="BU345"/>
  <c r="E343"/>
  <c r="J343"/>
  <c r="AZ325" l="1"/>
  <c r="BC325" s="1"/>
  <c r="BB325" l="1"/>
  <c r="CD326" s="1"/>
  <c r="CE326" s="1"/>
  <c r="CG326" s="1"/>
  <c r="AS326"/>
  <c r="AR326"/>
  <c r="AV326"/>
  <c r="AT326"/>
  <c r="BA326" s="1"/>
  <c r="AW326"/>
  <c r="AU326"/>
  <c r="BE325"/>
  <c r="CF326" l="1"/>
  <c r="CO326" s="1"/>
  <c r="AX326"/>
  <c r="CT326"/>
  <c r="CH326"/>
  <c r="AY326"/>
  <c r="BF326" s="1"/>
  <c r="CI326" l="1"/>
  <c r="CJ326" s="1"/>
  <c r="CK326" s="1"/>
  <c r="CL326" s="1"/>
  <c r="CR326" s="1"/>
  <c r="CX326" s="1"/>
  <c r="BL326"/>
  <c r="BN326" s="1"/>
  <c r="BI326"/>
  <c r="BK326" s="1"/>
  <c r="BO326"/>
  <c r="BQ326" s="1"/>
  <c r="CM326" l="1"/>
  <c r="CP326" s="1"/>
  <c r="CQ326" s="1"/>
  <c r="BG326"/>
  <c r="G344"/>
  <c r="B344"/>
  <c r="D344"/>
  <c r="C344"/>
  <c r="CU326" l="1"/>
  <c r="CN326"/>
  <c r="CW326" s="1"/>
  <c r="I344" s="1"/>
  <c r="CS326"/>
  <c r="H344"/>
  <c r="S326"/>
  <c r="AB326"/>
  <c r="V326"/>
  <c r="Y326"/>
  <c r="AH326"/>
  <c r="AP326"/>
  <c r="CV326"/>
  <c r="BS346"/>
  <c r="BT346" s="1"/>
  <c r="O344"/>
  <c r="P344"/>
  <c r="M344"/>
  <c r="K344"/>
  <c r="AZ326" l="1"/>
  <c r="A344"/>
  <c r="BU346"/>
  <c r="E344"/>
  <c r="J344"/>
  <c r="BB326" l="1"/>
  <c r="CD327" s="1"/>
  <c r="CE327" s="1"/>
  <c r="BC326"/>
  <c r="CG327" l="1"/>
  <c r="CF327"/>
  <c r="AT327"/>
  <c r="AU327"/>
  <c r="AS327"/>
  <c r="AW327"/>
  <c r="AR327"/>
  <c r="AV327"/>
  <c r="BE326"/>
  <c r="CH327" l="1"/>
  <c r="CI327" s="1"/>
  <c r="CJ327" s="1"/>
  <c r="CK327" s="1"/>
  <c r="CL327" s="1"/>
  <c r="CT327"/>
  <c r="CO327" s="1"/>
  <c r="BA327"/>
  <c r="CR327" l="1"/>
  <c r="CX327" s="1"/>
  <c r="AX327"/>
  <c r="AY327" s="1"/>
  <c r="BF327" s="1"/>
  <c r="CM327"/>
  <c r="CS327" l="1"/>
  <c r="G345"/>
  <c r="B345"/>
  <c r="D345"/>
  <c r="C345"/>
  <c r="CP327"/>
  <c r="CQ327" s="1"/>
  <c r="CN327"/>
  <c r="CW327" s="1"/>
  <c r="I345" s="1"/>
  <c r="CU327"/>
  <c r="BL327"/>
  <c r="BN327" s="1"/>
  <c r="BI327"/>
  <c r="BK327" s="1"/>
  <c r="BO327"/>
  <c r="BQ327" s="1"/>
  <c r="H345" l="1"/>
  <c r="O345"/>
  <c r="M345"/>
  <c r="P345"/>
  <c r="BS347"/>
  <c r="BT347" s="1"/>
  <c r="K345"/>
  <c r="CV327"/>
  <c r="BG327"/>
  <c r="E345" l="1"/>
  <c r="J345"/>
  <c r="AH327"/>
  <c r="V327"/>
  <c r="AB327"/>
  <c r="S327"/>
  <c r="Y327"/>
  <c r="AP327"/>
  <c r="BU347"/>
  <c r="A345"/>
  <c r="AZ327" l="1"/>
  <c r="BC327" l="1"/>
  <c r="BB327"/>
  <c r="CD328" s="1"/>
  <c r="CE328" s="1"/>
  <c r="AW328" l="1"/>
  <c r="AU328"/>
  <c r="AV328"/>
  <c r="AS328"/>
  <c r="AR328"/>
  <c r="AT328"/>
  <c r="BE327"/>
  <c r="CF328"/>
  <c r="CG328"/>
  <c r="BA328" l="1"/>
  <c r="AX328" s="1"/>
  <c r="AY328" s="1"/>
  <c r="BF328" s="1"/>
  <c r="CH328"/>
  <c r="CI328" s="1"/>
  <c r="CJ328" s="1"/>
  <c r="CK328" s="1"/>
  <c r="CL328" s="1"/>
  <c r="CT328"/>
  <c r="CO328" s="1"/>
  <c r="CR328" l="1"/>
  <c r="CX328" s="1"/>
  <c r="CM328"/>
  <c r="BI328"/>
  <c r="BK328" s="1"/>
  <c r="BO328"/>
  <c r="BQ328" s="1"/>
  <c r="BL328"/>
  <c r="BN328" s="1"/>
  <c r="BG328" l="1"/>
  <c r="AH328" s="1"/>
  <c r="C346"/>
  <c r="D346"/>
  <c r="G346"/>
  <c r="B346"/>
  <c r="CS328"/>
  <c r="CP328"/>
  <c r="CQ328" s="1"/>
  <c r="CN328"/>
  <c r="CW328" s="1"/>
  <c r="I346" s="1"/>
  <c r="CU328"/>
  <c r="V328" l="1"/>
  <c r="AB328"/>
  <c r="Y328"/>
  <c r="AP328"/>
  <c r="S328"/>
  <c r="H346"/>
  <c r="CV328"/>
  <c r="M346"/>
  <c r="BS348"/>
  <c r="BT348" s="1"/>
  <c r="P346"/>
  <c r="K346"/>
  <c r="O346"/>
  <c r="AZ328" l="1"/>
  <c r="BC328" s="1"/>
  <c r="BU348"/>
  <c r="A346"/>
  <c r="E346"/>
  <c r="J346"/>
  <c r="BB328" l="1"/>
  <c r="CD329" s="1"/>
  <c r="CE329" s="1"/>
  <c r="CF329" s="1"/>
  <c r="AU329"/>
  <c r="AT329"/>
  <c r="AS329"/>
  <c r="AV329"/>
  <c r="AR329"/>
  <c r="AW329"/>
  <c r="BE328"/>
  <c r="CG329" l="1"/>
  <c r="CH329" s="1"/>
  <c r="CI329" s="1"/>
  <c r="CJ329" s="1"/>
  <c r="CK329" s="1"/>
  <c r="CL329" s="1"/>
  <c r="BA329"/>
  <c r="CT329" l="1"/>
  <c r="CO329" s="1"/>
  <c r="CR329"/>
  <c r="CM329"/>
  <c r="AX329"/>
  <c r="AY329" s="1"/>
  <c r="BF329" s="1"/>
  <c r="CU329" l="1"/>
  <c r="CX329"/>
  <c r="D347" s="1"/>
  <c r="CS329"/>
  <c r="CP329"/>
  <c r="CQ329" s="1"/>
  <c r="CN329"/>
  <c r="CW329" s="1"/>
  <c r="BO329"/>
  <c r="BQ329" s="1"/>
  <c r="BI329"/>
  <c r="BK329" s="1"/>
  <c r="BL329"/>
  <c r="BN329" s="1"/>
  <c r="G347" l="1"/>
  <c r="C347"/>
  <c r="K347" s="1"/>
  <c r="B347"/>
  <c r="I347"/>
  <c r="H347"/>
  <c r="CV329"/>
  <c r="BG329"/>
  <c r="O347" l="1"/>
  <c r="P347"/>
  <c r="BS349"/>
  <c r="BT349" s="1"/>
  <c r="M347"/>
  <c r="BU349"/>
  <c r="A347"/>
  <c r="E347"/>
  <c r="J347"/>
  <c r="AH329"/>
  <c r="Y329"/>
  <c r="S329"/>
  <c r="AB329"/>
  <c r="V329"/>
  <c r="AP329"/>
  <c r="AZ329" l="1"/>
  <c r="BC329" s="1"/>
  <c r="BB329" l="1"/>
  <c r="CD330" s="1"/>
  <c r="CE330" s="1"/>
  <c r="CG330" s="1"/>
  <c r="AW330"/>
  <c r="AT330"/>
  <c r="AU330"/>
  <c r="AR330"/>
  <c r="AS330"/>
  <c r="AV330"/>
  <c r="BE329"/>
  <c r="BA330" l="1"/>
  <c r="AX330" s="1"/>
  <c r="AY330" s="1"/>
  <c r="BF330" s="1"/>
  <c r="CF330"/>
  <c r="CO330" s="1"/>
  <c r="CT330"/>
  <c r="CH330"/>
  <c r="CI330" l="1"/>
  <c r="CJ330" s="1"/>
  <c r="CK330" s="1"/>
  <c r="CL330" s="1"/>
  <c r="BO330"/>
  <c r="BQ330" s="1"/>
  <c r="BL330"/>
  <c r="BN330" s="1"/>
  <c r="BI330"/>
  <c r="BK330" s="1"/>
  <c r="CU330" l="1"/>
  <c r="CR330"/>
  <c r="CX330" s="1"/>
  <c r="D348" s="1"/>
  <c r="CM330"/>
  <c r="BG330"/>
  <c r="CS330" l="1"/>
  <c r="CN330"/>
  <c r="CW330" s="1"/>
  <c r="I348" s="1"/>
  <c r="CP330"/>
  <c r="CQ330" s="1"/>
  <c r="G348"/>
  <c r="C348"/>
  <c r="K348" s="1"/>
  <c r="B348"/>
  <c r="H348"/>
  <c r="S330"/>
  <c r="Y330"/>
  <c r="AB330"/>
  <c r="V330"/>
  <c r="AH330"/>
  <c r="AP330"/>
  <c r="CV330" l="1"/>
  <c r="J348" s="1"/>
  <c r="BS350"/>
  <c r="BT350" s="1"/>
  <c r="A348" s="1"/>
  <c r="O348"/>
  <c r="M348"/>
  <c r="P348"/>
  <c r="AZ330"/>
  <c r="E348" l="1"/>
  <c r="BU350"/>
  <c r="BC330"/>
  <c r="BB330"/>
  <c r="CD331" s="1"/>
  <c r="CE331" s="1"/>
  <c r="AW331" l="1"/>
  <c r="AT331"/>
  <c r="AU331"/>
  <c r="AR331"/>
  <c r="AS331"/>
  <c r="AV331"/>
  <c r="BE330"/>
  <c r="CG331"/>
  <c r="CF331"/>
  <c r="BA331" l="1"/>
  <c r="AX331" s="1"/>
  <c r="AY331" s="1"/>
  <c r="CO331"/>
  <c r="CT331"/>
  <c r="CH331"/>
  <c r="CI331" s="1"/>
  <c r="CJ331" s="1"/>
  <c r="CK331" s="1"/>
  <c r="CL331" s="1"/>
  <c r="BF331" l="1"/>
  <c r="CR331"/>
  <c r="CX331" s="1"/>
  <c r="CM331"/>
  <c r="BO331" l="1"/>
  <c r="BQ331" s="1"/>
  <c r="BL331"/>
  <c r="BN331" s="1"/>
  <c r="BI331"/>
  <c r="BK331" s="1"/>
  <c r="CP331"/>
  <c r="CQ331" s="1"/>
  <c r="CN331"/>
  <c r="CW331" s="1"/>
  <c r="I349" s="1"/>
  <c r="G349"/>
  <c r="D349"/>
  <c r="B349"/>
  <c r="C349"/>
  <c r="CS331"/>
  <c r="CU331"/>
  <c r="H349" l="1"/>
  <c r="K349"/>
  <c r="O349"/>
  <c r="P349"/>
  <c r="BS351"/>
  <c r="BT351" s="1"/>
  <c r="M349"/>
  <c r="BG331"/>
  <c r="CV331"/>
  <c r="V331" l="1"/>
  <c r="AH331"/>
  <c r="S331"/>
  <c r="AB331"/>
  <c r="Y331"/>
  <c r="AP331"/>
  <c r="E349"/>
  <c r="J349"/>
  <c r="A349"/>
  <c r="BU351"/>
  <c r="AZ331" l="1"/>
  <c r="BC331" l="1"/>
  <c r="BB331"/>
  <c r="CD332" s="1"/>
  <c r="CE332" s="1"/>
  <c r="AT332" l="1"/>
  <c r="AS332"/>
  <c r="AV332"/>
  <c r="AR332"/>
  <c r="AU332"/>
  <c r="AW332"/>
  <c r="BE331"/>
  <c r="CF332"/>
  <c r="CG332"/>
  <c r="BA332" l="1"/>
  <c r="AX332" s="1"/>
  <c r="AY332" s="1"/>
  <c r="BF332" s="1"/>
  <c r="CH332"/>
  <c r="CI332" s="1"/>
  <c r="CJ332" s="1"/>
  <c r="CK332" s="1"/>
  <c r="CL332" s="1"/>
  <c r="CT332"/>
  <c r="CO332" s="1"/>
  <c r="BL332" l="1"/>
  <c r="BN332" s="1"/>
  <c r="BO332"/>
  <c r="BQ332" s="1"/>
  <c r="BI332"/>
  <c r="BK332" s="1"/>
  <c r="CR332"/>
  <c r="CX332" s="1"/>
  <c r="CM332"/>
  <c r="CU332" s="1"/>
  <c r="H350" l="1"/>
  <c r="G350"/>
  <c r="D350"/>
  <c r="B350"/>
  <c r="C350"/>
  <c r="I350"/>
  <c r="CP332"/>
  <c r="CQ332" s="1"/>
  <c r="CN332"/>
  <c r="CW332" s="1"/>
  <c r="CS332"/>
  <c r="BG332"/>
  <c r="AB332" l="1"/>
  <c r="S332"/>
  <c r="AH332"/>
  <c r="Y332"/>
  <c r="V332"/>
  <c r="AP332"/>
  <c r="BS352"/>
  <c r="BT352" s="1"/>
  <c r="O350"/>
  <c r="M350"/>
  <c r="P350"/>
  <c r="K350"/>
  <c r="CV332"/>
  <c r="E350" l="1"/>
  <c r="J350"/>
  <c r="AZ332"/>
  <c r="A350"/>
  <c r="BU352"/>
  <c r="BC332" l="1"/>
  <c r="BB332"/>
  <c r="CD333" s="1"/>
  <c r="CE333" s="1"/>
  <c r="AT333" l="1"/>
  <c r="BA333" s="1"/>
  <c r="AR333"/>
  <c r="AU333"/>
  <c r="AW333"/>
  <c r="AS333"/>
  <c r="AV333"/>
  <c r="BE332"/>
  <c r="CF333"/>
  <c r="CG333"/>
  <c r="AX333" l="1"/>
  <c r="AY333" s="1"/>
  <c r="CH333"/>
  <c r="CI333" s="1"/>
  <c r="CJ333" s="1"/>
  <c r="CK333" s="1"/>
  <c r="CL333" s="1"/>
  <c r="CT333"/>
  <c r="CO333" s="1"/>
  <c r="BF333" l="1"/>
  <c r="CR333"/>
  <c r="CX333" s="1"/>
  <c r="CM333"/>
  <c r="BI333" l="1"/>
  <c r="BK333" s="1"/>
  <c r="BG333" s="1"/>
  <c r="BO333"/>
  <c r="BQ333" s="1"/>
  <c r="BL333"/>
  <c r="BN333" s="1"/>
  <c r="CP333"/>
  <c r="CQ333" s="1"/>
  <c r="CN333"/>
  <c r="CW333" s="1"/>
  <c r="I351" s="1"/>
  <c r="CU333"/>
  <c r="B351"/>
  <c r="C351"/>
  <c r="G351"/>
  <c r="D351"/>
  <c r="CS333"/>
  <c r="H351" l="1"/>
  <c r="S333"/>
  <c r="V333"/>
  <c r="AB333"/>
  <c r="Y333"/>
  <c r="AH333"/>
  <c r="AP333"/>
  <c r="P351"/>
  <c r="BS353"/>
  <c r="BT353" s="1"/>
  <c r="M351"/>
  <c r="O351"/>
  <c r="K351"/>
  <c r="CV333"/>
  <c r="AZ333" l="1"/>
  <c r="E351"/>
  <c r="J351"/>
  <c r="A351"/>
  <c r="BU353"/>
  <c r="BB333" l="1"/>
  <c r="CD334" s="1"/>
  <c r="CE334" s="1"/>
  <c r="BC333"/>
  <c r="CG334" l="1"/>
  <c r="CF334"/>
  <c r="AS334"/>
  <c r="AU334"/>
  <c r="AT334"/>
  <c r="BA334" s="1"/>
  <c r="AV334"/>
  <c r="AR334"/>
  <c r="AW334"/>
  <c r="BE333"/>
  <c r="AX334" l="1"/>
  <c r="AY334" s="1"/>
  <c r="BF334" s="1"/>
  <c r="CT334"/>
  <c r="CO334" s="1"/>
  <c r="CH334"/>
  <c r="CI334" s="1"/>
  <c r="CJ334" s="1"/>
  <c r="CK334" s="1"/>
  <c r="CL334" s="1"/>
  <c r="CR334" l="1"/>
  <c r="CX334" s="1"/>
  <c r="CM334"/>
  <c r="CU334" s="1"/>
  <c r="BO334"/>
  <c r="BQ334" s="1"/>
  <c r="BI334"/>
  <c r="BK334" s="1"/>
  <c r="BL334"/>
  <c r="BN334" s="1"/>
  <c r="BG334" l="1"/>
  <c r="S334" s="1"/>
  <c r="CS334"/>
  <c r="D352"/>
  <c r="B352"/>
  <c r="C352"/>
  <c r="G352"/>
  <c r="CP334"/>
  <c r="CQ334" s="1"/>
  <c r="CN334"/>
  <c r="CW334" s="1"/>
  <c r="I352" s="1"/>
  <c r="AH334" l="1"/>
  <c r="V334"/>
  <c r="Y334"/>
  <c r="AB334"/>
  <c r="AP334"/>
  <c r="H352"/>
  <c r="CV334"/>
  <c r="K352"/>
  <c r="O352"/>
  <c r="P352"/>
  <c r="BS354"/>
  <c r="BT354" s="1"/>
  <c r="M352"/>
  <c r="AZ334"/>
  <c r="E352" l="1"/>
  <c r="J352"/>
  <c r="BU354"/>
  <c r="A352"/>
  <c r="BB334"/>
  <c r="CD335" s="1"/>
  <c r="CE335" s="1"/>
  <c r="BC334"/>
  <c r="CF335" l="1"/>
  <c r="CG335"/>
  <c r="AW335"/>
  <c r="AV335"/>
  <c r="AR335"/>
  <c r="AS335"/>
  <c r="AT335"/>
  <c r="BA335" s="1"/>
  <c r="AU335"/>
  <c r="BE334"/>
  <c r="CO335" l="1"/>
  <c r="CI335"/>
  <c r="CJ335" s="1"/>
  <c r="CK335" s="1"/>
  <c r="CL335" s="1"/>
  <c r="CT335"/>
  <c r="CH335"/>
  <c r="AX335"/>
  <c r="AY335" s="1"/>
  <c r="BF335" l="1"/>
  <c r="CR335"/>
  <c r="CX335" s="1"/>
  <c r="CM335"/>
  <c r="CP335" l="1"/>
  <c r="CQ335" s="1"/>
  <c r="CN335"/>
  <c r="CW335" s="1"/>
  <c r="I353" s="1"/>
  <c r="CU335"/>
  <c r="BL335"/>
  <c r="BN335" s="1"/>
  <c r="BI335"/>
  <c r="BK335" s="1"/>
  <c r="BO335"/>
  <c r="BQ335" s="1"/>
  <c r="C353"/>
  <c r="B353"/>
  <c r="H353"/>
  <c r="D353"/>
  <c r="G353"/>
  <c r="CS335"/>
  <c r="BG335" l="1"/>
  <c r="AH335" s="1"/>
  <c r="S335"/>
  <c r="CV335"/>
  <c r="K353"/>
  <c r="O353"/>
  <c r="BS355"/>
  <c r="BT355" s="1"/>
  <c r="M353"/>
  <c r="P353"/>
  <c r="V335" l="1"/>
  <c r="AB335"/>
  <c r="AP335"/>
  <c r="Y335"/>
  <c r="A353"/>
  <c r="BU355"/>
  <c r="E353"/>
  <c r="J353"/>
  <c r="AZ335"/>
  <c r="BB335" l="1"/>
  <c r="CD336" s="1"/>
  <c r="CE336" s="1"/>
  <c r="BC335"/>
  <c r="CG336" l="1"/>
  <c r="CF336"/>
  <c r="AV336"/>
  <c r="AT336"/>
  <c r="AU336"/>
  <c r="AS336"/>
  <c r="AW336"/>
  <c r="AR336"/>
  <c r="BE335"/>
  <c r="CH336" l="1"/>
  <c r="CI336" s="1"/>
  <c r="CJ336" s="1"/>
  <c r="CK336" s="1"/>
  <c r="CL336" s="1"/>
  <c r="CT336"/>
  <c r="CO336" s="1"/>
  <c r="BA336"/>
  <c r="CR336" l="1"/>
  <c r="CX336" s="1"/>
  <c r="AX336"/>
  <c r="AY336" s="1"/>
  <c r="BF336" s="1"/>
  <c r="CM336"/>
  <c r="BL336" l="1"/>
  <c r="BN336" s="1"/>
  <c r="BI336"/>
  <c r="BK336" s="1"/>
  <c r="BO336"/>
  <c r="BQ336" s="1"/>
  <c r="CP336"/>
  <c r="CQ336" s="1"/>
  <c r="CN336"/>
  <c r="CW336" s="1"/>
  <c r="I354" s="1"/>
  <c r="CU336"/>
  <c r="B354"/>
  <c r="G354"/>
  <c r="C354"/>
  <c r="D354"/>
  <c r="CS336"/>
  <c r="H354" l="1"/>
  <c r="BG336"/>
  <c r="M354"/>
  <c r="K354"/>
  <c r="O354"/>
  <c r="BS356"/>
  <c r="BT356" s="1"/>
  <c r="P354"/>
  <c r="CV336"/>
  <c r="A354" l="1"/>
  <c r="BU356"/>
  <c r="V336"/>
  <c r="S336"/>
  <c r="AH336"/>
  <c r="Y336"/>
  <c r="AB336"/>
  <c r="AP336"/>
  <c r="E354"/>
  <c r="J354"/>
  <c r="AZ336" l="1"/>
  <c r="BB336" l="1"/>
  <c r="CD337" s="1"/>
  <c r="CE337" s="1"/>
  <c r="BC336"/>
  <c r="CF337" l="1"/>
  <c r="CG337"/>
  <c r="AW337"/>
  <c r="AS337"/>
  <c r="AV337"/>
  <c r="AR337"/>
  <c r="AU337"/>
  <c r="AT337"/>
  <c r="BA337" s="1"/>
  <c r="BE336"/>
  <c r="CO337" l="1"/>
  <c r="CH337"/>
  <c r="CI337" s="1"/>
  <c r="CJ337" s="1"/>
  <c r="CK337" s="1"/>
  <c r="CL337" s="1"/>
  <c r="CT337"/>
  <c r="AX337"/>
  <c r="AY337" s="1"/>
  <c r="BF337" s="1"/>
  <c r="CR337" l="1"/>
  <c r="CX337" s="1"/>
  <c r="BO337"/>
  <c r="BQ337" s="1"/>
  <c r="BL337"/>
  <c r="BN337" s="1"/>
  <c r="BI337"/>
  <c r="BK337" s="1"/>
  <c r="CM337"/>
  <c r="CP337" l="1"/>
  <c r="CQ337" s="1"/>
  <c r="CN337"/>
  <c r="CW337" s="1"/>
  <c r="I355" s="1"/>
  <c r="CS337"/>
  <c r="CU337"/>
  <c r="D355"/>
  <c r="H355"/>
  <c r="G355"/>
  <c r="B355"/>
  <c r="C355"/>
  <c r="BG337"/>
  <c r="CV337" l="1"/>
  <c r="O355"/>
  <c r="P355"/>
  <c r="BS357"/>
  <c r="BT357" s="1"/>
  <c r="M355"/>
  <c r="K355"/>
  <c r="AH337"/>
  <c r="S337"/>
  <c r="V337"/>
  <c r="AB337"/>
  <c r="Y337"/>
  <c r="AP337"/>
  <c r="AZ337" l="1"/>
  <c r="BB337" s="1"/>
  <c r="CD338" s="1"/>
  <c r="CE338" s="1"/>
  <c r="BU357"/>
  <c r="A355"/>
  <c r="E355"/>
  <c r="J355"/>
  <c r="BC337" l="1"/>
  <c r="AR338" s="1"/>
  <c r="CG338"/>
  <c r="CF338"/>
  <c r="AV338" l="1"/>
  <c r="AT338"/>
  <c r="AS338"/>
  <c r="AU338"/>
  <c r="AW338"/>
  <c r="BE337"/>
  <c r="CO338"/>
  <c r="CT338"/>
  <c r="CH338"/>
  <c r="CI338" s="1"/>
  <c r="CJ338" s="1"/>
  <c r="CK338" s="1"/>
  <c r="CL338" s="1"/>
  <c r="CM338" s="1"/>
  <c r="BA338" l="1"/>
  <c r="AX338" s="1"/>
  <c r="AY338" s="1"/>
  <c r="BF338" s="1"/>
  <c r="CP338"/>
  <c r="CQ338" s="1"/>
  <c r="CU338"/>
  <c r="CR338"/>
  <c r="CX338" s="1"/>
  <c r="BO338" l="1"/>
  <c r="BQ338" s="1"/>
  <c r="BI338"/>
  <c r="BK338" s="1"/>
  <c r="BL338"/>
  <c r="BN338" s="1"/>
  <c r="CN338"/>
  <c r="CW338" s="1"/>
  <c r="B356"/>
  <c r="D356"/>
  <c r="H356"/>
  <c r="C356"/>
  <c r="G356"/>
  <c r="I356"/>
  <c r="CV338"/>
  <c r="CS338"/>
  <c r="BG338" l="1"/>
  <c r="AH338" s="1"/>
  <c r="E356"/>
  <c r="J356"/>
  <c r="K356"/>
  <c r="BS358"/>
  <c r="BT358" s="1"/>
  <c r="M356"/>
  <c r="P356"/>
  <c r="O356"/>
  <c r="V338" l="1"/>
  <c r="Y338"/>
  <c r="AB338"/>
  <c r="AP338"/>
  <c r="S338"/>
  <c r="A356"/>
  <c r="BU358"/>
  <c r="AZ338" l="1"/>
  <c r="BC338" s="1"/>
  <c r="BB338" l="1"/>
  <c r="CD339" s="1"/>
  <c r="CE339" s="1"/>
  <c r="CG339" s="1"/>
  <c r="AR339"/>
  <c r="AW339"/>
  <c r="AS339"/>
  <c r="AT339"/>
  <c r="AU339"/>
  <c r="AV339"/>
  <c r="BE338"/>
  <c r="CF339" l="1"/>
  <c r="CO339" s="1"/>
  <c r="BA339"/>
  <c r="AX339" s="1"/>
  <c r="AY339" s="1"/>
  <c r="CH339"/>
  <c r="CT339"/>
  <c r="CI339" l="1"/>
  <c r="CJ339" s="1"/>
  <c r="CK339" s="1"/>
  <c r="CL339" s="1"/>
  <c r="CM339" s="1"/>
  <c r="CP339" s="1"/>
  <c r="CQ339" s="1"/>
  <c r="BF339"/>
  <c r="CR339" l="1"/>
  <c r="CX339" s="1"/>
  <c r="D357" s="1"/>
  <c r="CU339"/>
  <c r="BL339"/>
  <c r="BN339" s="1"/>
  <c r="BI339"/>
  <c r="BK339" s="1"/>
  <c r="BO339"/>
  <c r="BQ339" s="1"/>
  <c r="C357" l="1"/>
  <c r="K357" s="1"/>
  <c r="G357"/>
  <c r="B357"/>
  <c r="CN339"/>
  <c r="CW339" s="1"/>
  <c r="I357" s="1"/>
  <c r="CS339"/>
  <c r="CV339" s="1"/>
  <c r="J357" s="1"/>
  <c r="H357"/>
  <c r="BG339"/>
  <c r="O357" l="1"/>
  <c r="P357"/>
  <c r="E357"/>
  <c r="M357"/>
  <c r="BS359"/>
  <c r="BT359" s="1"/>
  <c r="A357" s="1"/>
  <c r="Y339"/>
  <c r="AH339"/>
  <c r="AB339"/>
  <c r="S339"/>
  <c r="V339"/>
  <c r="AP339"/>
  <c r="BU359" l="1"/>
  <c r="AZ339"/>
  <c r="BB339" s="1"/>
  <c r="CD340" s="1"/>
  <c r="CE340" s="1"/>
  <c r="BC339" l="1"/>
  <c r="AV340" s="1"/>
  <c r="CG340"/>
  <c r="CF340"/>
  <c r="AT340" l="1"/>
  <c r="BA340" s="1"/>
  <c r="AX340" s="1"/>
  <c r="AY340" s="1"/>
  <c r="AS340"/>
  <c r="AU340"/>
  <c r="AW340"/>
  <c r="AR340"/>
  <c r="BE339"/>
  <c r="CH340"/>
  <c r="CI340" s="1"/>
  <c r="CJ340" s="1"/>
  <c r="CK340" s="1"/>
  <c r="CL340" s="1"/>
  <c r="CT340"/>
  <c r="CO340" s="1"/>
  <c r="BF340" l="1"/>
  <c r="CR340"/>
  <c r="CX340" s="1"/>
  <c r="CM340"/>
  <c r="CS340" l="1"/>
  <c r="CP340"/>
  <c r="CQ340" s="1"/>
  <c r="CN340"/>
  <c r="CW340" s="1"/>
  <c r="BI340"/>
  <c r="BK340" s="1"/>
  <c r="BO340"/>
  <c r="BQ340" s="1"/>
  <c r="BL340"/>
  <c r="BN340" s="1"/>
  <c r="D358"/>
  <c r="G358"/>
  <c r="B358"/>
  <c r="I358"/>
  <c r="C358"/>
  <c r="CU340"/>
  <c r="H358" l="1"/>
  <c r="CV340"/>
  <c r="BG340"/>
  <c r="BS360"/>
  <c r="BT360" s="1"/>
  <c r="M358"/>
  <c r="O358"/>
  <c r="K358"/>
  <c r="P358"/>
  <c r="E358" l="1"/>
  <c r="J358"/>
  <c r="AB340"/>
  <c r="V340"/>
  <c r="S340"/>
  <c r="AZ340" s="1"/>
  <c r="AH340"/>
  <c r="Y340"/>
  <c r="AP340"/>
  <c r="BU360"/>
  <c r="A358"/>
  <c r="BB340" l="1"/>
  <c r="CD341" s="1"/>
  <c r="CE341" s="1"/>
  <c r="BC340"/>
  <c r="CF341" l="1"/>
  <c r="CG341"/>
  <c r="AU341"/>
  <c r="AT341"/>
  <c r="AS341"/>
  <c r="AW341"/>
  <c r="AR341"/>
  <c r="AV341"/>
  <c r="BE340"/>
  <c r="CI341" l="1"/>
  <c r="CJ341" s="1"/>
  <c r="CK341" s="1"/>
  <c r="CL341" s="1"/>
  <c r="CO341"/>
  <c r="CH341"/>
  <c r="CT341"/>
  <c r="BA341"/>
  <c r="CR341" l="1"/>
  <c r="CX341" s="1"/>
  <c r="CM341"/>
  <c r="AX341"/>
  <c r="AY341" s="1"/>
  <c r="BF341" s="1"/>
  <c r="CP341" l="1"/>
  <c r="CQ341" s="1"/>
  <c r="CN341"/>
  <c r="CW341" s="1"/>
  <c r="I359" s="1"/>
  <c r="B359"/>
  <c r="G359"/>
  <c r="D359"/>
  <c r="C359"/>
  <c r="BL341"/>
  <c r="BN341" s="1"/>
  <c r="BO341"/>
  <c r="BQ341" s="1"/>
  <c r="BI341"/>
  <c r="BK341" s="1"/>
  <c r="CS341"/>
  <c r="CU341"/>
  <c r="H359" l="1"/>
  <c r="CV341"/>
  <c r="O359"/>
  <c r="BS361"/>
  <c r="BT361" s="1"/>
  <c r="K359"/>
  <c r="M359"/>
  <c r="P359"/>
  <c r="BG341"/>
  <c r="E359" l="1"/>
  <c r="J359"/>
  <c r="S341"/>
  <c r="Y341"/>
  <c r="AH341"/>
  <c r="AB341"/>
  <c r="V341"/>
  <c r="AP341"/>
  <c r="A359"/>
  <c r="BU361"/>
  <c r="AZ341" l="1"/>
  <c r="BC341" l="1"/>
  <c r="BB341"/>
  <c r="CD342" s="1"/>
  <c r="CE342" s="1"/>
  <c r="AW342" l="1"/>
  <c r="AV342"/>
  <c r="AS342"/>
  <c r="AR342"/>
  <c r="AT342"/>
  <c r="BA342" s="1"/>
  <c r="AU342"/>
  <c r="BE341"/>
  <c r="CG342"/>
  <c r="CF342"/>
  <c r="AX342" l="1"/>
  <c r="CO342"/>
  <c r="CH342"/>
  <c r="CI342" s="1"/>
  <c r="CJ342" s="1"/>
  <c r="CK342" s="1"/>
  <c r="CL342" s="1"/>
  <c r="CT342"/>
  <c r="AY342"/>
  <c r="BF342" s="1"/>
  <c r="CR342" l="1"/>
  <c r="CX342" s="1"/>
  <c r="CM342"/>
  <c r="CU342" s="1"/>
  <c r="BO342"/>
  <c r="BQ342" s="1"/>
  <c r="BL342"/>
  <c r="BN342" s="1"/>
  <c r="BI342"/>
  <c r="BK342" s="1"/>
  <c r="BG342" s="1"/>
  <c r="CS342" l="1"/>
  <c r="C360"/>
  <c r="G360"/>
  <c r="B360"/>
  <c r="D360"/>
  <c r="AH342"/>
  <c r="V342"/>
  <c r="Y342"/>
  <c r="S342"/>
  <c r="AB342"/>
  <c r="AP342"/>
  <c r="CP342"/>
  <c r="CQ342" s="1"/>
  <c r="CN342"/>
  <c r="CW342" s="1"/>
  <c r="I360" s="1"/>
  <c r="H360" l="1"/>
  <c r="AZ342"/>
  <c r="CV342"/>
  <c r="M360"/>
  <c r="BS362"/>
  <c r="BT362" s="1"/>
  <c r="O360"/>
  <c r="P360"/>
  <c r="K360"/>
  <c r="BC342" l="1"/>
  <c r="BB342"/>
  <c r="CD343" s="1"/>
  <c r="CE343" s="1"/>
  <c r="E360"/>
  <c r="J360"/>
  <c r="BU362"/>
  <c r="A360"/>
  <c r="AT343" l="1"/>
  <c r="AS343"/>
  <c r="AV343"/>
  <c r="AW343"/>
  <c r="AU343"/>
  <c r="AR343"/>
  <c r="BE342"/>
  <c r="CF343"/>
  <c r="CG343"/>
  <c r="BA343" l="1"/>
  <c r="AX343" s="1"/>
  <c r="AY343" s="1"/>
  <c r="BF343" s="1"/>
  <c r="CH343"/>
  <c r="CI343" s="1"/>
  <c r="CJ343" s="1"/>
  <c r="CK343" s="1"/>
  <c r="CL343" s="1"/>
  <c r="CT343"/>
  <c r="CO343" s="1"/>
  <c r="CR343" l="1"/>
  <c r="CX343" s="1"/>
  <c r="CM343"/>
  <c r="CU343" s="1"/>
  <c r="BI343"/>
  <c r="BK343" s="1"/>
  <c r="BL343"/>
  <c r="BN343" s="1"/>
  <c r="BO343"/>
  <c r="BQ343" s="1"/>
  <c r="BG343" l="1"/>
  <c r="V343" s="1"/>
  <c r="CS343"/>
  <c r="D361"/>
  <c r="C361"/>
  <c r="B361"/>
  <c r="G361"/>
  <c r="CP343"/>
  <c r="CQ343" s="1"/>
  <c r="CN343"/>
  <c r="CW343" s="1"/>
  <c r="I361" s="1"/>
  <c r="AH343"/>
  <c r="Y343"/>
  <c r="AB343"/>
  <c r="AP343" l="1"/>
  <c r="S343"/>
  <c r="H361"/>
  <c r="CV343"/>
  <c r="O361"/>
  <c r="M361"/>
  <c r="BS363"/>
  <c r="BT363" s="1"/>
  <c r="K361"/>
  <c r="P361"/>
  <c r="AZ343"/>
  <c r="A361" l="1"/>
  <c r="BU363"/>
  <c r="E361"/>
  <c r="J361"/>
  <c r="BC343"/>
  <c r="BB343"/>
  <c r="CD344" s="1"/>
  <c r="CE344" s="1"/>
  <c r="AS344" l="1"/>
  <c r="AT344"/>
  <c r="AU344"/>
  <c r="AR344"/>
  <c r="AV344"/>
  <c r="AW344"/>
  <c r="BE343"/>
  <c r="CF344"/>
  <c r="CG344"/>
  <c r="BA344" l="1"/>
  <c r="CH344"/>
  <c r="CI344" s="1"/>
  <c r="CJ344" s="1"/>
  <c r="CK344" s="1"/>
  <c r="CL344" s="1"/>
  <c r="CT344"/>
  <c r="CO344" s="1"/>
  <c r="AX344" l="1"/>
  <c r="AY344" s="1"/>
  <c r="BF344" s="1"/>
  <c r="CR344"/>
  <c r="CX344" s="1"/>
  <c r="CM344"/>
  <c r="BO344" l="1"/>
  <c r="BQ344" s="1"/>
  <c r="BL344"/>
  <c r="BN344" s="1"/>
  <c r="BI344"/>
  <c r="BK344" s="1"/>
  <c r="CP344"/>
  <c r="CQ344" s="1"/>
  <c r="CN344"/>
  <c r="CW344" s="1"/>
  <c r="I362" s="1"/>
  <c r="G362"/>
  <c r="C362"/>
  <c r="B362"/>
  <c r="H362"/>
  <c r="D362"/>
  <c r="CS344"/>
  <c r="CU344"/>
  <c r="CV344" l="1"/>
  <c r="BS364"/>
  <c r="BT364" s="1"/>
  <c r="M362"/>
  <c r="K362"/>
  <c r="P362"/>
  <c r="O362"/>
  <c r="BG344"/>
  <c r="E362" l="1"/>
  <c r="J362"/>
  <c r="BU364"/>
  <c r="A362"/>
  <c r="Y344"/>
  <c r="AB344"/>
  <c r="S344"/>
  <c r="V344"/>
  <c r="AH344"/>
  <c r="AP344"/>
  <c r="AZ344" l="1"/>
  <c r="BC344" s="1"/>
  <c r="BB344" l="1"/>
  <c r="CD345" s="1"/>
  <c r="CE345" s="1"/>
  <c r="CG345" s="1"/>
  <c r="AU345"/>
  <c r="AW345"/>
  <c r="AT345"/>
  <c r="AV345"/>
  <c r="AS345"/>
  <c r="AR345"/>
  <c r="BE344"/>
  <c r="BA345" l="1"/>
  <c r="AX345" s="1"/>
  <c r="AY345" s="1"/>
  <c r="CF345"/>
  <c r="CO345" s="1"/>
  <c r="CH345"/>
  <c r="CT345"/>
  <c r="CI345" l="1"/>
  <c r="CJ345" s="1"/>
  <c r="CK345" s="1"/>
  <c r="CL345" s="1"/>
  <c r="CM345" s="1"/>
  <c r="CP345" s="1"/>
  <c r="CQ345" s="1"/>
  <c r="BF345"/>
  <c r="CR345" l="1"/>
  <c r="CX345" s="1"/>
  <c r="G363" s="1"/>
  <c r="CU345"/>
  <c r="BL345"/>
  <c r="BN345" s="1"/>
  <c r="BI345"/>
  <c r="BK345" s="1"/>
  <c r="BO345"/>
  <c r="BQ345" s="1"/>
  <c r="BG345" l="1"/>
  <c r="AH345" s="1"/>
  <c r="B363"/>
  <c r="C363"/>
  <c r="O363" s="1"/>
  <c r="D363"/>
  <c r="CS345"/>
  <c r="CV345" s="1"/>
  <c r="J363" s="1"/>
  <c r="CN345"/>
  <c r="CW345" s="1"/>
  <c r="I363" s="1"/>
  <c r="H363"/>
  <c r="AB345"/>
  <c r="AP345"/>
  <c r="Y345" l="1"/>
  <c r="V345"/>
  <c r="M363"/>
  <c r="BS365"/>
  <c r="BT365" s="1"/>
  <c r="BU365" s="1"/>
  <c r="S345"/>
  <c r="P363"/>
  <c r="K363"/>
  <c r="E363"/>
  <c r="AZ345" l="1"/>
  <c r="BB345" s="1"/>
  <c r="CD346" s="1"/>
  <c r="CE346" s="1"/>
  <c r="CF346" s="1"/>
  <c r="A363"/>
  <c r="CG346" l="1"/>
  <c r="CT346" s="1"/>
  <c r="BC345"/>
  <c r="AW346" s="1"/>
  <c r="CH346"/>
  <c r="CO346"/>
  <c r="CI346" l="1"/>
  <c r="CJ346" s="1"/>
  <c r="CK346" s="1"/>
  <c r="CL346" s="1"/>
  <c r="CR346" s="1"/>
  <c r="CX346" s="1"/>
  <c r="AT346"/>
  <c r="BA346" s="1"/>
  <c r="AX346" s="1"/>
  <c r="AY346" s="1"/>
  <c r="BF346" s="1"/>
  <c r="BO346" s="1"/>
  <c r="BQ346" s="1"/>
  <c r="AS346"/>
  <c r="AV346"/>
  <c r="AU346"/>
  <c r="BE345"/>
  <c r="AR346"/>
  <c r="CM346" l="1"/>
  <c r="CS346" s="1"/>
  <c r="BI346"/>
  <c r="BK346" s="1"/>
  <c r="BL346"/>
  <c r="BN346" s="1"/>
  <c r="C364"/>
  <c r="D364"/>
  <c r="G364"/>
  <c r="B364"/>
  <c r="H364"/>
  <c r="CU346" l="1"/>
  <c r="BG346"/>
  <c r="AB346" s="1"/>
  <c r="CP346"/>
  <c r="CQ346" s="1"/>
  <c r="CV346" s="1"/>
  <c r="CN346"/>
  <c r="CW346" s="1"/>
  <c r="I364" s="1"/>
  <c r="V346"/>
  <c r="S346"/>
  <c r="Y346"/>
  <c r="M364"/>
  <c r="K364"/>
  <c r="O364"/>
  <c r="P364"/>
  <c r="BS366"/>
  <c r="BT366" s="1"/>
  <c r="AH346" l="1"/>
  <c r="AZ346" s="1"/>
  <c r="BB346" s="1"/>
  <c r="CD347" s="1"/>
  <c r="CE347" s="1"/>
  <c r="AP346"/>
  <c r="E364"/>
  <c r="J364"/>
  <c r="BU366"/>
  <c r="A364"/>
  <c r="BC346" l="1"/>
  <c r="AV347" s="1"/>
  <c r="CF347"/>
  <c r="CG347"/>
  <c r="AT347" l="1"/>
  <c r="BA347" s="1"/>
  <c r="AX347" s="1"/>
  <c r="AY347" s="1"/>
  <c r="BF347" s="1"/>
  <c r="AR347"/>
  <c r="AU347"/>
  <c r="AW347"/>
  <c r="AS347"/>
  <c r="BE346"/>
  <c r="CT347"/>
  <c r="CO347" s="1"/>
  <c r="CH347"/>
  <c r="CI347" s="1"/>
  <c r="CJ347" s="1"/>
  <c r="CK347" s="1"/>
  <c r="CL347" s="1"/>
  <c r="CR347" l="1"/>
  <c r="CX347" s="1"/>
  <c r="CM347"/>
  <c r="CU347" s="1"/>
  <c r="BL347"/>
  <c r="BN347" s="1"/>
  <c r="BI347"/>
  <c r="BK347" s="1"/>
  <c r="BO347"/>
  <c r="BQ347" s="1"/>
  <c r="BG347" l="1"/>
  <c r="Y347" s="1"/>
  <c r="CS347"/>
  <c r="B365"/>
  <c r="C365"/>
  <c r="D365"/>
  <c r="G365"/>
  <c r="CP347"/>
  <c r="CQ347" s="1"/>
  <c r="CN347"/>
  <c r="CW347" s="1"/>
  <c r="I365" s="1"/>
  <c r="AH347" l="1"/>
  <c r="AB347"/>
  <c r="V347"/>
  <c r="S347"/>
  <c r="AP347"/>
  <c r="H365"/>
  <c r="BS367"/>
  <c r="BT367" s="1"/>
  <c r="M365"/>
  <c r="K365"/>
  <c r="P365"/>
  <c r="O365"/>
  <c r="CV347"/>
  <c r="AZ347" l="1"/>
  <c r="BB347" s="1"/>
  <c r="CD348" s="1"/>
  <c r="CE348" s="1"/>
  <c r="A365"/>
  <c r="BU367"/>
  <c r="E365"/>
  <c r="J365"/>
  <c r="BC347" l="1"/>
  <c r="AV348" s="1"/>
  <c r="CF348"/>
  <c r="CG348"/>
  <c r="AT348" l="1"/>
  <c r="AR348"/>
  <c r="AS348"/>
  <c r="AU348"/>
  <c r="AW348"/>
  <c r="BE347"/>
  <c r="CH348"/>
  <c r="CI348" s="1"/>
  <c r="CJ348" s="1"/>
  <c r="CK348" s="1"/>
  <c r="CL348" s="1"/>
  <c r="CT348"/>
  <c r="CO348" s="1"/>
  <c r="BA348"/>
  <c r="CR348" l="1"/>
  <c r="CX348" s="1"/>
  <c r="CM348"/>
  <c r="CU348" s="1"/>
  <c r="AX348"/>
  <c r="AY348" s="1"/>
  <c r="BF348" s="1"/>
  <c r="CS348" l="1"/>
  <c r="G366"/>
  <c r="B366"/>
  <c r="C366"/>
  <c r="D366"/>
  <c r="H366"/>
  <c r="BL348"/>
  <c r="BN348" s="1"/>
  <c r="BO348"/>
  <c r="BQ348" s="1"/>
  <c r="BI348"/>
  <c r="BK348" s="1"/>
  <c r="BG348" s="1"/>
  <c r="CP348"/>
  <c r="CQ348" s="1"/>
  <c r="CN348"/>
  <c r="CW348" s="1"/>
  <c r="I366" s="1"/>
  <c r="V348" l="1"/>
  <c r="AB348"/>
  <c r="S348"/>
  <c r="AH348"/>
  <c r="Y348"/>
  <c r="AP348"/>
  <c r="O366"/>
  <c r="BS368"/>
  <c r="BT368" s="1"/>
  <c r="M366"/>
  <c r="K366"/>
  <c r="P366"/>
  <c r="CV348"/>
  <c r="AZ348" l="1"/>
  <c r="E366"/>
  <c r="J366"/>
  <c r="A366"/>
  <c r="BU368"/>
  <c r="BB348" l="1"/>
  <c r="CD349" s="1"/>
  <c r="CE349" s="1"/>
  <c r="BC348"/>
  <c r="CF349" l="1"/>
  <c r="CG349"/>
  <c r="AR349"/>
  <c r="AS349"/>
  <c r="AV349"/>
  <c r="AW349"/>
  <c r="AT349"/>
  <c r="AU349"/>
  <c r="BE348"/>
  <c r="CO349" l="1"/>
  <c r="CH349"/>
  <c r="CI349" s="1"/>
  <c r="CJ349" s="1"/>
  <c r="CK349" s="1"/>
  <c r="CL349" s="1"/>
  <c r="CT349"/>
  <c r="BA349"/>
  <c r="CR349" l="1"/>
  <c r="CX349" s="1"/>
  <c r="CM349"/>
  <c r="AX349"/>
  <c r="AY349" s="1"/>
  <c r="BF349" s="1"/>
  <c r="CS349" l="1"/>
  <c r="D367"/>
  <c r="B367"/>
  <c r="C367"/>
  <c r="G367"/>
  <c r="CP349"/>
  <c r="CQ349" s="1"/>
  <c r="CN349"/>
  <c r="CW349" s="1"/>
  <c r="I367" s="1"/>
  <c r="CU349"/>
  <c r="BO349"/>
  <c r="BQ349" s="1"/>
  <c r="BL349"/>
  <c r="BN349" s="1"/>
  <c r="BI349"/>
  <c r="BK349" s="1"/>
  <c r="BG349" l="1"/>
  <c r="V349" s="1"/>
  <c r="H367"/>
  <c r="O367"/>
  <c r="M367"/>
  <c r="K367"/>
  <c r="P367"/>
  <c r="BS369"/>
  <c r="BT369" s="1"/>
  <c r="CV349"/>
  <c r="AB349" l="1"/>
  <c r="AH349"/>
  <c r="Y349"/>
  <c r="S349"/>
  <c r="AP349"/>
  <c r="A367"/>
  <c r="BU369"/>
  <c r="E367"/>
  <c r="J367"/>
  <c r="AZ349" l="1"/>
  <c r="BC349" s="1"/>
  <c r="BB349" l="1"/>
  <c r="CD350" s="1"/>
  <c r="CE350" s="1"/>
  <c r="CG350" s="1"/>
  <c r="AT350"/>
  <c r="AR350"/>
  <c r="AV350"/>
  <c r="AS350"/>
  <c r="AW350"/>
  <c r="AU350"/>
  <c r="BE349"/>
  <c r="CF350" l="1"/>
  <c r="CO350" s="1"/>
  <c r="CT350"/>
  <c r="CH350"/>
  <c r="BA350"/>
  <c r="CI350" l="1"/>
  <c r="CJ350" s="1"/>
  <c r="CK350" s="1"/>
  <c r="CL350" s="1"/>
  <c r="CM350" s="1"/>
  <c r="CU350" s="1"/>
  <c r="AX350"/>
  <c r="AY350" s="1"/>
  <c r="BF350" s="1"/>
  <c r="CR350" l="1"/>
  <c r="CX350" s="1"/>
  <c r="D368" s="1"/>
  <c r="CP350"/>
  <c r="CQ350" s="1"/>
  <c r="BI350"/>
  <c r="BK350" s="1"/>
  <c r="BL350"/>
  <c r="BN350" s="1"/>
  <c r="BO350"/>
  <c r="BQ350" s="1"/>
  <c r="B368" l="1"/>
  <c r="CS350"/>
  <c r="C368"/>
  <c r="BS370" s="1"/>
  <c r="BT370" s="1"/>
  <c r="G368"/>
  <c r="CN350"/>
  <c r="CW350" s="1"/>
  <c r="I368" s="1"/>
  <c r="BG350"/>
  <c r="AB350" s="1"/>
  <c r="H368"/>
  <c r="Y350"/>
  <c r="AP350"/>
  <c r="CV350"/>
  <c r="S350" l="1"/>
  <c r="AH350"/>
  <c r="P368"/>
  <c r="O368"/>
  <c r="K368"/>
  <c r="M368"/>
  <c r="V350"/>
  <c r="E368"/>
  <c r="J368"/>
  <c r="A368"/>
  <c r="BU370"/>
  <c r="AZ350" l="1"/>
  <c r="BC350" s="1"/>
  <c r="BB350" l="1"/>
  <c r="CD351" s="1"/>
  <c r="CE351" s="1"/>
  <c r="CG351" s="1"/>
  <c r="AV351"/>
  <c r="AS351"/>
  <c r="AR351"/>
  <c r="AT351"/>
  <c r="BA351" s="1"/>
  <c r="AW351"/>
  <c r="AU351"/>
  <c r="BE350"/>
  <c r="CF351" l="1"/>
  <c r="CO351" s="1"/>
  <c r="CT351"/>
  <c r="CH351"/>
  <c r="AX351"/>
  <c r="AY351" s="1"/>
  <c r="BF351" s="1"/>
  <c r="CI351" l="1"/>
  <c r="CJ351" s="1"/>
  <c r="CK351" s="1"/>
  <c r="CL351" s="1"/>
  <c r="CM351" s="1"/>
  <c r="BL351"/>
  <c r="BN351" s="1"/>
  <c r="BI351"/>
  <c r="BK351" s="1"/>
  <c r="BO351"/>
  <c r="BQ351" s="1"/>
  <c r="CR351" l="1"/>
  <c r="CX351" s="1"/>
  <c r="D369" s="1"/>
  <c r="CP351"/>
  <c r="CQ351" s="1"/>
  <c r="BG351"/>
  <c r="CU351"/>
  <c r="G369" l="1"/>
  <c r="CS351"/>
  <c r="B369"/>
  <c r="C369"/>
  <c r="CN351"/>
  <c r="CW351" s="1"/>
  <c r="I369" s="1"/>
  <c r="H369"/>
  <c r="O369"/>
  <c r="P369"/>
  <c r="K369"/>
  <c r="M369"/>
  <c r="BS371"/>
  <c r="BT371" s="1"/>
  <c r="Y351"/>
  <c r="AH351"/>
  <c r="V351"/>
  <c r="AB351"/>
  <c r="S351"/>
  <c r="AP351"/>
  <c r="CV351"/>
  <c r="BU371" l="1"/>
  <c r="A369"/>
  <c r="E369"/>
  <c r="J369"/>
  <c r="AZ351"/>
  <c r="BC351" l="1"/>
  <c r="BB351"/>
  <c r="CD352" s="1"/>
  <c r="CE352" s="1"/>
  <c r="AR352" l="1"/>
  <c r="AW352"/>
  <c r="AS352"/>
  <c r="AU352"/>
  <c r="AV352"/>
  <c r="AT352"/>
  <c r="BA352" s="1"/>
  <c r="BE351"/>
  <c r="CF352"/>
  <c r="CG352"/>
  <c r="CT352" l="1"/>
  <c r="CO352" s="1"/>
  <c r="CH352"/>
  <c r="CI352" s="1"/>
  <c r="CJ352" s="1"/>
  <c r="CK352" s="1"/>
  <c r="CL352" s="1"/>
  <c r="AX352"/>
  <c r="AY352" s="1"/>
  <c r="BF352" l="1"/>
  <c r="CR352"/>
  <c r="CX352" s="1"/>
  <c r="CM352"/>
  <c r="CS352" l="1"/>
  <c r="B370"/>
  <c r="D370"/>
  <c r="G370"/>
  <c r="I370"/>
  <c r="C370"/>
  <c r="BI352"/>
  <c r="BK352" s="1"/>
  <c r="BL352"/>
  <c r="BN352" s="1"/>
  <c r="BO352"/>
  <c r="BQ352" s="1"/>
  <c r="CP352"/>
  <c r="CQ352" s="1"/>
  <c r="CN352"/>
  <c r="CW352" s="1"/>
  <c r="CU352"/>
  <c r="H370" l="1"/>
  <c r="CV352"/>
  <c r="M370"/>
  <c r="O370"/>
  <c r="BS372"/>
  <c r="BT372" s="1"/>
  <c r="P370"/>
  <c r="K370"/>
  <c r="BG352"/>
  <c r="A370" l="1"/>
  <c r="BU372"/>
  <c r="E370"/>
  <c r="J370"/>
  <c r="AH352"/>
  <c r="S352"/>
  <c r="AB352"/>
  <c r="Y352"/>
  <c r="V352"/>
  <c r="AP352"/>
  <c r="AZ352" l="1"/>
  <c r="BB352" l="1"/>
  <c r="CD353" s="1"/>
  <c r="CE353" s="1"/>
  <c r="BC352"/>
  <c r="CF353" l="1"/>
  <c r="CG353"/>
  <c r="AV353"/>
  <c r="AR353"/>
  <c r="AT353"/>
  <c r="BA353" s="1"/>
  <c r="AS353"/>
  <c r="AW353"/>
  <c r="AU353"/>
  <c r="BE352"/>
  <c r="CO353" l="1"/>
  <c r="CH353"/>
  <c r="CI353" s="1"/>
  <c r="CJ353" s="1"/>
  <c r="CK353" s="1"/>
  <c r="CL353" s="1"/>
  <c r="CT353"/>
  <c r="AX353"/>
  <c r="AY353" s="1"/>
  <c r="BF353" s="1"/>
  <c r="CR353" l="1"/>
  <c r="CX353" s="1"/>
  <c r="CM353"/>
  <c r="CU353" s="1"/>
  <c r="BI353"/>
  <c r="BK353" s="1"/>
  <c r="BO353"/>
  <c r="BQ353" s="1"/>
  <c r="BL353"/>
  <c r="BN353" s="1"/>
  <c r="CP353" l="1"/>
  <c r="CQ353" s="1"/>
  <c r="CN353"/>
  <c r="CW353" s="1"/>
  <c r="I371" s="1"/>
  <c r="D371"/>
  <c r="G371"/>
  <c r="B371"/>
  <c r="C371"/>
  <c r="BG353"/>
  <c r="CS353"/>
  <c r="H371" l="1"/>
  <c r="CV353"/>
  <c r="AB353"/>
  <c r="V353"/>
  <c r="S353"/>
  <c r="AZ353" s="1"/>
  <c r="Y353"/>
  <c r="AH353"/>
  <c r="AP353"/>
  <c r="K371"/>
  <c r="P371"/>
  <c r="O371"/>
  <c r="BS373"/>
  <c r="BT373" s="1"/>
  <c r="M371"/>
  <c r="BC353" l="1"/>
  <c r="BB353"/>
  <c r="CD354" s="1"/>
  <c r="CE354" s="1"/>
  <c r="E371"/>
  <c r="J371"/>
  <c r="BU373"/>
  <c r="A371"/>
  <c r="AT354" l="1"/>
  <c r="BA354" s="1"/>
  <c r="AR354"/>
  <c r="AV354"/>
  <c r="AW354"/>
  <c r="AU354"/>
  <c r="AS354"/>
  <c r="BE353"/>
  <c r="CF354"/>
  <c r="CG354"/>
  <c r="CT354" l="1"/>
  <c r="CO354" s="1"/>
  <c r="CH354"/>
  <c r="CI354" s="1"/>
  <c r="CJ354" s="1"/>
  <c r="CK354" s="1"/>
  <c r="CL354" s="1"/>
  <c r="AX354"/>
  <c r="AY354" s="1"/>
  <c r="BF354" s="1"/>
  <c r="BL354" l="1"/>
  <c r="BN354" s="1"/>
  <c r="BO354"/>
  <c r="BQ354" s="1"/>
  <c r="BI354"/>
  <c r="BK354" s="1"/>
  <c r="CR354"/>
  <c r="CX354" s="1"/>
  <c r="CM354"/>
  <c r="CP354" l="1"/>
  <c r="CQ354" s="1"/>
  <c r="CN354"/>
  <c r="CW354" s="1"/>
  <c r="I372" s="1"/>
  <c r="CS354"/>
  <c r="CU354"/>
  <c r="G372"/>
  <c r="D372"/>
  <c r="B372"/>
  <c r="C372"/>
  <c r="H372"/>
  <c r="BG354"/>
  <c r="CV354" l="1"/>
  <c r="K372"/>
  <c r="M372"/>
  <c r="P372"/>
  <c r="O372"/>
  <c r="BS374"/>
  <c r="BT374" s="1"/>
  <c r="V354"/>
  <c r="S354"/>
  <c r="AH354"/>
  <c r="Y354"/>
  <c r="AB354"/>
  <c r="AP354"/>
  <c r="E372" l="1"/>
  <c r="J372"/>
  <c r="A372"/>
  <c r="BU374"/>
  <c r="AZ354"/>
  <c r="BB354" l="1"/>
  <c r="CD355" s="1"/>
  <c r="CE355" s="1"/>
  <c r="BC354"/>
  <c r="CF355" l="1"/>
  <c r="CG355"/>
  <c r="AR355"/>
  <c r="AW355"/>
  <c r="AU355"/>
  <c r="AT355"/>
  <c r="BA355" s="1"/>
  <c r="AS355"/>
  <c r="AV355"/>
  <c r="BE354"/>
  <c r="CO355" l="1"/>
  <c r="AX355"/>
  <c r="CT355"/>
  <c r="CH355"/>
  <c r="CI355" s="1"/>
  <c r="CJ355" s="1"/>
  <c r="CK355" s="1"/>
  <c r="CL355" s="1"/>
  <c r="CM355" s="1"/>
  <c r="AY355"/>
  <c r="BF355" s="1"/>
  <c r="CP355" l="1"/>
  <c r="CQ355" s="1"/>
  <c r="CU355"/>
  <c r="CS355"/>
  <c r="CR355"/>
  <c r="CX355" s="1"/>
  <c r="BO355"/>
  <c r="BQ355" s="1"/>
  <c r="BI355"/>
  <c r="BK355" s="1"/>
  <c r="BL355"/>
  <c r="BN355" s="1"/>
  <c r="BG355" l="1"/>
  <c r="AB355" s="1"/>
  <c r="CV355"/>
  <c r="CN355"/>
  <c r="CW355" s="1"/>
  <c r="G373"/>
  <c r="H373"/>
  <c r="I373"/>
  <c r="B373"/>
  <c r="C373"/>
  <c r="D373"/>
  <c r="S355" l="1"/>
  <c r="V355"/>
  <c r="Y355"/>
  <c r="AH355"/>
  <c r="AP355"/>
  <c r="E373"/>
  <c r="J373"/>
  <c r="M373"/>
  <c r="BS375"/>
  <c r="BT375" s="1"/>
  <c r="K373"/>
  <c r="O373"/>
  <c r="P373"/>
  <c r="AZ355" l="1"/>
  <c r="BC355" s="1"/>
  <c r="BU375"/>
  <c r="A373"/>
  <c r="AV356" l="1"/>
  <c r="AT356"/>
  <c r="BE355"/>
  <c r="BB355"/>
  <c r="CD356" s="1"/>
  <c r="CE356" s="1"/>
  <c r="CF356" s="1"/>
  <c r="CG356"/>
  <c r="CT356" s="1"/>
  <c r="CO356" s="1"/>
  <c r="AS356"/>
  <c r="AU356"/>
  <c r="AR356"/>
  <c r="AW356"/>
  <c r="BA356" s="1"/>
  <c r="CH356"/>
  <c r="CI356" l="1"/>
  <c r="CJ356" s="1"/>
  <c r="CK356" s="1"/>
  <c r="CL356" s="1"/>
  <c r="CR356" s="1"/>
  <c r="CX356" s="1"/>
  <c r="AX356"/>
  <c r="AY356" s="1"/>
  <c r="BF356" s="1"/>
  <c r="CM356" l="1"/>
  <c r="CP356" s="1"/>
  <c r="CQ356" s="1"/>
  <c r="G374"/>
  <c r="B374"/>
  <c r="C374"/>
  <c r="D374"/>
  <c r="BL356"/>
  <c r="BN356" s="1"/>
  <c r="BI356"/>
  <c r="BK356" s="1"/>
  <c r="BO356"/>
  <c r="BQ356" s="1"/>
  <c r="CN356" l="1"/>
  <c r="CW356" s="1"/>
  <c r="I374" s="1"/>
  <c r="CS356"/>
  <c r="CU356"/>
  <c r="H374"/>
  <c r="P374"/>
  <c r="BS376"/>
  <c r="BT376" s="1"/>
  <c r="M374"/>
  <c r="K374"/>
  <c r="O374"/>
  <c r="CV356"/>
  <c r="BG356"/>
  <c r="A374" l="1"/>
  <c r="BU376"/>
  <c r="E374"/>
  <c r="J374"/>
  <c r="V356"/>
  <c r="AB356"/>
  <c r="S356"/>
  <c r="AH356"/>
  <c r="Y356"/>
  <c r="AP356"/>
  <c r="AZ356" l="1"/>
  <c r="BC356" s="1"/>
  <c r="BB356" l="1"/>
  <c r="CD357" s="1"/>
  <c r="CE357" s="1"/>
  <c r="CF357" s="1"/>
  <c r="AT357"/>
  <c r="AR357"/>
  <c r="AU357"/>
  <c r="AS357"/>
  <c r="AW357"/>
  <c r="AV357"/>
  <c r="BE356"/>
  <c r="CG357" l="1"/>
  <c r="CT357" s="1"/>
  <c r="CO357" s="1"/>
  <c r="BA357"/>
  <c r="CH357" l="1"/>
  <c r="CI357" s="1"/>
  <c r="CJ357" s="1"/>
  <c r="CK357" s="1"/>
  <c r="CL357" s="1"/>
  <c r="CM357" s="1"/>
  <c r="CU357" s="1"/>
  <c r="AX357"/>
  <c r="AY357" s="1"/>
  <c r="BF357" s="1"/>
  <c r="CR357" l="1"/>
  <c r="CX357" s="1"/>
  <c r="C375" s="1"/>
  <c r="BI357"/>
  <c r="BK357" s="1"/>
  <c r="BG357" s="1"/>
  <c r="BO357"/>
  <c r="BQ357" s="1"/>
  <c r="BL357"/>
  <c r="BN357" s="1"/>
  <c r="CP357"/>
  <c r="CQ357" s="1"/>
  <c r="B375" l="1"/>
  <c r="CN357"/>
  <c r="CW357" s="1"/>
  <c r="I375" s="1"/>
  <c r="CS357"/>
  <c r="D375"/>
  <c r="G375"/>
  <c r="H375"/>
  <c r="M375"/>
  <c r="O375"/>
  <c r="BS377"/>
  <c r="BT377" s="1"/>
  <c r="K375"/>
  <c r="P375"/>
  <c r="CV357"/>
  <c r="AH357"/>
  <c r="AB357"/>
  <c r="S357"/>
  <c r="V357"/>
  <c r="Y357"/>
  <c r="AP357"/>
  <c r="AZ357" l="1"/>
  <c r="BB357" s="1"/>
  <c r="CD358" s="1"/>
  <c r="CE358" s="1"/>
  <c r="A375"/>
  <c r="BU377"/>
  <c r="E375"/>
  <c r="J375"/>
  <c r="BC357" l="1"/>
  <c r="AT358" s="1"/>
  <c r="CG358"/>
  <c r="CF358"/>
  <c r="AW358" l="1"/>
  <c r="BA358" s="1"/>
  <c r="AX358" s="1"/>
  <c r="AY358" s="1"/>
  <c r="AR358"/>
  <c r="AS358"/>
  <c r="BE357"/>
  <c r="AV358"/>
  <c r="AU358"/>
  <c r="CT358"/>
  <c r="CO358" s="1"/>
  <c r="CH358"/>
  <c r="CI358" s="1"/>
  <c r="CJ358" s="1"/>
  <c r="CK358" s="1"/>
  <c r="CL358" s="1"/>
  <c r="BF358" l="1"/>
  <c r="CR358"/>
  <c r="CX358" s="1"/>
  <c r="CM358"/>
  <c r="CP358" l="1"/>
  <c r="CQ358" s="1"/>
  <c r="CN358"/>
  <c r="CW358" s="1"/>
  <c r="I376" s="1"/>
  <c r="CS358"/>
  <c r="BI358"/>
  <c r="BK358" s="1"/>
  <c r="BL358"/>
  <c r="BN358" s="1"/>
  <c r="BO358"/>
  <c r="BQ358" s="1"/>
  <c r="B376"/>
  <c r="D376"/>
  <c r="G376"/>
  <c r="C376"/>
  <c r="CU358"/>
  <c r="H376" l="1"/>
  <c r="CV358"/>
  <c r="M376"/>
  <c r="P376"/>
  <c r="BS378"/>
  <c r="BT378" s="1"/>
  <c r="K376"/>
  <c r="O376"/>
  <c r="BG358"/>
  <c r="A376" l="1"/>
  <c r="BU378"/>
  <c r="E376"/>
  <c r="J376"/>
  <c r="Y358"/>
  <c r="V358"/>
  <c r="AB358"/>
  <c r="AH358"/>
  <c r="S358"/>
  <c r="AP358"/>
  <c r="AZ358" l="1"/>
  <c r="BB358" l="1"/>
  <c r="CD359" s="1"/>
  <c r="CE359" s="1"/>
  <c r="BC358"/>
  <c r="CG359" l="1"/>
  <c r="CF359"/>
  <c r="AV359"/>
  <c r="AW359"/>
  <c r="AU359"/>
  <c r="AS359"/>
  <c r="AT359"/>
  <c r="BA359" s="1"/>
  <c r="AR359"/>
  <c r="BE358"/>
  <c r="CH359" l="1"/>
  <c r="CI359" s="1"/>
  <c r="CJ359" s="1"/>
  <c r="CK359" s="1"/>
  <c r="CL359" s="1"/>
  <c r="CT359"/>
  <c r="CO359" s="1"/>
  <c r="AX359"/>
  <c r="AY359" s="1"/>
  <c r="BF359" s="1"/>
  <c r="CR359" l="1"/>
  <c r="CX359" s="1"/>
  <c r="CM359"/>
  <c r="CU359" s="1"/>
  <c r="BL359"/>
  <c r="BN359" s="1"/>
  <c r="BI359"/>
  <c r="BK359" s="1"/>
  <c r="BO359"/>
  <c r="BQ359" s="1"/>
  <c r="G377" l="1"/>
  <c r="C377"/>
  <c r="B377"/>
  <c r="D377"/>
  <c r="CS359"/>
  <c r="CP359"/>
  <c r="CQ359" s="1"/>
  <c r="CN359"/>
  <c r="CW359" s="1"/>
  <c r="I377" s="1"/>
  <c r="BG359"/>
  <c r="H377" l="1"/>
  <c r="BS379"/>
  <c r="BT379" s="1"/>
  <c r="M377"/>
  <c r="P377"/>
  <c r="K377"/>
  <c r="O377"/>
  <c r="AB359"/>
  <c r="AH359"/>
  <c r="S359"/>
  <c r="V359"/>
  <c r="Y359"/>
  <c r="AP359"/>
  <c r="CV359"/>
  <c r="BU379" l="1"/>
  <c r="A377"/>
  <c r="E377"/>
  <c r="J377"/>
  <c r="AZ359"/>
  <c r="BC359" l="1"/>
  <c r="BB359"/>
  <c r="CD360" s="1"/>
  <c r="CE360" s="1"/>
  <c r="AV360" l="1"/>
  <c r="AT360"/>
  <c r="BA360" s="1"/>
  <c r="AR360"/>
  <c r="AW360"/>
  <c r="AS360"/>
  <c r="AU360"/>
  <c r="BE359"/>
  <c r="CF360"/>
  <c r="CG360"/>
  <c r="AX360" l="1"/>
  <c r="AY360" s="1"/>
  <c r="CH360"/>
  <c r="CI360" s="1"/>
  <c r="CJ360" s="1"/>
  <c r="CK360" s="1"/>
  <c r="CL360" s="1"/>
  <c r="CT360"/>
  <c r="CO360" s="1"/>
  <c r="BF360" l="1"/>
  <c r="CR360"/>
  <c r="CX360" s="1"/>
  <c r="CM360"/>
  <c r="CS360" l="1"/>
  <c r="BL360"/>
  <c r="BN360" s="1"/>
  <c r="BO360"/>
  <c r="BQ360" s="1"/>
  <c r="BI360"/>
  <c r="BK360" s="1"/>
  <c r="CP360"/>
  <c r="CQ360" s="1"/>
  <c r="CN360"/>
  <c r="CW360" s="1"/>
  <c r="I378" s="1"/>
  <c r="C378"/>
  <c r="G378"/>
  <c r="B378"/>
  <c r="D378"/>
  <c r="CU360"/>
  <c r="H378" l="1"/>
  <c r="P378"/>
  <c r="M378"/>
  <c r="O378"/>
  <c r="BS380"/>
  <c r="BT380" s="1"/>
  <c r="K378"/>
  <c r="BG360"/>
  <c r="CV360"/>
  <c r="V360" l="1"/>
  <c r="AH360"/>
  <c r="AB360"/>
  <c r="S360"/>
  <c r="Y360"/>
  <c r="AP360"/>
  <c r="E378"/>
  <c r="J378"/>
  <c r="A378"/>
  <c r="BU380"/>
  <c r="AZ360" l="1"/>
  <c r="BB360" l="1"/>
  <c r="CD361" s="1"/>
  <c r="CE361" s="1"/>
  <c r="BC360"/>
  <c r="CF361" l="1"/>
  <c r="CG361"/>
  <c r="AR361"/>
  <c r="AV361"/>
  <c r="AW361"/>
  <c r="AU361"/>
  <c r="AS361"/>
  <c r="AT361"/>
  <c r="BE360"/>
  <c r="CO361" l="1"/>
  <c r="CH361"/>
  <c r="CI361" s="1"/>
  <c r="CJ361" s="1"/>
  <c r="CK361" s="1"/>
  <c r="CL361" s="1"/>
  <c r="CT361"/>
  <c r="BA361"/>
  <c r="CR361" l="1"/>
  <c r="CX361" s="1"/>
  <c r="CM361"/>
  <c r="AX361"/>
  <c r="AY361" s="1"/>
  <c r="BF361" s="1"/>
  <c r="CS361" l="1"/>
  <c r="D379"/>
  <c r="B379"/>
  <c r="C379"/>
  <c r="G379"/>
  <c r="CP361"/>
  <c r="CQ361" s="1"/>
  <c r="CN361"/>
  <c r="CW361" s="1"/>
  <c r="I379" s="1"/>
  <c r="BO361"/>
  <c r="BQ361" s="1"/>
  <c r="BI361"/>
  <c r="BK361" s="1"/>
  <c r="BG361" s="1"/>
  <c r="BL361"/>
  <c r="BN361" s="1"/>
  <c r="CU361"/>
  <c r="H379" l="1"/>
  <c r="K379"/>
  <c r="P379"/>
  <c r="O379"/>
  <c r="BS381"/>
  <c r="BT381" s="1"/>
  <c r="M379"/>
  <c r="AH361"/>
  <c r="S361"/>
  <c r="V361"/>
  <c r="AB361"/>
  <c r="Y361"/>
  <c r="AP361"/>
  <c r="CV361"/>
  <c r="AZ361" l="1"/>
  <c r="E379"/>
  <c r="J379"/>
  <c r="BU381"/>
  <c r="A379"/>
  <c r="BB361" l="1"/>
  <c r="CD362" s="1"/>
  <c r="CE362" s="1"/>
  <c r="BC361"/>
  <c r="CG362" l="1"/>
  <c r="CF362"/>
  <c r="AT362"/>
  <c r="AV362"/>
  <c r="AU362"/>
  <c r="AS362"/>
  <c r="AR362"/>
  <c r="AW362"/>
  <c r="BE361"/>
  <c r="BA362" l="1"/>
  <c r="AX362" s="1"/>
  <c r="AY362" s="1"/>
  <c r="BF362" s="1"/>
  <c r="CH362"/>
  <c r="CI362" s="1"/>
  <c r="CJ362" s="1"/>
  <c r="CK362" s="1"/>
  <c r="CL362" s="1"/>
  <c r="CT362"/>
  <c r="CO362" s="1"/>
  <c r="CR362" l="1"/>
  <c r="CX362" s="1"/>
  <c r="CM362"/>
  <c r="CU362" s="1"/>
  <c r="BO362"/>
  <c r="BQ362" s="1"/>
  <c r="BL362"/>
  <c r="BN362" s="1"/>
  <c r="BI362"/>
  <c r="BK362" s="1"/>
  <c r="B380" l="1"/>
  <c r="G380"/>
  <c r="C380"/>
  <c r="D380"/>
  <c r="CS362"/>
  <c r="CP362"/>
  <c r="CQ362" s="1"/>
  <c r="CN362"/>
  <c r="CW362" s="1"/>
  <c r="I380" s="1"/>
  <c r="BG362"/>
  <c r="H380" l="1"/>
  <c r="AH362"/>
  <c r="V362"/>
  <c r="S362"/>
  <c r="AB362"/>
  <c r="Y362"/>
  <c r="AP362"/>
  <c r="CV362"/>
  <c r="P380"/>
  <c r="M380"/>
  <c r="K380"/>
  <c r="O380"/>
  <c r="BS382"/>
  <c r="BT382" s="1"/>
  <c r="A380" l="1"/>
  <c r="BU382"/>
  <c r="E380"/>
  <c r="J380"/>
  <c r="AZ362"/>
  <c r="BC362" l="1"/>
  <c r="BB362"/>
  <c r="CD363" s="1"/>
  <c r="CE363" s="1"/>
  <c r="AR363" l="1"/>
  <c r="AS363"/>
  <c r="AU363"/>
  <c r="AW363"/>
  <c r="AV363"/>
  <c r="AT363"/>
  <c r="BA363" s="1"/>
  <c r="BE362"/>
  <c r="CG363"/>
  <c r="CF363"/>
  <c r="AX363" l="1"/>
  <c r="AY363" s="1"/>
  <c r="CH363"/>
  <c r="CI363" s="1"/>
  <c r="CJ363" s="1"/>
  <c r="CK363" s="1"/>
  <c r="CL363" s="1"/>
  <c r="CT363"/>
  <c r="CO363" s="1"/>
  <c r="BF363" l="1"/>
  <c r="CR363"/>
  <c r="CX363" s="1"/>
  <c r="CM363"/>
  <c r="CS363" l="1"/>
  <c r="D381"/>
  <c r="B381"/>
  <c r="G381"/>
  <c r="C381"/>
  <c r="CP363"/>
  <c r="CQ363" s="1"/>
  <c r="CN363"/>
  <c r="CW363" s="1"/>
  <c r="I381" s="1"/>
  <c r="BI363"/>
  <c r="BK363" s="1"/>
  <c r="BL363"/>
  <c r="BN363" s="1"/>
  <c r="BO363"/>
  <c r="BQ363" s="1"/>
  <c r="CU363"/>
  <c r="H381" l="1"/>
  <c r="BG363"/>
  <c r="K381"/>
  <c r="O381"/>
  <c r="BS383"/>
  <c r="BT383" s="1"/>
  <c r="M381"/>
  <c r="P381"/>
  <c r="CV363"/>
  <c r="Y363" l="1"/>
  <c r="S363"/>
  <c r="AH363"/>
  <c r="V363"/>
  <c r="AB363"/>
  <c r="AP363"/>
  <c r="E381"/>
  <c r="J381"/>
  <c r="BU383"/>
  <c r="A381"/>
  <c r="AZ363" l="1"/>
  <c r="BB363" l="1"/>
  <c r="CD364" s="1"/>
  <c r="CE364" s="1"/>
  <c r="BC363"/>
  <c r="CF364" l="1"/>
  <c r="CG364"/>
  <c r="AT364"/>
  <c r="AU364"/>
  <c r="AR364"/>
  <c r="AV364"/>
  <c r="AW364"/>
  <c r="AS364"/>
  <c r="BE363"/>
  <c r="BA364" l="1"/>
  <c r="AX364" s="1"/>
  <c r="AY364" s="1"/>
  <c r="BF364" s="1"/>
  <c r="CH364"/>
  <c r="CI364" s="1"/>
  <c r="CJ364" s="1"/>
  <c r="CK364" s="1"/>
  <c r="CL364" s="1"/>
  <c r="CT364"/>
  <c r="CO364" s="1"/>
  <c r="CR364" l="1"/>
  <c r="CX364" s="1"/>
  <c r="BO364"/>
  <c r="BQ364" s="1"/>
  <c r="BL364"/>
  <c r="BN364" s="1"/>
  <c r="BI364"/>
  <c r="BK364" s="1"/>
  <c r="CM364"/>
  <c r="CU364" s="1"/>
  <c r="CS364" l="1"/>
  <c r="D382"/>
  <c r="B382"/>
  <c r="C382"/>
  <c r="G382"/>
  <c r="BG364"/>
  <c r="CP364"/>
  <c r="CQ364" s="1"/>
  <c r="CN364"/>
  <c r="CW364" s="1"/>
  <c r="I382" s="1"/>
  <c r="H382" l="1"/>
  <c r="Y364"/>
  <c r="V364"/>
  <c r="S364"/>
  <c r="AH364"/>
  <c r="AB364"/>
  <c r="AP364"/>
  <c r="CV364"/>
  <c r="O382"/>
  <c r="M382"/>
  <c r="P382"/>
  <c r="K382"/>
  <c r="BS384"/>
  <c r="BT384" s="1"/>
  <c r="E382" l="1"/>
  <c r="J382"/>
  <c r="AZ364"/>
  <c r="BU384"/>
  <c r="A382"/>
  <c r="BC364" l="1"/>
  <c r="BB364"/>
  <c r="CD365" s="1"/>
  <c r="CE365" s="1"/>
  <c r="AT365" l="1"/>
  <c r="AS365"/>
  <c r="AU365"/>
  <c r="AR365"/>
  <c r="AW365"/>
  <c r="AV365"/>
  <c r="BE364"/>
  <c r="CF365"/>
  <c r="CG365"/>
  <c r="BA365" l="1"/>
  <c r="AX365" s="1"/>
  <c r="AY365" s="1"/>
  <c r="BF365" s="1"/>
  <c r="CT365"/>
  <c r="CO365" s="1"/>
  <c r="CH365"/>
  <c r="CI365" s="1"/>
  <c r="CJ365" s="1"/>
  <c r="CK365" s="1"/>
  <c r="CL365" s="1"/>
  <c r="CR365" l="1"/>
  <c r="CX365" s="1"/>
  <c r="CM365"/>
  <c r="CU365" s="1"/>
  <c r="BI365"/>
  <c r="BK365" s="1"/>
  <c r="BO365"/>
  <c r="BQ365" s="1"/>
  <c r="BL365"/>
  <c r="BN365" s="1"/>
  <c r="CS365" l="1"/>
  <c r="C383"/>
  <c r="D383"/>
  <c r="G383"/>
  <c r="B383"/>
  <c r="CP365"/>
  <c r="CQ365" s="1"/>
  <c r="CN365"/>
  <c r="CW365" s="1"/>
  <c r="I383" s="1"/>
  <c r="BG365"/>
  <c r="H383" l="1"/>
  <c r="P383"/>
  <c r="K383"/>
  <c r="M383"/>
  <c r="BS385"/>
  <c r="BT385" s="1"/>
  <c r="O383"/>
  <c r="S365"/>
  <c r="AB365"/>
  <c r="Y365"/>
  <c r="V365"/>
  <c r="AH365"/>
  <c r="AP365"/>
  <c r="CV365"/>
  <c r="AZ365" l="1"/>
  <c r="E383"/>
  <c r="J383"/>
  <c r="BU385"/>
  <c r="A383"/>
  <c r="BB365" l="1"/>
  <c r="CD366" s="1"/>
  <c r="CE366" s="1"/>
  <c r="BC365"/>
  <c r="CG366" l="1"/>
  <c r="CF366"/>
  <c r="AR366"/>
  <c r="AW366"/>
  <c r="AU366"/>
  <c r="AT366"/>
  <c r="BA366" s="1"/>
  <c r="AS366"/>
  <c r="AV366"/>
  <c r="BE365"/>
  <c r="CH366" l="1"/>
  <c r="CI366" s="1"/>
  <c r="CJ366" s="1"/>
  <c r="CK366" s="1"/>
  <c r="CL366" s="1"/>
  <c r="CT366"/>
  <c r="CO366" s="1"/>
  <c r="AX366"/>
  <c r="AY366" s="1"/>
  <c r="BF366" s="1"/>
  <c r="CR366" l="1"/>
  <c r="CX366" s="1"/>
  <c r="BO366"/>
  <c r="BQ366" s="1"/>
  <c r="BI366"/>
  <c r="BK366" s="1"/>
  <c r="BL366"/>
  <c r="BN366" s="1"/>
  <c r="CM366"/>
  <c r="CS366" s="1"/>
  <c r="BG366" l="1"/>
  <c r="S366" s="1"/>
  <c r="D384"/>
  <c r="C384"/>
  <c r="G384"/>
  <c r="B384"/>
  <c r="CP366"/>
  <c r="CQ366" s="1"/>
  <c r="CN366"/>
  <c r="CW366" s="1"/>
  <c r="I384" s="1"/>
  <c r="CU366"/>
  <c r="Y366" l="1"/>
  <c r="AH366"/>
  <c r="AP366"/>
  <c r="AB366"/>
  <c r="V366"/>
  <c r="H384"/>
  <c r="K384"/>
  <c r="P384"/>
  <c r="O384"/>
  <c r="BS386"/>
  <c r="BT386" s="1"/>
  <c r="M384"/>
  <c r="CV366"/>
  <c r="AZ366"/>
  <c r="E384" l="1"/>
  <c r="J384"/>
  <c r="BB366"/>
  <c r="CD367" s="1"/>
  <c r="CE367" s="1"/>
  <c r="BC366"/>
  <c r="BU386"/>
  <c r="A384"/>
  <c r="CG367" l="1"/>
  <c r="CF367"/>
  <c r="AW367"/>
  <c r="AU367"/>
  <c r="AS367"/>
  <c r="AT367"/>
  <c r="BA367" s="1"/>
  <c r="AR367"/>
  <c r="AV367"/>
  <c r="BE366"/>
  <c r="CT367" l="1"/>
  <c r="CO367" s="1"/>
  <c r="CH367"/>
  <c r="CI367" s="1"/>
  <c r="CJ367" s="1"/>
  <c r="CK367" s="1"/>
  <c r="CL367" s="1"/>
  <c r="AX367"/>
  <c r="AY367" s="1"/>
  <c r="BF367" s="1"/>
  <c r="CR367" l="1"/>
  <c r="CX367" s="1"/>
  <c r="CM367"/>
  <c r="BO367"/>
  <c r="BQ367" s="1"/>
  <c r="BL367"/>
  <c r="BN367" s="1"/>
  <c r="BI367"/>
  <c r="BK367" s="1"/>
  <c r="B385" l="1"/>
  <c r="D385"/>
  <c r="G385"/>
  <c r="C385"/>
  <c r="CS367"/>
  <c r="CP367"/>
  <c r="CQ367" s="1"/>
  <c r="CN367"/>
  <c r="CW367" s="1"/>
  <c r="I385" s="1"/>
  <c r="BG367"/>
  <c r="CU367"/>
  <c r="H385" l="1"/>
  <c r="AH367"/>
  <c r="AB367"/>
  <c r="V367"/>
  <c r="S367"/>
  <c r="Y367"/>
  <c r="AP367"/>
  <c r="M385"/>
  <c r="BS387"/>
  <c r="BT387" s="1"/>
  <c r="K385"/>
  <c r="O385"/>
  <c r="P385"/>
  <c r="CV367"/>
  <c r="E385" l="1"/>
  <c r="J385"/>
  <c r="A385"/>
  <c r="BU387"/>
  <c r="AZ367"/>
  <c r="BB367" l="1"/>
  <c r="CD368" s="1"/>
  <c r="CE368" s="1"/>
  <c r="BC367"/>
  <c r="CG368" l="1"/>
  <c r="CF368"/>
  <c r="AW368"/>
  <c r="AS368"/>
  <c r="AU368"/>
  <c r="AR368"/>
  <c r="AV368"/>
  <c r="AT368"/>
  <c r="BA368" s="1"/>
  <c r="BE367"/>
  <c r="CH368" l="1"/>
  <c r="CI368" s="1"/>
  <c r="CJ368" s="1"/>
  <c r="CK368" s="1"/>
  <c r="CL368" s="1"/>
  <c r="CT368"/>
  <c r="CO368" s="1"/>
  <c r="AX368"/>
  <c r="AY368" s="1"/>
  <c r="BF368" s="1"/>
  <c r="CR368" l="1"/>
  <c r="CX368" s="1"/>
  <c r="CM368"/>
  <c r="CU368" s="1"/>
  <c r="BL368"/>
  <c r="BN368" s="1"/>
  <c r="BO368"/>
  <c r="BQ368" s="1"/>
  <c r="BI368"/>
  <c r="BK368" s="1"/>
  <c r="G386" l="1"/>
  <c r="D386"/>
  <c r="B386"/>
  <c r="C386"/>
  <c r="CS368"/>
  <c r="CP368"/>
  <c r="CQ368" s="1"/>
  <c r="CN368"/>
  <c r="CW368" s="1"/>
  <c r="I386" s="1"/>
  <c r="BG368"/>
  <c r="H386" l="1"/>
  <c r="V368"/>
  <c r="AH368"/>
  <c r="S368"/>
  <c r="Y368"/>
  <c r="AB368"/>
  <c r="AP368"/>
  <c r="K386"/>
  <c r="M386"/>
  <c r="O386"/>
  <c r="P386"/>
  <c r="BS388"/>
  <c r="BT388" s="1"/>
  <c r="CV368"/>
  <c r="BU388" l="1"/>
  <c r="A386"/>
  <c r="AZ368"/>
  <c r="E386"/>
  <c r="J386"/>
  <c r="BC368" l="1"/>
  <c r="BB368"/>
  <c r="CD369" s="1"/>
  <c r="CE369" s="1"/>
  <c r="AS369" l="1"/>
  <c r="AR369"/>
  <c r="AU369"/>
  <c r="AV369"/>
  <c r="AW369"/>
  <c r="AT369"/>
  <c r="BA369" s="1"/>
  <c r="BE368"/>
  <c r="CG369"/>
  <c r="CF369"/>
  <c r="AY369" l="1"/>
  <c r="BF369" s="1"/>
  <c r="AX369"/>
  <c r="CH369"/>
  <c r="CI369" s="1"/>
  <c r="CJ369" s="1"/>
  <c r="CK369" s="1"/>
  <c r="CL369" s="1"/>
  <c r="CM369" s="1"/>
  <c r="CT369"/>
  <c r="CO369" s="1"/>
  <c r="CP369" l="1"/>
  <c r="CQ369" s="1"/>
  <c r="BO369"/>
  <c r="BQ369" s="1"/>
  <c r="BL369"/>
  <c r="BN369" s="1"/>
  <c r="BI369"/>
  <c r="BK369" s="1"/>
  <c r="CR369"/>
  <c r="CX369" s="1"/>
  <c r="CU369"/>
  <c r="BG369" l="1"/>
  <c r="V369" s="1"/>
  <c r="B387"/>
  <c r="C387"/>
  <c r="D387"/>
  <c r="G387"/>
  <c r="CN369"/>
  <c r="CW369" s="1"/>
  <c r="I387" s="1"/>
  <c r="CS369"/>
  <c r="CV369" s="1"/>
  <c r="AH369" l="1"/>
  <c r="S369"/>
  <c r="AB369"/>
  <c r="AP369"/>
  <c r="Y369"/>
  <c r="H387"/>
  <c r="E387"/>
  <c r="J387"/>
  <c r="P387"/>
  <c r="O387"/>
  <c r="BS389"/>
  <c r="BT389" s="1"/>
  <c r="K387"/>
  <c r="M387"/>
  <c r="AZ369" l="1"/>
  <c r="BB369" s="1"/>
  <c r="CD370" s="1"/>
  <c r="CE370" s="1"/>
  <c r="BU389"/>
  <c r="A387"/>
  <c r="BC369" l="1"/>
  <c r="AU370" s="1"/>
  <c r="CG370"/>
  <c r="CF370"/>
  <c r="AS370" l="1"/>
  <c r="AR370"/>
  <c r="AW370"/>
  <c r="AT370"/>
  <c r="AV370"/>
  <c r="BE369"/>
  <c r="CO370"/>
  <c r="CT370"/>
  <c r="CH370"/>
  <c r="CI370" s="1"/>
  <c r="CJ370" s="1"/>
  <c r="CK370" s="1"/>
  <c r="CL370" s="1"/>
  <c r="BA370" l="1"/>
  <c r="AX370" s="1"/>
  <c r="AY370" s="1"/>
  <c r="BF370" s="1"/>
  <c r="CR370"/>
  <c r="CX370" s="1"/>
  <c r="CM370"/>
  <c r="BO370" l="1"/>
  <c r="BQ370" s="1"/>
  <c r="BL370"/>
  <c r="BN370" s="1"/>
  <c r="BI370"/>
  <c r="BK370" s="1"/>
  <c r="CP370"/>
  <c r="CQ370" s="1"/>
  <c r="CN370"/>
  <c r="CW370" s="1"/>
  <c r="I388" s="1"/>
  <c r="CS370"/>
  <c r="B388"/>
  <c r="D388"/>
  <c r="G388"/>
  <c r="C388"/>
  <c r="CU370"/>
  <c r="H388" l="1"/>
  <c r="P388"/>
  <c r="M388"/>
  <c r="O388"/>
  <c r="K388"/>
  <c r="BS390"/>
  <c r="BT390" s="1"/>
  <c r="BG370"/>
  <c r="CV370"/>
  <c r="Y370" l="1"/>
  <c r="V370"/>
  <c r="AB370"/>
  <c r="S370"/>
  <c r="AH370"/>
  <c r="AP370"/>
  <c r="A388"/>
  <c r="BU390"/>
  <c r="E388"/>
  <c r="J388"/>
  <c r="AZ370" l="1"/>
  <c r="BB370" l="1"/>
  <c r="CD371" s="1"/>
  <c r="CE371" s="1"/>
  <c r="BC370"/>
  <c r="CF371" l="1"/>
  <c r="CG371"/>
  <c r="AW371"/>
  <c r="AU371"/>
  <c r="AR371"/>
  <c r="AV371"/>
  <c r="AS371"/>
  <c r="AT371"/>
  <c r="BE370"/>
  <c r="BA371" l="1"/>
  <c r="AX371" s="1"/>
  <c r="AY371" s="1"/>
  <c r="CO371"/>
  <c r="CT371"/>
  <c r="CH371"/>
  <c r="CI371" s="1"/>
  <c r="CJ371" s="1"/>
  <c r="CK371" s="1"/>
  <c r="CL371" s="1"/>
  <c r="CR371" l="1"/>
  <c r="CX371" s="1"/>
  <c r="CM371"/>
  <c r="CU371" s="1"/>
  <c r="BF371"/>
  <c r="B389" l="1"/>
  <c r="G389"/>
  <c r="C389"/>
  <c r="D389"/>
  <c r="CS371"/>
  <c r="CP371"/>
  <c r="CQ371" s="1"/>
  <c r="CN371"/>
  <c r="CW371" s="1"/>
  <c r="I389" s="1"/>
  <c r="BL371"/>
  <c r="BN371" s="1"/>
  <c r="BI371"/>
  <c r="BK371" s="1"/>
  <c r="BO371"/>
  <c r="BQ371" s="1"/>
  <c r="H389" l="1"/>
  <c r="BG371"/>
  <c r="CV371"/>
  <c r="O389"/>
  <c r="M389"/>
  <c r="P389"/>
  <c r="BS391"/>
  <c r="BT391" s="1"/>
  <c r="K389"/>
  <c r="Y371" l="1"/>
  <c r="AB371"/>
  <c r="AH371"/>
  <c r="S371"/>
  <c r="V371"/>
  <c r="AP371"/>
  <c r="E389"/>
  <c r="J389"/>
  <c r="BU391"/>
  <c r="A389"/>
  <c r="AZ371" l="1"/>
  <c r="BB371" l="1"/>
  <c r="CD372" s="1"/>
  <c r="CE372" s="1"/>
  <c r="BC371"/>
  <c r="CF372" l="1"/>
  <c r="CG372"/>
  <c r="AU372"/>
  <c r="AV372"/>
  <c r="AT372"/>
  <c r="BA372" s="1"/>
  <c r="AW372"/>
  <c r="AS372"/>
  <c r="AR372"/>
  <c r="BE371"/>
  <c r="AX372" l="1"/>
  <c r="AY372" s="1"/>
  <c r="CO372"/>
  <c r="CH372"/>
  <c r="CI372" s="1"/>
  <c r="CJ372" s="1"/>
  <c r="CK372" s="1"/>
  <c r="CL372" s="1"/>
  <c r="CM372" s="1"/>
  <c r="CT372"/>
  <c r="BF372" l="1"/>
  <c r="CP372"/>
  <c r="CN372"/>
  <c r="CW372" s="1"/>
  <c r="CR372"/>
  <c r="CX372" s="1"/>
  <c r="CU372"/>
  <c r="CQ372"/>
  <c r="BO372" l="1"/>
  <c r="BQ372" s="1"/>
  <c r="BL372"/>
  <c r="BN372" s="1"/>
  <c r="BI372"/>
  <c r="BK372" s="1"/>
  <c r="B390"/>
  <c r="D390"/>
  <c r="I390"/>
  <c r="C390"/>
  <c r="H390"/>
  <c r="G390"/>
  <c r="CV372"/>
  <c r="CS372"/>
  <c r="BG372" l="1"/>
  <c r="E390"/>
  <c r="J390"/>
  <c r="K390"/>
  <c r="P390"/>
  <c r="M390"/>
  <c r="O390"/>
  <c r="BS392"/>
  <c r="BT392" s="1"/>
  <c r="V372" l="1"/>
  <c r="S372"/>
  <c r="AH372"/>
  <c r="Y372"/>
  <c r="AB372"/>
  <c r="AP372"/>
  <c r="A390"/>
  <c r="BU392"/>
  <c r="AZ372" l="1"/>
  <c r="BC372" l="1"/>
  <c r="BB372"/>
  <c r="CD373" s="1"/>
  <c r="CE373" s="1"/>
  <c r="AU373" l="1"/>
  <c r="AT373"/>
  <c r="BA373" s="1"/>
  <c r="AS373"/>
  <c r="AW373"/>
  <c r="AR373"/>
  <c r="AV373"/>
  <c r="BE372"/>
  <c r="CG373"/>
  <c r="CF373"/>
  <c r="AX373" l="1"/>
  <c r="AY373" s="1"/>
  <c r="CO373"/>
  <c r="CT373"/>
  <c r="CH373"/>
  <c r="CI373" s="1"/>
  <c r="CJ373" s="1"/>
  <c r="CK373" s="1"/>
  <c r="CL373" s="1"/>
  <c r="CM373" s="1"/>
  <c r="BF373" l="1"/>
  <c r="CP373"/>
  <c r="CQ373" s="1"/>
  <c r="CN373"/>
  <c r="CW373" s="1"/>
  <c r="CR373"/>
  <c r="CX373" s="1"/>
  <c r="CU373"/>
  <c r="BL373" l="1"/>
  <c r="BN373" s="1"/>
  <c r="BO373"/>
  <c r="BQ373" s="1"/>
  <c r="BI373"/>
  <c r="BK373" s="1"/>
  <c r="H391"/>
  <c r="D391"/>
  <c r="G391"/>
  <c r="I391"/>
  <c r="C391"/>
  <c r="B391"/>
  <c r="CS373"/>
  <c r="CV373" s="1"/>
  <c r="BG373" l="1"/>
  <c r="E391"/>
  <c r="J391"/>
  <c r="P391"/>
  <c r="BS393"/>
  <c r="BT393" s="1"/>
  <c r="K391"/>
  <c r="M391"/>
  <c r="O391"/>
  <c r="A391" l="1"/>
  <c r="BU393"/>
  <c r="V373"/>
  <c r="S373"/>
  <c r="AH373"/>
  <c r="AB373"/>
  <c r="Y373"/>
  <c r="AP373"/>
  <c r="AZ373" l="1"/>
  <c r="BB373" l="1"/>
  <c r="CD374" s="1"/>
  <c r="CE374" s="1"/>
  <c r="BC373"/>
  <c r="CG374" l="1"/>
  <c r="CF374"/>
  <c r="AS374"/>
  <c r="AR374"/>
  <c r="AU374"/>
  <c r="AW374"/>
  <c r="AT374"/>
  <c r="AV374"/>
  <c r="BE373"/>
  <c r="CH374" l="1"/>
  <c r="CI374" s="1"/>
  <c r="CJ374" s="1"/>
  <c r="CK374" s="1"/>
  <c r="CL374" s="1"/>
  <c r="CT374"/>
  <c r="CO374" s="1"/>
  <c r="BA374"/>
  <c r="CR374" l="1"/>
  <c r="CX374" s="1"/>
  <c r="CM374"/>
  <c r="AX374"/>
  <c r="AY374" s="1"/>
  <c r="BF374" s="1"/>
  <c r="BI374" l="1"/>
  <c r="BK374" s="1"/>
  <c r="BL374"/>
  <c r="BN374" s="1"/>
  <c r="BO374"/>
  <c r="BQ374" s="1"/>
  <c r="C392"/>
  <c r="B392"/>
  <c r="G392"/>
  <c r="D392"/>
  <c r="CP374"/>
  <c r="CQ374" s="1"/>
  <c r="CN374"/>
  <c r="CW374" s="1"/>
  <c r="I392" s="1"/>
  <c r="CS374"/>
  <c r="CU374"/>
  <c r="BG374" l="1"/>
  <c r="AH374" s="1"/>
  <c r="H392"/>
  <c r="BS394"/>
  <c r="BT394" s="1"/>
  <c r="K392"/>
  <c r="O392"/>
  <c r="P392"/>
  <c r="M392"/>
  <c r="AB374"/>
  <c r="AP374"/>
  <c r="CV374"/>
  <c r="S374" l="1"/>
  <c r="Y374"/>
  <c r="V374"/>
  <c r="A392"/>
  <c r="BU394"/>
  <c r="E392"/>
  <c r="J392"/>
  <c r="AZ374" l="1"/>
  <c r="BB374" s="1"/>
  <c r="CD375" s="1"/>
  <c r="CE375" s="1"/>
  <c r="CG375" s="1"/>
  <c r="CF375" l="1"/>
  <c r="CO375" s="1"/>
  <c r="BC374"/>
  <c r="AS375" s="1"/>
  <c r="CT375"/>
  <c r="CH375"/>
  <c r="AR375" l="1"/>
  <c r="BE374"/>
  <c r="AV375"/>
  <c r="AU375"/>
  <c r="CI375"/>
  <c r="CJ375" s="1"/>
  <c r="CK375" s="1"/>
  <c r="CL375" s="1"/>
  <c r="CR375" s="1"/>
  <c r="CX375" s="1"/>
  <c r="AT375"/>
  <c r="BA375" s="1"/>
  <c r="AX375" s="1"/>
  <c r="AY375" s="1"/>
  <c r="BF375" s="1"/>
  <c r="BO375" s="1"/>
  <c r="BQ375" s="1"/>
  <c r="AW375"/>
  <c r="CM375" l="1"/>
  <c r="CU375" s="1"/>
  <c r="BI375"/>
  <c r="BK375" s="1"/>
  <c r="BG375" s="1"/>
  <c r="BL375"/>
  <c r="BN375" s="1"/>
  <c r="C393"/>
  <c r="G393"/>
  <c r="D393"/>
  <c r="B393"/>
  <c r="CP375" l="1"/>
  <c r="CQ375" s="1"/>
  <c r="CV375" s="1"/>
  <c r="CN375"/>
  <c r="CW375" s="1"/>
  <c r="I393" s="1"/>
  <c r="CS375"/>
  <c r="H393"/>
  <c r="O393"/>
  <c r="BS395"/>
  <c r="BT395" s="1"/>
  <c r="M393"/>
  <c r="P393"/>
  <c r="K393"/>
  <c r="AH375"/>
  <c r="S375"/>
  <c r="AB375"/>
  <c r="V375"/>
  <c r="Y375"/>
  <c r="AP375"/>
  <c r="A393" l="1"/>
  <c r="BU395"/>
  <c r="AZ375"/>
  <c r="E393"/>
  <c r="J393"/>
  <c r="BC375" l="1"/>
  <c r="BB375"/>
  <c r="CD376" s="1"/>
  <c r="CE376" s="1"/>
  <c r="AU376" l="1"/>
  <c r="AS376"/>
  <c r="AR376"/>
  <c r="AV376"/>
  <c r="AW376"/>
  <c r="AT376"/>
  <c r="BE375"/>
  <c r="CF376"/>
  <c r="CG376"/>
  <c r="BA376" l="1"/>
  <c r="AX376" s="1"/>
  <c r="AY376" s="1"/>
  <c r="BF376" s="1"/>
  <c r="CH376"/>
  <c r="CI376" s="1"/>
  <c r="CJ376" s="1"/>
  <c r="CK376" s="1"/>
  <c r="CL376" s="1"/>
  <c r="CT376"/>
  <c r="CO376" s="1"/>
  <c r="CR376" l="1"/>
  <c r="CX376" s="1"/>
  <c r="BL376"/>
  <c r="BN376" s="1"/>
  <c r="BO376"/>
  <c r="BQ376" s="1"/>
  <c r="BI376"/>
  <c r="BK376" s="1"/>
  <c r="CM376"/>
  <c r="CS376" s="1"/>
  <c r="BG376" l="1"/>
  <c r="AB376" s="1"/>
  <c r="G394"/>
  <c r="D394"/>
  <c r="C394"/>
  <c r="B394"/>
  <c r="CP376"/>
  <c r="CQ376" s="1"/>
  <c r="CN376"/>
  <c r="CW376" s="1"/>
  <c r="I394" s="1"/>
  <c r="CU376"/>
  <c r="AH376" l="1"/>
  <c r="Y376"/>
  <c r="V376"/>
  <c r="AP376"/>
  <c r="S376"/>
  <c r="H394"/>
  <c r="CV376"/>
  <c r="M394"/>
  <c r="P394"/>
  <c r="O394"/>
  <c r="K394"/>
  <c r="BS396"/>
  <c r="BT396" s="1"/>
  <c r="AZ376" l="1"/>
  <c r="BB376" s="1"/>
  <c r="CD377" s="1"/>
  <c r="CE377" s="1"/>
  <c r="E394"/>
  <c r="J394"/>
  <c r="A394"/>
  <c r="BU396"/>
  <c r="BC376" l="1"/>
  <c r="AW377" s="1"/>
  <c r="CF377"/>
  <c r="CG377"/>
  <c r="AU377" l="1"/>
  <c r="AV377"/>
  <c r="AS377"/>
  <c r="AR377"/>
  <c r="AT377"/>
  <c r="BA377" s="1"/>
  <c r="AX377" s="1"/>
  <c r="BE376"/>
  <c r="CH377"/>
  <c r="CI377" s="1"/>
  <c r="CJ377" s="1"/>
  <c r="CK377" s="1"/>
  <c r="CL377" s="1"/>
  <c r="CT377"/>
  <c r="CO377"/>
  <c r="AY377" l="1"/>
  <c r="BF377" s="1"/>
  <c r="BI377" s="1"/>
  <c r="BK377" s="1"/>
  <c r="CR377"/>
  <c r="CX377" s="1"/>
  <c r="CM377"/>
  <c r="CS377" l="1"/>
  <c r="BL377"/>
  <c r="BN377" s="1"/>
  <c r="BG377" s="1"/>
  <c r="BO377"/>
  <c r="BQ377" s="1"/>
  <c r="CP377"/>
  <c r="CQ377" s="1"/>
  <c r="CN377"/>
  <c r="CW377" s="1"/>
  <c r="G395"/>
  <c r="I395"/>
  <c r="H395"/>
  <c r="D395"/>
  <c r="B395"/>
  <c r="C395"/>
  <c r="CU377"/>
  <c r="V377" l="1"/>
  <c r="AH377"/>
  <c r="AB377"/>
  <c r="S377"/>
  <c r="Y377"/>
  <c r="AP377"/>
  <c r="CV377"/>
  <c r="O395"/>
  <c r="BS397"/>
  <c r="BT397" s="1"/>
  <c r="M395"/>
  <c r="P395"/>
  <c r="K395"/>
  <c r="A395" l="1"/>
  <c r="BU397"/>
  <c r="E395"/>
  <c r="J395"/>
  <c r="AZ377"/>
  <c r="BC377" l="1"/>
  <c r="BB377"/>
  <c r="CD378" s="1"/>
  <c r="CE378" s="1"/>
  <c r="AS378" l="1"/>
  <c r="AV378"/>
  <c r="AU378"/>
  <c r="AR378"/>
  <c r="AT378"/>
  <c r="BA378" s="1"/>
  <c r="AW378"/>
  <c r="BE377"/>
  <c r="CG378"/>
  <c r="CF378"/>
  <c r="CO378" l="1"/>
  <c r="AX378"/>
  <c r="AY378" s="1"/>
  <c r="CT378"/>
  <c r="CH378"/>
  <c r="CI378" s="1"/>
  <c r="CJ378" s="1"/>
  <c r="CK378" s="1"/>
  <c r="CL378" s="1"/>
  <c r="CM378" s="1"/>
  <c r="BF378" l="1"/>
  <c r="CP378"/>
  <c r="CQ378" s="1"/>
  <c r="CU378"/>
  <c r="CR378"/>
  <c r="CX378" s="1"/>
  <c r="CS378" l="1"/>
  <c r="G396"/>
  <c r="C396"/>
  <c r="B396"/>
  <c r="D396"/>
  <c r="BI378"/>
  <c r="BK378" s="1"/>
  <c r="BO378"/>
  <c r="BQ378" s="1"/>
  <c r="BL378"/>
  <c r="BN378" s="1"/>
  <c r="CV378"/>
  <c r="CN378"/>
  <c r="CW378" s="1"/>
  <c r="I396" s="1"/>
  <c r="H396" l="1"/>
  <c r="E396"/>
  <c r="J396"/>
  <c r="BG378"/>
  <c r="M396"/>
  <c r="O396"/>
  <c r="K396"/>
  <c r="BS398"/>
  <c r="BT398" s="1"/>
  <c r="P396"/>
  <c r="A396" l="1"/>
  <c r="BU398"/>
  <c r="V378"/>
  <c r="AH378"/>
  <c r="Y378"/>
  <c r="AB378"/>
  <c r="S378"/>
  <c r="AP378"/>
  <c r="AZ378" l="1"/>
  <c r="BB378" s="1"/>
  <c r="CD379" s="1"/>
  <c r="CE379" s="1"/>
  <c r="BC378" l="1"/>
  <c r="AV379" s="1"/>
  <c r="CF379"/>
  <c r="CG379"/>
  <c r="AU379" l="1"/>
  <c r="AR379"/>
  <c r="AS379"/>
  <c r="AW379"/>
  <c r="AT379"/>
  <c r="BA379" s="1"/>
  <c r="AX379" s="1"/>
  <c r="AY379" s="1"/>
  <c r="BE378"/>
  <c r="CH379"/>
  <c r="CI379" s="1"/>
  <c r="CJ379" s="1"/>
  <c r="CK379" s="1"/>
  <c r="CL379" s="1"/>
  <c r="CT379"/>
  <c r="CO379"/>
  <c r="CR379" l="1"/>
  <c r="CX379" s="1"/>
  <c r="CM379"/>
  <c r="BF379"/>
  <c r="B397" l="1"/>
  <c r="D397"/>
  <c r="C397"/>
  <c r="G397"/>
  <c r="H397"/>
  <c r="CP379"/>
  <c r="CQ379" s="1"/>
  <c r="CN379"/>
  <c r="CW379" s="1"/>
  <c r="I397" s="1"/>
  <c r="BI379"/>
  <c r="BK379" s="1"/>
  <c r="BO379"/>
  <c r="BQ379" s="1"/>
  <c r="BL379"/>
  <c r="BN379" s="1"/>
  <c r="CS379"/>
  <c r="CU379"/>
  <c r="BG379" l="1"/>
  <c r="AH379" s="1"/>
  <c r="CV379"/>
  <c r="BS399"/>
  <c r="BT399" s="1"/>
  <c r="K397"/>
  <c r="O397"/>
  <c r="M397"/>
  <c r="P397"/>
  <c r="S379" l="1"/>
  <c r="Y379"/>
  <c r="AB379"/>
  <c r="AP379"/>
  <c r="V379"/>
  <c r="A397"/>
  <c r="BU399"/>
  <c r="E397"/>
  <c r="J397"/>
  <c r="AZ379" l="1"/>
  <c r="BC379" l="1"/>
  <c r="BB379"/>
  <c r="CD380" s="1"/>
  <c r="CE380" s="1"/>
  <c r="CF380" l="1"/>
  <c r="CG380"/>
  <c r="AV380"/>
  <c r="AR380"/>
  <c r="AT380"/>
  <c r="BA380" s="1"/>
  <c r="AX380" s="1"/>
  <c r="BE379"/>
  <c r="AU380"/>
  <c r="AW380"/>
  <c r="AS380"/>
  <c r="CO380" l="1"/>
  <c r="CT380"/>
  <c r="CH380"/>
  <c r="CI380" s="1"/>
  <c r="CJ380" s="1"/>
  <c r="CK380" s="1"/>
  <c r="CL380" s="1"/>
  <c r="CR380" s="1"/>
  <c r="CX380" s="1"/>
  <c r="G398" s="1"/>
  <c r="AY380"/>
  <c r="BF380" s="1"/>
  <c r="H398" l="1"/>
  <c r="B398"/>
  <c r="D398"/>
  <c r="C398"/>
  <c r="M398" s="1"/>
  <c r="CM380"/>
  <c r="BO380"/>
  <c r="BQ380" s="1"/>
  <c r="BI380"/>
  <c r="BK380" s="1"/>
  <c r="BL380"/>
  <c r="BN380" s="1"/>
  <c r="K398"/>
  <c r="CU380" l="1"/>
  <c r="CN380"/>
  <c r="CW380" s="1"/>
  <c r="I398" s="1"/>
  <c r="CP380"/>
  <c r="CQ380" s="1"/>
  <c r="O398"/>
  <c r="P398"/>
  <c r="BS400"/>
  <c r="BT400" s="1"/>
  <c r="A398" s="1"/>
  <c r="CS380"/>
  <c r="BG380"/>
  <c r="BU400" l="1"/>
  <c r="CV380"/>
  <c r="AH380"/>
  <c r="AP380"/>
  <c r="S380"/>
  <c r="AZ380" s="1"/>
  <c r="V380"/>
  <c r="Y380"/>
  <c r="AB380"/>
  <c r="BB380" l="1"/>
  <c r="CD381" s="1"/>
  <c r="CE381" s="1"/>
  <c r="BC380"/>
  <c r="J398"/>
  <c r="E398"/>
  <c r="CG381" l="1"/>
  <c r="CF381"/>
  <c r="AR381"/>
  <c r="AV381"/>
  <c r="AS381"/>
  <c r="AT381"/>
  <c r="BA381" s="1"/>
  <c r="AX381" s="1"/>
  <c r="AW381"/>
  <c r="BE380"/>
  <c r="AU381"/>
  <c r="CH381" l="1"/>
  <c r="CI381" s="1"/>
  <c r="CJ381" s="1"/>
  <c r="CK381" s="1"/>
  <c r="CL381" s="1"/>
  <c r="CT381"/>
  <c r="CO381" s="1"/>
  <c r="AY381"/>
  <c r="BF381" s="1"/>
  <c r="CM381" l="1"/>
  <c r="CR381"/>
  <c r="CX381" s="1"/>
  <c r="H399" s="1"/>
  <c r="BL381"/>
  <c r="BN381" s="1"/>
  <c r="BO381"/>
  <c r="BQ381" s="1"/>
  <c r="BI381"/>
  <c r="BK381" s="1"/>
  <c r="BG381" s="1"/>
  <c r="CP381" l="1"/>
  <c r="CQ381" s="1"/>
  <c r="CN381"/>
  <c r="CW381" s="1"/>
  <c r="I399" s="1"/>
  <c r="D399"/>
  <c r="B399"/>
  <c r="G399"/>
  <c r="C399"/>
  <c r="AH381"/>
  <c r="AP381"/>
  <c r="AB381"/>
  <c r="S381"/>
  <c r="V381"/>
  <c r="Y381"/>
  <c r="CU381"/>
  <c r="CS381"/>
  <c r="AZ381" l="1"/>
  <c r="CV381"/>
  <c r="K399"/>
  <c r="BS401"/>
  <c r="BT401" s="1"/>
  <c r="O399"/>
  <c r="M399"/>
  <c r="P399"/>
  <c r="E399" l="1"/>
  <c r="J399"/>
  <c r="BB381"/>
  <c r="CD382" s="1"/>
  <c r="CE382" s="1"/>
  <c r="BC381"/>
  <c r="BU401"/>
  <c r="A399"/>
  <c r="CG382" l="1"/>
  <c r="CF382"/>
  <c r="AV382"/>
  <c r="AW382"/>
  <c r="BE381"/>
  <c r="AU382"/>
  <c r="AS382"/>
  <c r="AT382"/>
  <c r="BA382" s="1"/>
  <c r="AX382" s="1"/>
  <c r="AR382"/>
  <c r="CO382" l="1"/>
  <c r="CT382"/>
  <c r="CH382"/>
  <c r="CI382" s="1"/>
  <c r="CJ382" s="1"/>
  <c r="CK382" s="1"/>
  <c r="CL382" s="1"/>
  <c r="AY382"/>
  <c r="BF382" s="1"/>
  <c r="BI382" s="1"/>
  <c r="BK382" s="1"/>
  <c r="BO382"/>
  <c r="BQ382" s="1"/>
  <c r="BL382" l="1"/>
  <c r="BN382" s="1"/>
  <c r="BG382" s="1"/>
  <c r="CR382"/>
  <c r="CX382" s="1"/>
  <c r="CM382"/>
  <c r="CS382" l="1"/>
  <c r="AB382"/>
  <c r="Y382"/>
  <c r="V382"/>
  <c r="AP382"/>
  <c r="S382"/>
  <c r="AZ382" s="1"/>
  <c r="AH382"/>
  <c r="D400"/>
  <c r="C400"/>
  <c r="B400"/>
  <c r="G400"/>
  <c r="CU382"/>
  <c r="CN382"/>
  <c r="CW382" s="1"/>
  <c r="I400" s="1"/>
  <c r="CP382"/>
  <c r="CQ382" s="1"/>
  <c r="H400"/>
  <c r="CV382" l="1"/>
  <c r="P400"/>
  <c r="K400"/>
  <c r="BS402"/>
  <c r="BT402" s="1"/>
  <c r="M400"/>
  <c r="O400"/>
  <c r="BB382"/>
  <c r="CD383" s="1"/>
  <c r="CE383" s="1"/>
  <c r="BC382"/>
  <c r="E400" l="1"/>
  <c r="J400"/>
  <c r="BU402"/>
  <c r="A400"/>
  <c r="CG383"/>
  <c r="CF383"/>
  <c r="AU383"/>
  <c r="AS383"/>
  <c r="AT383"/>
  <c r="AR383"/>
  <c r="AV383"/>
  <c r="AW383"/>
  <c r="BE382"/>
  <c r="BA383" l="1"/>
  <c r="AX383" s="1"/>
  <c r="AY383" s="1"/>
  <c r="BF383" s="1"/>
  <c r="CT383"/>
  <c r="CO383" s="1"/>
  <c r="CH383"/>
  <c r="CI383" s="1"/>
  <c r="CJ383" s="1"/>
  <c r="CK383" s="1"/>
  <c r="CL383" s="1"/>
  <c r="CR383" l="1"/>
  <c r="CX383" s="1"/>
  <c r="CM383"/>
  <c r="CU383" s="1"/>
  <c r="BO383"/>
  <c r="BQ383" s="1"/>
  <c r="BL383"/>
  <c r="BN383" s="1"/>
  <c r="BI383"/>
  <c r="BK383" s="1"/>
  <c r="C401" l="1"/>
  <c r="D401"/>
  <c r="B401"/>
  <c r="G401"/>
  <c r="CS383"/>
  <c r="CP383"/>
  <c r="CQ383" s="1"/>
  <c r="CN383"/>
  <c r="CW383" s="1"/>
  <c r="I401" s="1"/>
  <c r="BG383"/>
  <c r="H401" l="1"/>
  <c r="O401"/>
  <c r="K401"/>
  <c r="M401"/>
  <c r="P401"/>
  <c r="BS403"/>
  <c r="BT403" s="1"/>
  <c r="V383"/>
  <c r="AH383"/>
  <c r="S383"/>
  <c r="AB383"/>
  <c r="Y383"/>
  <c r="AP383"/>
  <c r="CV383"/>
  <c r="A401" l="1"/>
  <c r="BU403"/>
  <c r="E401"/>
  <c r="J401"/>
  <c r="AZ383"/>
  <c r="BB383" l="1"/>
  <c r="CD384" s="1"/>
  <c r="CE384" s="1"/>
  <c r="BC383"/>
  <c r="CF384" l="1"/>
  <c r="CG384"/>
  <c r="AW384"/>
  <c r="AR384"/>
  <c r="AT384"/>
  <c r="BA384" s="1"/>
  <c r="AS384"/>
  <c r="AU384"/>
  <c r="AV384"/>
  <c r="BE383"/>
  <c r="AX384" l="1"/>
  <c r="CO384"/>
  <c r="CT384"/>
  <c r="CH384"/>
  <c r="CI384" s="1"/>
  <c r="CJ384" s="1"/>
  <c r="CK384" s="1"/>
  <c r="CL384" s="1"/>
  <c r="AY384"/>
  <c r="BF384" s="1"/>
  <c r="CR384" l="1"/>
  <c r="CX384" s="1"/>
  <c r="BI384"/>
  <c r="BK384" s="1"/>
  <c r="BO384"/>
  <c r="BQ384" s="1"/>
  <c r="BL384"/>
  <c r="BN384" s="1"/>
  <c r="CM384"/>
  <c r="CU384" s="1"/>
  <c r="CS384" l="1"/>
  <c r="C402"/>
  <c r="B402"/>
  <c r="D402"/>
  <c r="G402"/>
  <c r="CP384"/>
  <c r="CQ384" s="1"/>
  <c r="CN384"/>
  <c r="CW384" s="1"/>
  <c r="I402" s="1"/>
  <c r="BG384"/>
  <c r="H402" l="1"/>
  <c r="Y384"/>
  <c r="S384"/>
  <c r="AH384"/>
  <c r="AB384"/>
  <c r="V384"/>
  <c r="AP384"/>
  <c r="BS404"/>
  <c r="BT404" s="1"/>
  <c r="O402"/>
  <c r="P402"/>
  <c r="M402"/>
  <c r="K402"/>
  <c r="CV384"/>
  <c r="AZ384" l="1"/>
  <c r="BU404"/>
  <c r="A402"/>
  <c r="E402"/>
  <c r="J402"/>
  <c r="BC384" l="1"/>
  <c r="BB384"/>
  <c r="CD385" s="1"/>
  <c r="CE385" s="1"/>
  <c r="AS385" l="1"/>
  <c r="AR385"/>
  <c r="AT385"/>
  <c r="AV385"/>
  <c r="AU385"/>
  <c r="AW385"/>
  <c r="BE384"/>
  <c r="CG385"/>
  <c r="CF385"/>
  <c r="CO385" l="1"/>
  <c r="BA385"/>
  <c r="CH385"/>
  <c r="CI385" s="1"/>
  <c r="CJ385" s="1"/>
  <c r="CK385" s="1"/>
  <c r="CL385" s="1"/>
  <c r="CT385"/>
  <c r="CR385" l="1"/>
  <c r="CX385" s="1"/>
  <c r="AX385"/>
  <c r="AY385" s="1"/>
  <c r="BF385" s="1"/>
  <c r="CM385"/>
  <c r="CU385" s="1"/>
  <c r="CP385" l="1"/>
  <c r="CQ385" s="1"/>
  <c r="CN385"/>
  <c r="CW385" s="1"/>
  <c r="I403" s="1"/>
  <c r="CS385"/>
  <c r="BO385"/>
  <c r="BQ385" s="1"/>
  <c r="BI385"/>
  <c r="BK385" s="1"/>
  <c r="BL385"/>
  <c r="BN385" s="1"/>
  <c r="D403"/>
  <c r="G403"/>
  <c r="C403"/>
  <c r="B403"/>
  <c r="BG385" l="1"/>
  <c r="H403"/>
  <c r="CV385"/>
  <c r="O403"/>
  <c r="K403"/>
  <c r="M403"/>
  <c r="P403"/>
  <c r="BS405"/>
  <c r="BT405" s="1"/>
  <c r="V385"/>
  <c r="AB385"/>
  <c r="Y385"/>
  <c r="AH385"/>
  <c r="S385"/>
  <c r="AP385"/>
  <c r="E403" l="1"/>
  <c r="J403"/>
  <c r="A403"/>
  <c r="BU405"/>
  <c r="AZ385"/>
  <c r="BC385" l="1"/>
  <c r="BB385"/>
  <c r="CD386" s="1"/>
  <c r="CE386" s="1"/>
  <c r="AR386" l="1"/>
  <c r="AT386"/>
  <c r="BA386" s="1"/>
  <c r="AW386"/>
  <c r="AU386"/>
  <c r="AS386"/>
  <c r="AV386"/>
  <c r="BE385"/>
  <c r="CG386"/>
  <c r="CF386"/>
  <c r="AY386" l="1"/>
  <c r="BF386" s="1"/>
  <c r="AX386"/>
  <c r="CH386"/>
  <c r="CI386" s="1"/>
  <c r="CJ386" s="1"/>
  <c r="CK386" s="1"/>
  <c r="CL386" s="1"/>
  <c r="CT386"/>
  <c r="CO386" s="1"/>
  <c r="BI386" l="1"/>
  <c r="BK386" s="1"/>
  <c r="BL386"/>
  <c r="BN386" s="1"/>
  <c r="BO386"/>
  <c r="BQ386" s="1"/>
  <c r="CR386"/>
  <c r="CX386" s="1"/>
  <c r="CM386"/>
  <c r="CU386" s="1"/>
  <c r="CS386" l="1"/>
  <c r="BG386"/>
  <c r="CP386"/>
  <c r="CQ386" s="1"/>
  <c r="CN386"/>
  <c r="CW386" s="1"/>
  <c r="I404"/>
  <c r="D404"/>
  <c r="H404"/>
  <c r="B404"/>
  <c r="G404"/>
  <c r="C404"/>
  <c r="V386" l="1"/>
  <c r="Y386"/>
  <c r="AB386"/>
  <c r="AH386"/>
  <c r="S386"/>
  <c r="AZ386" s="1"/>
  <c r="AP386"/>
  <c r="CV386"/>
  <c r="O404"/>
  <c r="K404"/>
  <c r="P404"/>
  <c r="BS406"/>
  <c r="BT406" s="1"/>
  <c r="M404"/>
  <c r="BB386" l="1"/>
  <c r="CD387" s="1"/>
  <c r="CE387" s="1"/>
  <c r="BC386"/>
  <c r="E404"/>
  <c r="J404"/>
  <c r="A404"/>
  <c r="BU406"/>
  <c r="CG387" l="1"/>
  <c r="CF387"/>
  <c r="AW387"/>
  <c r="AU387"/>
  <c r="AT387"/>
  <c r="BA387" s="1"/>
  <c r="AV387"/>
  <c r="AS387"/>
  <c r="AR387"/>
  <c r="BE386"/>
  <c r="AX387" l="1"/>
  <c r="AY387" s="1"/>
  <c r="BF387" s="1"/>
  <c r="CH387"/>
  <c r="CI387" s="1"/>
  <c r="CJ387" s="1"/>
  <c r="CK387" s="1"/>
  <c r="CL387" s="1"/>
  <c r="CT387"/>
  <c r="CO387" s="1"/>
  <c r="BO387" l="1"/>
  <c r="BQ387" s="1"/>
  <c r="BI387"/>
  <c r="BK387" s="1"/>
  <c r="BL387"/>
  <c r="BN387" s="1"/>
  <c r="CR387"/>
  <c r="CX387" s="1"/>
  <c r="CM387"/>
  <c r="CS387" s="1"/>
  <c r="CP387" l="1"/>
  <c r="CQ387" s="1"/>
  <c r="CN387"/>
  <c r="CW387" s="1"/>
  <c r="I405" s="1"/>
  <c r="CU387"/>
  <c r="D405"/>
  <c r="H405"/>
  <c r="B405"/>
  <c r="C405"/>
  <c r="G405"/>
  <c r="BG387"/>
  <c r="CV387" l="1"/>
  <c r="AH387"/>
  <c r="S387"/>
  <c r="Y387"/>
  <c r="V387"/>
  <c r="AB387"/>
  <c r="AP387"/>
  <c r="P405"/>
  <c r="K405"/>
  <c r="O405"/>
  <c r="BS407"/>
  <c r="BT407" s="1"/>
  <c r="M405"/>
  <c r="E405" l="1"/>
  <c r="J405"/>
  <c r="A405"/>
  <c r="BU407"/>
  <c r="AZ387"/>
  <c r="BB387" l="1"/>
  <c r="CD388" s="1"/>
  <c r="CE388" s="1"/>
  <c r="BC387"/>
  <c r="CF388" l="1"/>
  <c r="CG388"/>
  <c r="AT388"/>
  <c r="AU388"/>
  <c r="AS388"/>
  <c r="AV388"/>
  <c r="AR388"/>
  <c r="AW388"/>
  <c r="BE387"/>
  <c r="CO388" l="1"/>
  <c r="CT388"/>
  <c r="CH388"/>
  <c r="CI388" s="1"/>
  <c r="CJ388" s="1"/>
  <c r="CK388" s="1"/>
  <c r="CL388" s="1"/>
  <c r="CM388" s="1"/>
  <c r="BA388"/>
  <c r="CP388" l="1"/>
  <c r="CQ388" s="1"/>
  <c r="CU388"/>
  <c r="AX388"/>
  <c r="AY388" s="1"/>
  <c r="BF388" s="1"/>
  <c r="CR388"/>
  <c r="CX388" s="1"/>
  <c r="BL388" l="1"/>
  <c r="BN388" s="1"/>
  <c r="BO388"/>
  <c r="BQ388" s="1"/>
  <c r="BI388"/>
  <c r="BK388" s="1"/>
  <c r="C406"/>
  <c r="G406"/>
  <c r="B406"/>
  <c r="D406"/>
  <c r="H406"/>
  <c r="CS388"/>
  <c r="CV388" s="1"/>
  <c r="CN388"/>
  <c r="CW388" s="1"/>
  <c r="I406" s="1"/>
  <c r="BG388" l="1"/>
  <c r="S388" s="1"/>
  <c r="E406"/>
  <c r="J406"/>
  <c r="P406"/>
  <c r="M406"/>
  <c r="K406"/>
  <c r="BS408"/>
  <c r="BT408" s="1"/>
  <c r="O406"/>
  <c r="AH388" l="1"/>
  <c r="V388"/>
  <c r="AB388"/>
  <c r="AP388"/>
  <c r="Y388"/>
  <c r="AZ388" s="1"/>
  <c r="BU408"/>
  <c r="A406"/>
  <c r="BC388" l="1"/>
  <c r="BB388"/>
  <c r="CD389" s="1"/>
  <c r="CE389" s="1"/>
  <c r="AW389" l="1"/>
  <c r="AR389"/>
  <c r="AU389"/>
  <c r="AT389"/>
  <c r="AV389"/>
  <c r="AS389"/>
  <c r="BE388"/>
  <c r="CF389"/>
  <c r="CG389"/>
  <c r="CH389" l="1"/>
  <c r="CI389" s="1"/>
  <c r="CJ389" s="1"/>
  <c r="CK389" s="1"/>
  <c r="CL389" s="1"/>
  <c r="CT389"/>
  <c r="CO389" s="1"/>
  <c r="BA389"/>
  <c r="CR389" l="1"/>
  <c r="CX389" s="1"/>
  <c r="CM389"/>
  <c r="CU389" s="1"/>
  <c r="AX389"/>
  <c r="AY389" s="1"/>
  <c r="BF389" s="1"/>
  <c r="B407" l="1"/>
  <c r="C407"/>
  <c r="G407"/>
  <c r="D407"/>
  <c r="CS389"/>
  <c r="BI389"/>
  <c r="BK389" s="1"/>
  <c r="BL389"/>
  <c r="BN389" s="1"/>
  <c r="BO389"/>
  <c r="BQ389" s="1"/>
  <c r="CP389"/>
  <c r="CQ389" s="1"/>
  <c r="CN389"/>
  <c r="CW389" s="1"/>
  <c r="I407" s="1"/>
  <c r="H407" l="1"/>
  <c r="CV389"/>
  <c r="O407"/>
  <c r="M407"/>
  <c r="BS409"/>
  <c r="BT409" s="1"/>
  <c r="K407"/>
  <c r="P407"/>
  <c r="BG389"/>
  <c r="A407" l="1"/>
  <c r="BU409"/>
  <c r="E407"/>
  <c r="J407"/>
  <c r="AB389"/>
  <c r="V389"/>
  <c r="AH389"/>
  <c r="S389"/>
  <c r="Y389"/>
  <c r="AP389"/>
  <c r="AZ389" l="1"/>
  <c r="BB389" l="1"/>
  <c r="CD390" s="1"/>
  <c r="CE390" s="1"/>
  <c r="BC389"/>
  <c r="CG390" l="1"/>
  <c r="CF390"/>
  <c r="AS390"/>
  <c r="AU390"/>
  <c r="AR390"/>
  <c r="AV390"/>
  <c r="AW390"/>
  <c r="AT390"/>
  <c r="BE389"/>
  <c r="CH390" l="1"/>
  <c r="CI390" s="1"/>
  <c r="CJ390" s="1"/>
  <c r="CK390" s="1"/>
  <c r="CL390" s="1"/>
  <c r="CT390"/>
  <c r="CO390" s="1"/>
  <c r="BA390"/>
  <c r="CR390" l="1"/>
  <c r="CX390" s="1"/>
  <c r="AX390"/>
  <c r="AY390" s="1"/>
  <c r="BF390" s="1"/>
  <c r="CM390"/>
  <c r="CU390" s="1"/>
  <c r="CS390" l="1"/>
  <c r="B408"/>
  <c r="D408"/>
  <c r="C408"/>
  <c r="I408"/>
  <c r="G408"/>
  <c r="BO390"/>
  <c r="BQ390" s="1"/>
  <c r="BL390"/>
  <c r="BN390" s="1"/>
  <c r="BI390"/>
  <c r="BK390" s="1"/>
  <c r="BG390" s="1"/>
  <c r="CP390"/>
  <c r="CQ390" s="1"/>
  <c r="CN390"/>
  <c r="CW390" s="1"/>
  <c r="H408" l="1"/>
  <c r="V390"/>
  <c r="S390"/>
  <c r="AH390"/>
  <c r="Y390"/>
  <c r="AB390"/>
  <c r="AP390"/>
  <c r="CV390"/>
  <c r="M408"/>
  <c r="O408"/>
  <c r="BS410"/>
  <c r="BT410" s="1"/>
  <c r="P408"/>
  <c r="K408"/>
  <c r="AZ390" l="1"/>
  <c r="A408"/>
  <c r="BU410"/>
  <c r="E408"/>
  <c r="J408"/>
  <c r="BB390" l="1"/>
  <c r="CD391" s="1"/>
  <c r="CE391" s="1"/>
  <c r="BC390"/>
  <c r="CF391" l="1"/>
  <c r="CG391"/>
  <c r="AW391"/>
  <c r="AV391"/>
  <c r="AT391"/>
  <c r="BA391" s="1"/>
  <c r="AS391"/>
  <c r="AU391"/>
  <c r="AR391"/>
  <c r="BE390"/>
  <c r="AX391" l="1"/>
  <c r="AY391" s="1"/>
  <c r="CO391"/>
  <c r="CT391"/>
  <c r="CH391"/>
  <c r="CI391" s="1"/>
  <c r="CJ391" s="1"/>
  <c r="CK391" s="1"/>
  <c r="CL391" s="1"/>
  <c r="CM391" s="1"/>
  <c r="BF391" l="1"/>
  <c r="CP391"/>
  <c r="CQ391" s="1"/>
  <c r="CR391"/>
  <c r="CX391" s="1"/>
  <c r="CU391"/>
  <c r="CN391" l="1"/>
  <c r="CW391" s="1"/>
  <c r="BI391"/>
  <c r="BK391" s="1"/>
  <c r="BO391"/>
  <c r="BQ391" s="1"/>
  <c r="BL391"/>
  <c r="BN391" s="1"/>
  <c r="CS391"/>
  <c r="CV391" s="1"/>
  <c r="G409"/>
  <c r="I409"/>
  <c r="B409"/>
  <c r="H409"/>
  <c r="C409"/>
  <c r="D409"/>
  <c r="BG391" l="1"/>
  <c r="Y391" s="1"/>
  <c r="BS411"/>
  <c r="BT411" s="1"/>
  <c r="P409"/>
  <c r="M409"/>
  <c r="K409"/>
  <c r="O409"/>
  <c r="E409"/>
  <c r="J409"/>
  <c r="AP391" l="1"/>
  <c r="AB391"/>
  <c r="V391"/>
  <c r="S391"/>
  <c r="AH391"/>
  <c r="BU411"/>
  <c r="A409"/>
  <c r="AZ391" l="1"/>
  <c r="BB391" s="1"/>
  <c r="CD392" s="1"/>
  <c r="CE392" s="1"/>
  <c r="CG392" s="1"/>
  <c r="BC391" l="1"/>
  <c r="AW392" s="1"/>
  <c r="CF392"/>
  <c r="CO392" s="1"/>
  <c r="CT392"/>
  <c r="CH392"/>
  <c r="CI392" l="1"/>
  <c r="CJ392" s="1"/>
  <c r="CK392" s="1"/>
  <c r="CL392" s="1"/>
  <c r="CR392" s="1"/>
  <c r="CX392" s="1"/>
  <c r="AV392"/>
  <c r="AU392"/>
  <c r="AT392"/>
  <c r="BA392" s="1"/>
  <c r="AR392"/>
  <c r="BE391"/>
  <c r="AS392"/>
  <c r="AX392"/>
  <c r="AY392" s="1"/>
  <c r="BF392" s="1"/>
  <c r="CM392" l="1"/>
  <c r="CN392" s="1"/>
  <c r="CW392" s="1"/>
  <c r="I410" s="1"/>
  <c r="C410"/>
  <c r="G410"/>
  <c r="B410"/>
  <c r="D410"/>
  <c r="BL392"/>
  <c r="BN392" s="1"/>
  <c r="BO392"/>
  <c r="BQ392" s="1"/>
  <c r="BI392"/>
  <c r="BK392" s="1"/>
  <c r="CS392" l="1"/>
  <c r="CP392"/>
  <c r="CQ392" s="1"/>
  <c r="CU392"/>
  <c r="H410"/>
  <c r="K410"/>
  <c r="P410"/>
  <c r="BS412"/>
  <c r="BT412" s="1"/>
  <c r="O410"/>
  <c r="M410"/>
  <c r="CV392"/>
  <c r="BG392"/>
  <c r="BU412" l="1"/>
  <c r="A410"/>
  <c r="E410"/>
  <c r="J410"/>
  <c r="V392"/>
  <c r="AB392"/>
  <c r="S392"/>
  <c r="AH392"/>
  <c r="Y392"/>
  <c r="AP392"/>
  <c r="AZ392" l="1"/>
  <c r="BC392" s="1"/>
  <c r="BB392" l="1"/>
  <c r="CD393" s="1"/>
  <c r="CE393" s="1"/>
  <c r="CG393" s="1"/>
  <c r="AU393"/>
  <c r="AR393"/>
  <c r="AW393"/>
  <c r="AV393"/>
  <c r="AT393"/>
  <c r="BA393" s="1"/>
  <c r="AS393"/>
  <c r="BE392"/>
  <c r="CF393" l="1"/>
  <c r="CO393" s="1"/>
  <c r="CT393"/>
  <c r="CH393"/>
  <c r="AX393"/>
  <c r="AY393" s="1"/>
  <c r="BF393" s="1"/>
  <c r="CI393" l="1"/>
  <c r="CJ393" s="1"/>
  <c r="CK393" s="1"/>
  <c r="CL393" s="1"/>
  <c r="CM393" s="1"/>
  <c r="CP393" s="1"/>
  <c r="CQ393" s="1"/>
  <c r="BO393"/>
  <c r="BQ393" s="1"/>
  <c r="BL393"/>
  <c r="BN393" s="1"/>
  <c r="BI393"/>
  <c r="BK393" s="1"/>
  <c r="CU393" l="1"/>
  <c r="CR393"/>
  <c r="CX393" s="1"/>
  <c r="C411" s="1"/>
  <c r="BG393"/>
  <c r="CS393" l="1"/>
  <c r="CV393" s="1"/>
  <c r="J411" s="1"/>
  <c r="D411"/>
  <c r="CN393"/>
  <c r="CW393" s="1"/>
  <c r="I411" s="1"/>
  <c r="B411"/>
  <c r="G411"/>
  <c r="H411"/>
  <c r="V393"/>
  <c r="S393"/>
  <c r="Y393"/>
  <c r="AH393"/>
  <c r="AB393"/>
  <c r="AP393"/>
  <c r="M411"/>
  <c r="K411"/>
  <c r="P411"/>
  <c r="O411"/>
  <c r="BS413"/>
  <c r="BT413" s="1"/>
  <c r="E411" l="1"/>
  <c r="BU413"/>
  <c r="A411"/>
  <c r="AZ393"/>
  <c r="BC393" l="1"/>
  <c r="BB393"/>
  <c r="CD394" s="1"/>
  <c r="CE394" s="1"/>
  <c r="AU394" l="1"/>
  <c r="AT394"/>
  <c r="AR394"/>
  <c r="AS394"/>
  <c r="AV394"/>
  <c r="AW394"/>
  <c r="BE393"/>
  <c r="CF394"/>
  <c r="CG394"/>
  <c r="BA394" l="1"/>
  <c r="CT394"/>
  <c r="CO394" s="1"/>
  <c r="CH394"/>
  <c r="CI394" s="1"/>
  <c r="CJ394" s="1"/>
  <c r="CK394" s="1"/>
  <c r="CL394" s="1"/>
  <c r="CM394" s="1"/>
  <c r="CP394" l="1"/>
  <c r="CQ394" s="1"/>
  <c r="AX394"/>
  <c r="AY394" s="1"/>
  <c r="BF394" s="1"/>
  <c r="CU394"/>
  <c r="CR394"/>
  <c r="CX394" s="1"/>
  <c r="I412" l="1"/>
  <c r="D412"/>
  <c r="B412"/>
  <c r="C412"/>
  <c r="G412"/>
  <c r="CV394"/>
  <c r="CN394"/>
  <c r="CW394" s="1"/>
  <c r="CS394"/>
  <c r="BL394"/>
  <c r="BN394" s="1"/>
  <c r="BI394"/>
  <c r="BK394" s="1"/>
  <c r="BO394"/>
  <c r="BQ394" s="1"/>
  <c r="H412" l="1"/>
  <c r="M412"/>
  <c r="O412"/>
  <c r="K412"/>
  <c r="BS414"/>
  <c r="BT414" s="1"/>
  <c r="P412"/>
  <c r="E412"/>
  <c r="J412"/>
  <c r="BG394"/>
  <c r="AH394" l="1"/>
  <c r="S394"/>
  <c r="AB394"/>
  <c r="Y394"/>
  <c r="V394"/>
  <c r="AP394"/>
  <c r="BU414"/>
  <c r="A412"/>
  <c r="AZ394" l="1"/>
  <c r="BC394" l="1"/>
  <c r="BB394"/>
  <c r="CD395" s="1"/>
  <c r="CE395" s="1"/>
  <c r="AR395" l="1"/>
  <c r="AT395"/>
  <c r="BA395" s="1"/>
  <c r="AS395"/>
  <c r="AW395"/>
  <c r="AU395"/>
  <c r="AV395"/>
  <c r="BE394"/>
  <c r="CG395"/>
  <c r="CF395"/>
  <c r="AY395" l="1"/>
  <c r="BF395" s="1"/>
  <c r="AX395"/>
  <c r="CH395"/>
  <c r="CI395" s="1"/>
  <c r="CJ395" s="1"/>
  <c r="CK395" s="1"/>
  <c r="CL395" s="1"/>
  <c r="CM395" s="1"/>
  <c r="CT395"/>
  <c r="CO395" s="1"/>
  <c r="CP395" l="1"/>
  <c r="CQ395" s="1"/>
  <c r="BL395"/>
  <c r="BN395" s="1"/>
  <c r="BI395"/>
  <c r="BK395" s="1"/>
  <c r="BO395"/>
  <c r="BQ395" s="1"/>
  <c r="CR395"/>
  <c r="CX395" s="1"/>
  <c r="CU395"/>
  <c r="CS395" l="1"/>
  <c r="CV395" s="1"/>
  <c r="C413"/>
  <c r="D413"/>
  <c r="G413"/>
  <c r="B413"/>
  <c r="CN395"/>
  <c r="CW395" s="1"/>
  <c r="I413" s="1"/>
  <c r="BG395"/>
  <c r="H413" l="1"/>
  <c r="E413"/>
  <c r="J413"/>
  <c r="Y395"/>
  <c r="AH395"/>
  <c r="AB395"/>
  <c r="V395"/>
  <c r="S395"/>
  <c r="AP395"/>
  <c r="K413"/>
  <c r="BS415"/>
  <c r="BT415" s="1"/>
  <c r="P413"/>
  <c r="O413"/>
  <c r="M413"/>
  <c r="BU415" l="1"/>
  <c r="A413"/>
  <c r="AZ395"/>
  <c r="BB395" l="1"/>
  <c r="CD396" s="1"/>
  <c r="CE396" s="1"/>
  <c r="BC395"/>
  <c r="CG396" l="1"/>
  <c r="CF396"/>
  <c r="AW396"/>
  <c r="AS396"/>
  <c r="AV396"/>
  <c r="AT396"/>
  <c r="BA396" s="1"/>
  <c r="AU396"/>
  <c r="AR396"/>
  <c r="BE395"/>
  <c r="CH396" l="1"/>
  <c r="CI396" s="1"/>
  <c r="CJ396" s="1"/>
  <c r="CK396" s="1"/>
  <c r="CL396" s="1"/>
  <c r="CT396"/>
  <c r="CO396" s="1"/>
  <c r="AX396"/>
  <c r="AY396" s="1"/>
  <c r="BF396" l="1"/>
  <c r="CR396"/>
  <c r="CX396" s="1"/>
  <c r="CM396"/>
  <c r="BO396" l="1"/>
  <c r="BQ396" s="1"/>
  <c r="BL396"/>
  <c r="BN396" s="1"/>
  <c r="BI396"/>
  <c r="BK396" s="1"/>
  <c r="CP396"/>
  <c r="CQ396" s="1"/>
  <c r="CN396"/>
  <c r="CW396" s="1"/>
  <c r="I414" s="1"/>
  <c r="CS396"/>
  <c r="CU396"/>
  <c r="D414"/>
  <c r="G414"/>
  <c r="C414"/>
  <c r="B414"/>
  <c r="H414" l="1"/>
  <c r="BS416"/>
  <c r="BT416" s="1"/>
  <c r="P414"/>
  <c r="O414"/>
  <c r="K414"/>
  <c r="M414"/>
  <c r="BG396"/>
  <c r="CV396"/>
  <c r="A414" l="1"/>
  <c r="BU416"/>
  <c r="AH396"/>
  <c r="V396"/>
  <c r="AB396"/>
  <c r="S396"/>
  <c r="Y396"/>
  <c r="AP396"/>
  <c r="E414"/>
  <c r="J414"/>
  <c r="AZ396" l="1"/>
  <c r="BB396" l="1"/>
  <c r="CD397" s="1"/>
  <c r="CE397" s="1"/>
  <c r="BC396"/>
  <c r="CG397" l="1"/>
  <c r="CF397"/>
  <c r="AW397"/>
  <c r="AR397"/>
  <c r="AS397"/>
  <c r="AU397"/>
  <c r="AT397"/>
  <c r="BA397" s="1"/>
  <c r="AV397"/>
  <c r="BE396"/>
  <c r="CH397" l="1"/>
  <c r="CI397" s="1"/>
  <c r="CJ397" s="1"/>
  <c r="CK397" s="1"/>
  <c r="CL397" s="1"/>
  <c r="CT397"/>
  <c r="CO397" s="1"/>
  <c r="AX397"/>
  <c r="AY397" s="1"/>
  <c r="BF397" s="1"/>
  <c r="CR397" l="1"/>
  <c r="CX397" s="1"/>
  <c r="CM397"/>
  <c r="CU397" s="1"/>
  <c r="BO397"/>
  <c r="BQ397" s="1"/>
  <c r="BI397"/>
  <c r="BK397" s="1"/>
  <c r="BL397"/>
  <c r="BN397" s="1"/>
  <c r="BG397" l="1"/>
  <c r="AH397" s="1"/>
  <c r="G415"/>
  <c r="C415"/>
  <c r="B415"/>
  <c r="D415"/>
  <c r="CS397"/>
  <c r="AP397"/>
  <c r="CP397"/>
  <c r="CQ397" s="1"/>
  <c r="CN397"/>
  <c r="CW397" s="1"/>
  <c r="I415" s="1"/>
  <c r="V397" l="1"/>
  <c r="AB397"/>
  <c r="S397"/>
  <c r="Y397"/>
  <c r="H415"/>
  <c r="CV397"/>
  <c r="M415"/>
  <c r="K415"/>
  <c r="P415"/>
  <c r="O415"/>
  <c r="BS417"/>
  <c r="BT417" s="1"/>
  <c r="AZ397"/>
  <c r="E415" l="1"/>
  <c r="J415"/>
  <c r="BB397"/>
  <c r="CD398" s="1"/>
  <c r="CE398" s="1"/>
  <c r="BC397"/>
  <c r="A415"/>
  <c r="BU417"/>
  <c r="CG398" l="1"/>
  <c r="CF398"/>
  <c r="AU398"/>
  <c r="AS398"/>
  <c r="AT398"/>
  <c r="BA398" s="1"/>
  <c r="AV398"/>
  <c r="AR398"/>
  <c r="AW398"/>
  <c r="BE397"/>
  <c r="AX398" l="1"/>
  <c r="AY398" s="1"/>
  <c r="BF398" s="1"/>
  <c r="CT398"/>
  <c r="CO398" s="1"/>
  <c r="CH398"/>
  <c r="CI398" s="1"/>
  <c r="CJ398" s="1"/>
  <c r="CK398" s="1"/>
  <c r="CL398" s="1"/>
  <c r="CR398" l="1"/>
  <c r="CX398" s="1"/>
  <c r="CM398"/>
  <c r="CU398" s="1"/>
  <c r="BL398"/>
  <c r="BN398" s="1"/>
  <c r="BI398"/>
  <c r="BK398" s="1"/>
  <c r="BO398"/>
  <c r="BQ398" s="1"/>
  <c r="BG398" l="1"/>
  <c r="C416"/>
  <c r="G416"/>
  <c r="B416"/>
  <c r="D416"/>
  <c r="CS398"/>
  <c r="CP398"/>
  <c r="CQ398" s="1"/>
  <c r="CN398"/>
  <c r="CW398" s="1"/>
  <c r="I416" s="1"/>
  <c r="Y398"/>
  <c r="AH398"/>
  <c r="S398"/>
  <c r="AB398"/>
  <c r="V398"/>
  <c r="AP398"/>
  <c r="H416" l="1"/>
  <c r="O416"/>
  <c r="P416"/>
  <c r="K416"/>
  <c r="M416"/>
  <c r="BS418"/>
  <c r="BT418" s="1"/>
  <c r="CV398"/>
  <c r="AZ398"/>
  <c r="A416" l="1"/>
  <c r="BU418"/>
  <c r="E416"/>
  <c r="J416"/>
  <c r="BB398"/>
  <c r="CD399" s="1"/>
  <c r="CE399" s="1"/>
  <c r="BC398"/>
  <c r="CF399" l="1"/>
  <c r="CG399"/>
  <c r="AW399"/>
  <c r="AU399"/>
  <c r="AS399"/>
  <c r="AV399"/>
  <c r="AT399"/>
  <c r="BA399" s="1"/>
  <c r="AR399"/>
  <c r="BE398"/>
  <c r="CO399" l="1"/>
  <c r="CH399"/>
  <c r="CI399" s="1"/>
  <c r="CJ399" s="1"/>
  <c r="CK399" s="1"/>
  <c r="CL399" s="1"/>
  <c r="CM399" s="1"/>
  <c r="CT399"/>
  <c r="AX399"/>
  <c r="AY399" s="1"/>
  <c r="CP399" l="1"/>
  <c r="CQ399" s="1"/>
  <c r="BF399"/>
  <c r="CU399"/>
  <c r="CR399"/>
  <c r="CX399" s="1"/>
  <c r="CS399" l="1"/>
  <c r="CV399" s="1"/>
  <c r="CN399"/>
  <c r="CW399" s="1"/>
  <c r="BI399"/>
  <c r="BK399" s="1"/>
  <c r="BL399"/>
  <c r="BN399" s="1"/>
  <c r="BO399"/>
  <c r="BQ399" s="1"/>
  <c r="I417"/>
  <c r="C417"/>
  <c r="G417"/>
  <c r="H417"/>
  <c r="B417"/>
  <c r="D417"/>
  <c r="E417" l="1"/>
  <c r="J417"/>
  <c r="M417"/>
  <c r="K417"/>
  <c r="BS419"/>
  <c r="BT419" s="1"/>
  <c r="O417"/>
  <c r="P417"/>
  <c r="BG399"/>
  <c r="BU419" l="1"/>
  <c r="A417"/>
  <c r="AH399"/>
  <c r="S399"/>
  <c r="Y399"/>
  <c r="V399"/>
  <c r="AB399"/>
  <c r="AP399"/>
  <c r="AZ399" l="1"/>
  <c r="BB399" s="1"/>
  <c r="CD400" s="1"/>
  <c r="CE400" s="1"/>
  <c r="BC399" l="1"/>
  <c r="AV400" s="1"/>
  <c r="CG400"/>
  <c r="CF400"/>
  <c r="AT400" l="1"/>
  <c r="BA400" s="1"/>
  <c r="AX400" s="1"/>
  <c r="AY400" s="1"/>
  <c r="AU400"/>
  <c r="AW400"/>
  <c r="AR400"/>
  <c r="AS400"/>
  <c r="BE399"/>
  <c r="CO400"/>
  <c r="CT400"/>
  <c r="CH400"/>
  <c r="CI400" s="1"/>
  <c r="CJ400" s="1"/>
  <c r="CK400" s="1"/>
  <c r="CL400" s="1"/>
  <c r="BF400" l="1"/>
  <c r="CR400"/>
  <c r="CX400" s="1"/>
  <c r="CM400"/>
  <c r="CU400" s="1"/>
  <c r="CS400" l="1"/>
  <c r="BL400"/>
  <c r="BN400" s="1"/>
  <c r="BI400"/>
  <c r="BK400" s="1"/>
  <c r="BO400"/>
  <c r="BQ400" s="1"/>
  <c r="CP400"/>
  <c r="CQ400" s="1"/>
  <c r="CN400"/>
  <c r="CW400" s="1"/>
  <c r="H418"/>
  <c r="I418"/>
  <c r="B418"/>
  <c r="D418"/>
  <c r="G418"/>
  <c r="C418"/>
  <c r="BG400" l="1"/>
  <c r="M418"/>
  <c r="K418"/>
  <c r="P418"/>
  <c r="BS420"/>
  <c r="BT420" s="1"/>
  <c r="O418"/>
  <c r="CV400"/>
  <c r="A418" l="1"/>
  <c r="BU420"/>
  <c r="AH400"/>
  <c r="AB400"/>
  <c r="V400"/>
  <c r="S400"/>
  <c r="Y400"/>
  <c r="AP400"/>
  <c r="E418"/>
  <c r="J418"/>
  <c r="AZ400" l="1"/>
  <c r="BC400" l="1"/>
  <c r="BB400"/>
  <c r="CD401" s="1"/>
  <c r="CE401" s="1"/>
  <c r="AU401" l="1"/>
  <c r="AW401"/>
  <c r="AV401"/>
  <c r="AR401"/>
  <c r="AS401"/>
  <c r="AT401"/>
  <c r="BA401" s="1"/>
  <c r="BE400"/>
  <c r="CG401"/>
  <c r="CF401"/>
  <c r="CO401" l="1"/>
  <c r="AX401"/>
  <c r="CH401"/>
  <c r="CI401" s="1"/>
  <c r="CJ401" s="1"/>
  <c r="CK401" s="1"/>
  <c r="CL401" s="1"/>
  <c r="CT401"/>
  <c r="AY401"/>
  <c r="BF401" s="1"/>
  <c r="CR401" l="1"/>
  <c r="CX401" s="1"/>
  <c r="BO401"/>
  <c r="BQ401" s="1"/>
  <c r="BI401"/>
  <c r="BK401" s="1"/>
  <c r="BL401"/>
  <c r="BN401" s="1"/>
  <c r="CM401"/>
  <c r="CU401" s="1"/>
  <c r="C419" l="1"/>
  <c r="G419"/>
  <c r="D419"/>
  <c r="H419"/>
  <c r="B419"/>
  <c r="I419"/>
  <c r="CP401"/>
  <c r="CQ401" s="1"/>
  <c r="CN401"/>
  <c r="CW401" s="1"/>
  <c r="BG401"/>
  <c r="CS401"/>
  <c r="P419" l="1"/>
  <c r="M419"/>
  <c r="K419"/>
  <c r="BS421"/>
  <c r="BT421" s="1"/>
  <c r="O419"/>
  <c r="V401"/>
  <c r="AB401"/>
  <c r="AH401"/>
  <c r="S401"/>
  <c r="AZ401" s="1"/>
  <c r="Y401"/>
  <c r="AP401"/>
  <c r="CV401"/>
  <c r="BB401" l="1"/>
  <c r="CD402" s="1"/>
  <c r="CE402" s="1"/>
  <c r="BC401"/>
  <c r="E419"/>
  <c r="J419"/>
  <c r="BU421"/>
  <c r="A419"/>
  <c r="CF402" l="1"/>
  <c r="CG402"/>
  <c r="AU402"/>
  <c r="AS402"/>
  <c r="AW402"/>
  <c r="AT402"/>
  <c r="BA402" s="1"/>
  <c r="AR402"/>
  <c r="AV402"/>
  <c r="BE401"/>
  <c r="CO402" l="1"/>
  <c r="AX402"/>
  <c r="CH402"/>
  <c r="CI402" s="1"/>
  <c r="CJ402" s="1"/>
  <c r="CK402" s="1"/>
  <c r="CL402" s="1"/>
  <c r="CM402" s="1"/>
  <c r="CT402"/>
  <c r="AY402"/>
  <c r="BF402" s="1"/>
  <c r="CP402" l="1"/>
  <c r="CQ402" s="1"/>
  <c r="CU402"/>
  <c r="CR402"/>
  <c r="CX402" s="1"/>
  <c r="BL402"/>
  <c r="BN402" s="1"/>
  <c r="BI402"/>
  <c r="BK402" s="1"/>
  <c r="BG402" s="1"/>
  <c r="BO402"/>
  <c r="BQ402" s="1"/>
  <c r="CN402" l="1"/>
  <c r="CW402" s="1"/>
  <c r="C420"/>
  <c r="H420"/>
  <c r="I420"/>
  <c r="G420"/>
  <c r="D420"/>
  <c r="B420"/>
  <c r="CS402"/>
  <c r="CV402" s="1"/>
  <c r="AB402"/>
  <c r="V402"/>
  <c r="Y402"/>
  <c r="AH402"/>
  <c r="S402"/>
  <c r="AP402"/>
  <c r="E420" l="1"/>
  <c r="J420"/>
  <c r="P420"/>
  <c r="M420"/>
  <c r="K420"/>
  <c r="O420"/>
  <c r="BS422"/>
  <c r="BT422" s="1"/>
  <c r="AZ402"/>
  <c r="BU422" l="1"/>
  <c r="A420"/>
  <c r="BB402"/>
  <c r="CD403" s="1"/>
  <c r="CE403" s="1"/>
  <c r="BC402"/>
  <c r="CG403" l="1"/>
  <c r="CF403"/>
  <c r="AS403"/>
  <c r="AR403"/>
  <c r="AT403"/>
  <c r="BA403" s="1"/>
  <c r="AU403"/>
  <c r="AW403"/>
  <c r="AV403"/>
  <c r="BE402"/>
  <c r="AX403" l="1"/>
  <c r="AY403" s="1"/>
  <c r="CT403"/>
  <c r="CO403" s="1"/>
  <c r="CH403"/>
  <c r="CI403" s="1"/>
  <c r="CJ403" s="1"/>
  <c r="CK403" s="1"/>
  <c r="CL403" s="1"/>
  <c r="BF403" l="1"/>
  <c r="CR403"/>
  <c r="CX403" s="1"/>
  <c r="CM403"/>
  <c r="CU403" s="1"/>
  <c r="CS403" l="1"/>
  <c r="BI403"/>
  <c r="BK403" s="1"/>
  <c r="BG403" s="1"/>
  <c r="BL403"/>
  <c r="BN403" s="1"/>
  <c r="BO403"/>
  <c r="BQ403" s="1"/>
  <c r="CP403"/>
  <c r="CQ403" s="1"/>
  <c r="CN403"/>
  <c r="CW403" s="1"/>
  <c r="D421"/>
  <c r="B421"/>
  <c r="G421"/>
  <c r="I421"/>
  <c r="C421"/>
  <c r="H421"/>
  <c r="AB403" l="1"/>
  <c r="V403"/>
  <c r="AH403"/>
  <c r="S403"/>
  <c r="Y403"/>
  <c r="AP403"/>
  <c r="BS423"/>
  <c r="BT423" s="1"/>
  <c r="M421"/>
  <c r="O421"/>
  <c r="P421"/>
  <c r="K421"/>
  <c r="CV403"/>
  <c r="BU423" l="1"/>
  <c r="A421"/>
  <c r="E421"/>
  <c r="J421"/>
  <c r="AZ403"/>
  <c r="BB403" l="1"/>
  <c r="CD404" s="1"/>
  <c r="CE404" s="1"/>
  <c r="BC403"/>
  <c r="CG404" l="1"/>
  <c r="CF404"/>
  <c r="AT404"/>
  <c r="AV404"/>
  <c r="AR404"/>
  <c r="AU404"/>
  <c r="AW404"/>
  <c r="AS404"/>
  <c r="BE403"/>
  <c r="CT404" l="1"/>
  <c r="CO404" s="1"/>
  <c r="CH404"/>
  <c r="CI404" s="1"/>
  <c r="CJ404" s="1"/>
  <c r="CK404" s="1"/>
  <c r="CL404" s="1"/>
  <c r="CM404" s="1"/>
  <c r="BA404"/>
  <c r="CP404" l="1"/>
  <c r="CQ404" s="1"/>
  <c r="CN404"/>
  <c r="CW404" s="1"/>
  <c r="AX404"/>
  <c r="AY404" s="1"/>
  <c r="BF404" s="1"/>
  <c r="CR404"/>
  <c r="CX404" s="1"/>
  <c r="CU404"/>
  <c r="BO404" l="1"/>
  <c r="BQ404" s="1"/>
  <c r="BL404"/>
  <c r="BN404" s="1"/>
  <c r="BI404"/>
  <c r="BK404" s="1"/>
  <c r="D422"/>
  <c r="G422"/>
  <c r="H422"/>
  <c r="C422"/>
  <c r="B422"/>
  <c r="I422"/>
  <c r="CS404"/>
  <c r="CV404" s="1"/>
  <c r="BG404" l="1"/>
  <c r="V404" s="1"/>
  <c r="E422"/>
  <c r="J422"/>
  <c r="K422"/>
  <c r="O422"/>
  <c r="P422"/>
  <c r="M422"/>
  <c r="BS424"/>
  <c r="BT424" s="1"/>
  <c r="AH404" l="1"/>
  <c r="AB404"/>
  <c r="Y404"/>
  <c r="AP404"/>
  <c r="S404"/>
  <c r="AZ404" s="1"/>
  <c r="BU424"/>
  <c r="A422"/>
  <c r="BB404" l="1"/>
  <c r="CD405" s="1"/>
  <c r="CE405" s="1"/>
  <c r="BC404"/>
  <c r="CG405" l="1"/>
  <c r="CF405"/>
  <c r="AT405"/>
  <c r="AR405"/>
  <c r="AW405"/>
  <c r="AU405"/>
  <c r="AS405"/>
  <c r="AV405"/>
  <c r="BE404"/>
  <c r="CH405" l="1"/>
  <c r="CI405" s="1"/>
  <c r="CJ405" s="1"/>
  <c r="CK405" s="1"/>
  <c r="CL405" s="1"/>
  <c r="CT405"/>
  <c r="CO405" s="1"/>
  <c r="BA405"/>
  <c r="CR405" l="1"/>
  <c r="CX405" s="1"/>
  <c r="CM405"/>
  <c r="AX405"/>
  <c r="AY405" s="1"/>
  <c r="BF405" s="1"/>
  <c r="CS405" l="1"/>
  <c r="I423"/>
  <c r="D423"/>
  <c r="B423"/>
  <c r="G423"/>
  <c r="C423"/>
  <c r="H423"/>
  <c r="CP405"/>
  <c r="CQ405" s="1"/>
  <c r="CN405"/>
  <c r="CW405" s="1"/>
  <c r="BI405"/>
  <c r="BK405" s="1"/>
  <c r="BL405"/>
  <c r="BN405" s="1"/>
  <c r="BO405"/>
  <c r="BQ405" s="1"/>
  <c r="CU405"/>
  <c r="BG405" l="1"/>
  <c r="S405" s="1"/>
  <c r="P423"/>
  <c r="O423"/>
  <c r="K423"/>
  <c r="BS425"/>
  <c r="BT425" s="1"/>
  <c r="M423"/>
  <c r="V405"/>
  <c r="AB405"/>
  <c r="AP405"/>
  <c r="CV405"/>
  <c r="Y405" l="1"/>
  <c r="AH405"/>
  <c r="E423"/>
  <c r="J423"/>
  <c r="A423"/>
  <c r="BU425"/>
  <c r="AZ405" l="1"/>
  <c r="BB405" s="1"/>
  <c r="CD406" s="1"/>
  <c r="CE406" s="1"/>
  <c r="BC405" l="1"/>
  <c r="AS406" s="1"/>
  <c r="CF406"/>
  <c r="CG406"/>
  <c r="AT406" l="1"/>
  <c r="BA406" s="1"/>
  <c r="AX406" s="1"/>
  <c r="AY406" s="1"/>
  <c r="BF406" s="1"/>
  <c r="AR406"/>
  <c r="AW406"/>
  <c r="AV406"/>
  <c r="AU406"/>
  <c r="BE405"/>
  <c r="CH406"/>
  <c r="CI406" s="1"/>
  <c r="CJ406" s="1"/>
  <c r="CK406" s="1"/>
  <c r="CL406" s="1"/>
  <c r="CM406" s="1"/>
  <c r="CT406"/>
  <c r="CO406" s="1"/>
  <c r="CP406" l="1"/>
  <c r="CQ406" s="1"/>
  <c r="BI406"/>
  <c r="BK406" s="1"/>
  <c r="BO406"/>
  <c r="BQ406" s="1"/>
  <c r="BL406"/>
  <c r="BN406" s="1"/>
  <c r="CU406"/>
  <c r="CR406"/>
  <c r="CX406" s="1"/>
  <c r="CN406" l="1"/>
  <c r="CW406" s="1"/>
  <c r="BG406"/>
  <c r="B424"/>
  <c r="G424"/>
  <c r="C424"/>
  <c r="H424"/>
  <c r="D424"/>
  <c r="I424"/>
  <c r="CS406"/>
  <c r="CV406" s="1"/>
  <c r="E424" l="1"/>
  <c r="J424"/>
  <c r="M424"/>
  <c r="K424"/>
  <c r="P424"/>
  <c r="O424"/>
  <c r="BS426"/>
  <c r="BT426" s="1"/>
  <c r="Y406"/>
  <c r="S406"/>
  <c r="V406"/>
  <c r="AB406"/>
  <c r="AH406"/>
  <c r="AP406"/>
  <c r="AZ406" l="1"/>
  <c r="BB406" s="1"/>
  <c r="CD407" s="1"/>
  <c r="CE407" s="1"/>
  <c r="A424"/>
  <c r="BU426"/>
  <c r="BC406" l="1"/>
  <c r="AR407" s="1"/>
  <c r="CF407"/>
  <c r="CG407"/>
  <c r="AV407" l="1"/>
  <c r="AW407"/>
  <c r="AU407"/>
  <c r="AT407"/>
  <c r="AS407"/>
  <c r="BE406"/>
  <c r="CT407"/>
  <c r="CH407"/>
  <c r="CI407" s="1"/>
  <c r="CJ407" s="1"/>
  <c r="CK407" s="1"/>
  <c r="CL407" s="1"/>
  <c r="CO407"/>
  <c r="BA407" l="1"/>
  <c r="AX407" s="1"/>
  <c r="AY407" s="1"/>
  <c r="BF407" s="1"/>
  <c r="CR407"/>
  <c r="CX407" s="1"/>
  <c r="CM407"/>
  <c r="CS407" l="1"/>
  <c r="H425"/>
  <c r="D425"/>
  <c r="B425"/>
  <c r="G425"/>
  <c r="I425"/>
  <c r="C425"/>
  <c r="CP407"/>
  <c r="CQ407" s="1"/>
  <c r="CN407"/>
  <c r="CW407" s="1"/>
  <c r="BO407"/>
  <c r="BQ407" s="1"/>
  <c r="BL407"/>
  <c r="BN407" s="1"/>
  <c r="BI407"/>
  <c r="BK407" s="1"/>
  <c r="CU407"/>
  <c r="P425" l="1"/>
  <c r="M425"/>
  <c r="O425"/>
  <c r="BS427"/>
  <c r="BT427" s="1"/>
  <c r="K425"/>
  <c r="CV407"/>
  <c r="BG407"/>
  <c r="E425" l="1"/>
  <c r="J425"/>
  <c r="AH407"/>
  <c r="S407"/>
  <c r="Y407"/>
  <c r="AB407"/>
  <c r="V407"/>
  <c r="AP407"/>
  <c r="A425"/>
  <c r="BU427"/>
  <c r="AZ407" l="1"/>
  <c r="BB407" l="1"/>
  <c r="CD408" s="1"/>
  <c r="CE408" s="1"/>
  <c r="BC407"/>
  <c r="CG408" l="1"/>
  <c r="CF408"/>
  <c r="AV408"/>
  <c r="AS408"/>
  <c r="AU408"/>
  <c r="AR408"/>
  <c r="AW408"/>
  <c r="AT408"/>
  <c r="BE407"/>
  <c r="CT408" l="1"/>
  <c r="CO408" s="1"/>
  <c r="CH408"/>
  <c r="CI408" s="1"/>
  <c r="CJ408" s="1"/>
  <c r="CK408" s="1"/>
  <c r="CL408" s="1"/>
  <c r="BA408"/>
  <c r="AX408" l="1"/>
  <c r="AY408" s="1"/>
  <c r="BF408" s="1"/>
  <c r="CR408"/>
  <c r="CX408" s="1"/>
  <c r="CM408"/>
  <c r="CP408" l="1"/>
  <c r="CQ408" s="1"/>
  <c r="CN408"/>
  <c r="CW408" s="1"/>
  <c r="H426"/>
  <c r="I426"/>
  <c r="C426"/>
  <c r="B426"/>
  <c r="D426"/>
  <c r="G426"/>
  <c r="BI408"/>
  <c r="BK408" s="1"/>
  <c r="BG408" s="1"/>
  <c r="BL408"/>
  <c r="BN408" s="1"/>
  <c r="BO408"/>
  <c r="BQ408" s="1"/>
  <c r="CU408"/>
  <c r="CS408"/>
  <c r="AB408" l="1"/>
  <c r="Y408"/>
  <c r="S408"/>
  <c r="V408"/>
  <c r="AH408"/>
  <c r="AP408"/>
  <c r="O426"/>
  <c r="BS428"/>
  <c r="BT428" s="1"/>
  <c r="M426"/>
  <c r="P426"/>
  <c r="K426"/>
  <c r="CV408"/>
  <c r="AZ408" l="1"/>
  <c r="E426"/>
  <c r="J426"/>
  <c r="A426"/>
  <c r="BU428"/>
  <c r="BC408" l="1"/>
  <c r="BB408"/>
  <c r="CD409" s="1"/>
  <c r="CE409" s="1"/>
  <c r="AR409" l="1"/>
  <c r="AW409"/>
  <c r="AT409"/>
  <c r="AU409"/>
  <c r="AV409"/>
  <c r="AS409"/>
  <c r="BE408"/>
  <c r="CG409"/>
  <c r="CF409"/>
  <c r="CO409" l="1"/>
  <c r="BA409"/>
  <c r="CH409"/>
  <c r="CI409" s="1"/>
  <c r="CJ409" s="1"/>
  <c r="CK409" s="1"/>
  <c r="CL409" s="1"/>
  <c r="CM409" s="1"/>
  <c r="CT409"/>
  <c r="CP409" l="1"/>
  <c r="CQ409" s="1"/>
  <c r="CR409"/>
  <c r="CX409" s="1"/>
  <c r="CU409"/>
  <c r="AX409"/>
  <c r="AY409" s="1"/>
  <c r="BF409" s="1"/>
  <c r="CN409" l="1"/>
  <c r="CW409" s="1"/>
  <c r="CS409"/>
  <c r="CV409" s="1"/>
  <c r="BI409"/>
  <c r="BK409" s="1"/>
  <c r="BL409"/>
  <c r="BN409" s="1"/>
  <c r="BO409"/>
  <c r="BQ409" s="1"/>
  <c r="D427"/>
  <c r="H427"/>
  <c r="I427"/>
  <c r="B427"/>
  <c r="C427"/>
  <c r="G427"/>
  <c r="E427" l="1"/>
  <c r="J427"/>
  <c r="O427"/>
  <c r="M427"/>
  <c r="P427"/>
  <c r="K427"/>
  <c r="BS429"/>
  <c r="BT429" s="1"/>
  <c r="BG409"/>
  <c r="BU429" l="1"/>
  <c r="A427"/>
  <c r="AB409"/>
  <c r="S409"/>
  <c r="AH409"/>
  <c r="Y409"/>
  <c r="V409"/>
  <c r="AP409"/>
  <c r="AZ409" l="1"/>
  <c r="BC409" l="1"/>
  <c r="BB409"/>
  <c r="CD410" s="1"/>
  <c r="CE410" s="1"/>
  <c r="AR410" l="1"/>
  <c r="AS410"/>
  <c r="AV410"/>
  <c r="AT410"/>
  <c r="AU410"/>
  <c r="AW410"/>
  <c r="BE409"/>
  <c r="CG410"/>
  <c r="CF410"/>
  <c r="CO410" l="1"/>
  <c r="CH410"/>
  <c r="CI410" s="1"/>
  <c r="CJ410" s="1"/>
  <c r="CK410" s="1"/>
  <c r="CL410" s="1"/>
  <c r="CM410" s="1"/>
  <c r="CT410"/>
  <c r="BA410"/>
  <c r="CP410" l="1"/>
  <c r="CQ410" s="1"/>
  <c r="CU410"/>
  <c r="AX410"/>
  <c r="AY410" s="1"/>
  <c r="BF410" s="1"/>
  <c r="CR410"/>
  <c r="CX410" s="1"/>
  <c r="CS410" l="1"/>
  <c r="CV410" s="1"/>
  <c r="CN410"/>
  <c r="CW410" s="1"/>
  <c r="H428"/>
  <c r="C428"/>
  <c r="D428"/>
  <c r="I428"/>
  <c r="B428"/>
  <c r="G428"/>
  <c r="BL410"/>
  <c r="BN410" s="1"/>
  <c r="BI410"/>
  <c r="BK410" s="1"/>
  <c r="BO410"/>
  <c r="BQ410" s="1"/>
  <c r="E428" l="1"/>
  <c r="J428"/>
  <c r="BG410"/>
  <c r="O428"/>
  <c r="K428"/>
  <c r="P428"/>
  <c r="M428"/>
  <c r="BS430"/>
  <c r="BT430" s="1"/>
  <c r="AB410" l="1"/>
  <c r="AH410"/>
  <c r="V410"/>
  <c r="Y410"/>
  <c r="S410"/>
  <c r="AZ410" s="1"/>
  <c r="AP410"/>
  <c r="BU430"/>
  <c r="A428"/>
  <c r="BC410" l="1"/>
  <c r="BB410"/>
  <c r="CD411" s="1"/>
  <c r="CE411" s="1"/>
  <c r="AU411" l="1"/>
  <c r="AT411"/>
  <c r="BA411" s="1"/>
  <c r="AW411"/>
  <c r="AR411"/>
  <c r="AS411"/>
  <c r="AV411"/>
  <c r="BE410"/>
  <c r="CF411"/>
  <c r="CG411"/>
  <c r="AX411" l="1"/>
  <c r="AY411" s="1"/>
  <c r="CT411"/>
  <c r="CO411" s="1"/>
  <c r="CH411"/>
  <c r="CI411" s="1"/>
  <c r="CJ411" s="1"/>
  <c r="CK411" s="1"/>
  <c r="CL411" s="1"/>
  <c r="BF411" l="1"/>
  <c r="CR411"/>
  <c r="CX411" s="1"/>
  <c r="CM411"/>
  <c r="BL411" l="1"/>
  <c r="BN411" s="1"/>
  <c r="BO411"/>
  <c r="BQ411" s="1"/>
  <c r="BI411"/>
  <c r="BK411" s="1"/>
  <c r="CP411"/>
  <c r="CQ411" s="1"/>
  <c r="CN411"/>
  <c r="CW411" s="1"/>
  <c r="G429"/>
  <c r="C429"/>
  <c r="H429"/>
  <c r="D429"/>
  <c r="B429"/>
  <c r="I429"/>
  <c r="CS411"/>
  <c r="CU411"/>
  <c r="BG411" l="1"/>
  <c r="M429"/>
  <c r="BS431"/>
  <c r="BT431" s="1"/>
  <c r="K429"/>
  <c r="P429"/>
  <c r="O429"/>
  <c r="CV411"/>
  <c r="AB411" l="1"/>
  <c r="AH411"/>
  <c r="V411"/>
  <c r="S411"/>
  <c r="Y411"/>
  <c r="AP411"/>
  <c r="BU431"/>
  <c r="A429"/>
  <c r="E429"/>
  <c r="J429"/>
  <c r="AZ411" l="1"/>
  <c r="BC411" l="1"/>
  <c r="BB411"/>
  <c r="CD412" s="1"/>
  <c r="CE412" s="1"/>
  <c r="AV412" l="1"/>
  <c r="AR412"/>
  <c r="AW412"/>
  <c r="AU412"/>
  <c r="AT412"/>
  <c r="BA412" s="1"/>
  <c r="AS412"/>
  <c r="BE411"/>
  <c r="CF412"/>
  <c r="CG412"/>
  <c r="AY412" l="1"/>
  <c r="BF412" s="1"/>
  <c r="AX412"/>
  <c r="CT412"/>
  <c r="CH412"/>
  <c r="CI412" s="1"/>
  <c r="CJ412" s="1"/>
  <c r="CK412" s="1"/>
  <c r="CL412" s="1"/>
  <c r="CO412"/>
  <c r="BL412" l="1"/>
  <c r="BN412" s="1"/>
  <c r="BO412"/>
  <c r="BQ412" s="1"/>
  <c r="BI412"/>
  <c r="BK412" s="1"/>
  <c r="CR412"/>
  <c r="CX412" s="1"/>
  <c r="CM412"/>
  <c r="I430" l="1"/>
  <c r="B430"/>
  <c r="G430"/>
  <c r="C430"/>
  <c r="D430"/>
  <c r="H430"/>
  <c r="BG412"/>
  <c r="CP412"/>
  <c r="CQ412" s="1"/>
  <c r="CN412"/>
  <c r="CW412" s="1"/>
  <c r="CS412"/>
  <c r="CU412"/>
  <c r="AB412" l="1"/>
  <c r="Y412"/>
  <c r="AH412"/>
  <c r="S412"/>
  <c r="V412"/>
  <c r="AP412"/>
  <c r="CV412"/>
  <c r="O430"/>
  <c r="M430"/>
  <c r="P430"/>
  <c r="BS432"/>
  <c r="BT432" s="1"/>
  <c r="K430"/>
  <c r="E430" l="1"/>
  <c r="J430"/>
  <c r="BU432"/>
  <c r="A430"/>
  <c r="AZ412"/>
  <c r="BC412" l="1"/>
  <c r="BB412"/>
  <c r="CD413" s="1"/>
  <c r="CE413" s="1"/>
  <c r="AU413" l="1"/>
  <c r="AR413"/>
  <c r="AS413"/>
  <c r="AV413"/>
  <c r="AW413"/>
  <c r="AT413"/>
  <c r="BE412"/>
  <c r="CG413"/>
  <c r="CF413"/>
  <c r="CO413" l="1"/>
  <c r="CH413"/>
  <c r="CI413" s="1"/>
  <c r="CJ413" s="1"/>
  <c r="CK413" s="1"/>
  <c r="CL413" s="1"/>
  <c r="CT413"/>
  <c r="BA413"/>
  <c r="CR413" l="1"/>
  <c r="CX413" s="1"/>
  <c r="CM413"/>
  <c r="CU413" s="1"/>
  <c r="AX413"/>
  <c r="AY413" s="1"/>
  <c r="BF413" s="1"/>
  <c r="CS413" l="1"/>
  <c r="BI413"/>
  <c r="BK413" s="1"/>
  <c r="BG413" s="1"/>
  <c r="BO413"/>
  <c r="BQ413" s="1"/>
  <c r="BL413"/>
  <c r="BN413" s="1"/>
  <c r="CP413"/>
  <c r="CQ413" s="1"/>
  <c r="CN413"/>
  <c r="CW413" s="1"/>
  <c r="G431"/>
  <c r="I431"/>
  <c r="B431"/>
  <c r="H431"/>
  <c r="C431"/>
  <c r="D431"/>
  <c r="Y413" l="1"/>
  <c r="AB413"/>
  <c r="V413"/>
  <c r="S413"/>
  <c r="AH413"/>
  <c r="AP413"/>
  <c r="P431"/>
  <c r="M431"/>
  <c r="BS433"/>
  <c r="BT433" s="1"/>
  <c r="K431"/>
  <c r="O431"/>
  <c r="CV413"/>
  <c r="A431" l="1"/>
  <c r="BU433"/>
  <c r="E431"/>
  <c r="J431"/>
  <c r="AZ413"/>
  <c r="BC413" l="1"/>
  <c r="BB413"/>
  <c r="CD414" s="1"/>
  <c r="CE414" s="1"/>
  <c r="AT414" l="1"/>
  <c r="BA414" s="1"/>
  <c r="AW414"/>
  <c r="AU414"/>
  <c r="AV414"/>
  <c r="AS414"/>
  <c r="AR414"/>
  <c r="BE413"/>
  <c r="CG414"/>
  <c r="CF414"/>
  <c r="AX414" l="1"/>
  <c r="AY414" s="1"/>
  <c r="BF414" s="1"/>
  <c r="CO414"/>
  <c r="CT414"/>
  <c r="CH414"/>
  <c r="CI414" s="1"/>
  <c r="CJ414" s="1"/>
  <c r="CK414" s="1"/>
  <c r="CL414" s="1"/>
  <c r="CM414" s="1"/>
  <c r="CP414" l="1"/>
  <c r="CQ414" s="1"/>
  <c r="BO414"/>
  <c r="BQ414" s="1"/>
  <c r="BL414"/>
  <c r="BN414" s="1"/>
  <c r="BI414"/>
  <c r="BK414" s="1"/>
  <c r="CR414"/>
  <c r="CX414" s="1"/>
  <c r="CU414"/>
  <c r="BG414" l="1"/>
  <c r="Y414" s="1"/>
  <c r="CS414"/>
  <c r="CN414"/>
  <c r="CW414" s="1"/>
  <c r="H432"/>
  <c r="D432"/>
  <c r="B432"/>
  <c r="I432"/>
  <c r="C432"/>
  <c r="G432"/>
  <c r="CV414"/>
  <c r="AH414" l="1"/>
  <c r="S414"/>
  <c r="V414"/>
  <c r="AP414"/>
  <c r="AB414"/>
  <c r="P432"/>
  <c r="BS434"/>
  <c r="BT434" s="1"/>
  <c r="K432"/>
  <c r="O432"/>
  <c r="M432"/>
  <c r="E432"/>
  <c r="J432"/>
  <c r="AZ414" l="1"/>
  <c r="BU434"/>
  <c r="A432"/>
  <c r="BB414" l="1"/>
  <c r="CD415" s="1"/>
  <c r="CE415" s="1"/>
  <c r="BC414"/>
  <c r="CF415" l="1"/>
  <c r="CG415"/>
  <c r="AW415"/>
  <c r="BE414"/>
  <c r="AR415"/>
  <c r="AS415"/>
  <c r="AT415"/>
  <c r="BA415" s="1"/>
  <c r="AX415" s="1"/>
  <c r="AU415"/>
  <c r="AV415"/>
  <c r="CO415" l="1"/>
  <c r="AY415"/>
  <c r="BF415" s="1"/>
  <c r="BO415" s="1"/>
  <c r="BQ415" s="1"/>
  <c r="CH415"/>
  <c r="CI415" s="1"/>
  <c r="CJ415" s="1"/>
  <c r="CK415" s="1"/>
  <c r="CL415" s="1"/>
  <c r="CT415"/>
  <c r="BL415" l="1"/>
  <c r="BN415" s="1"/>
  <c r="BI415"/>
  <c r="BK415" s="1"/>
  <c r="CM415"/>
  <c r="CR415"/>
  <c r="CX415" s="1"/>
  <c r="BG415" l="1"/>
  <c r="CP415"/>
  <c r="CQ415" s="1"/>
  <c r="CN415"/>
  <c r="CW415" s="1"/>
  <c r="D433"/>
  <c r="C433"/>
  <c r="H433"/>
  <c r="I433"/>
  <c r="B433"/>
  <c r="G433"/>
  <c r="CU415"/>
  <c r="CS415"/>
  <c r="AH415" l="1"/>
  <c r="AP415"/>
  <c r="AB415"/>
  <c r="S415"/>
  <c r="V415"/>
  <c r="Y415"/>
  <c r="CV415"/>
  <c r="P433"/>
  <c r="M433"/>
  <c r="K433"/>
  <c r="BS435"/>
  <c r="BT435" s="1"/>
  <c r="O433"/>
  <c r="AZ415" l="1"/>
  <c r="BB415" s="1"/>
  <c r="CD416" s="1"/>
  <c r="CE416" s="1"/>
  <c r="A433"/>
  <c r="BU435"/>
  <c r="E433"/>
  <c r="J433"/>
  <c r="BC415" l="1"/>
  <c r="AR416" s="1"/>
  <c r="CG416"/>
  <c r="CF416"/>
  <c r="AT416" l="1"/>
  <c r="BE415"/>
  <c r="AS416"/>
  <c r="AV416"/>
  <c r="AU416"/>
  <c r="AW416"/>
  <c r="CO416"/>
  <c r="CT416"/>
  <c r="CH416"/>
  <c r="CI416" s="1"/>
  <c r="CJ416" s="1"/>
  <c r="CK416" s="1"/>
  <c r="CL416" s="1"/>
  <c r="CR416" s="1"/>
  <c r="CX416" s="1"/>
  <c r="H434" s="1"/>
  <c r="BA416"/>
  <c r="AX416" s="1"/>
  <c r="AY416" s="1"/>
  <c r="BF416" s="1"/>
  <c r="BL416" s="1"/>
  <c r="BN416" s="1"/>
  <c r="BI416" l="1"/>
  <c r="BK416" s="1"/>
  <c r="BG416" s="1"/>
  <c r="BO416"/>
  <c r="BQ416" s="1"/>
  <c r="I434"/>
  <c r="G434"/>
  <c r="CM416"/>
  <c r="CU416" s="1"/>
  <c r="C434"/>
  <c r="O434" s="1"/>
  <c r="B434"/>
  <c r="D434"/>
  <c r="Y416" l="1"/>
  <c r="V416"/>
  <c r="AB416"/>
  <c r="AP416"/>
  <c r="AH416"/>
  <c r="S416"/>
  <c r="M434"/>
  <c r="K434"/>
  <c r="BS436"/>
  <c r="BT436" s="1"/>
  <c r="BU436" s="1"/>
  <c r="CP416"/>
  <c r="CQ416" s="1"/>
  <c r="CN416"/>
  <c r="CW416" s="1"/>
  <c r="CS416"/>
  <c r="P434"/>
  <c r="AZ416"/>
  <c r="CV416" l="1"/>
  <c r="E434" s="1"/>
  <c r="A434"/>
  <c r="BB416"/>
  <c r="CD417" s="1"/>
  <c r="CE417" s="1"/>
  <c r="BC416"/>
  <c r="J434" l="1"/>
  <c r="CG417"/>
  <c r="CF417"/>
  <c r="AT417"/>
  <c r="AR417"/>
  <c r="AS417"/>
  <c r="AU417"/>
  <c r="AV417"/>
  <c r="AW417"/>
  <c r="BE416"/>
  <c r="BA417" l="1"/>
  <c r="AX417" s="1"/>
  <c r="AY417" s="1"/>
  <c r="BF417" s="1"/>
  <c r="CH417"/>
  <c r="CI417" s="1"/>
  <c r="CJ417" s="1"/>
  <c r="CK417" s="1"/>
  <c r="CL417" s="1"/>
  <c r="CT417"/>
  <c r="CO417" s="1"/>
  <c r="CR417" l="1"/>
  <c r="CX417" s="1"/>
  <c r="CM417"/>
  <c r="BL417"/>
  <c r="BN417" s="1"/>
  <c r="BI417"/>
  <c r="BK417" s="1"/>
  <c r="BO417"/>
  <c r="BQ417" s="1"/>
  <c r="G435" l="1"/>
  <c r="B435"/>
  <c r="C435"/>
  <c r="H435"/>
  <c r="I435"/>
  <c r="D435"/>
  <c r="BG417"/>
  <c r="CS417"/>
  <c r="CP417"/>
  <c r="CQ417" s="1"/>
  <c r="CN417"/>
  <c r="CW417" s="1"/>
  <c r="CU417"/>
  <c r="CV417" l="1"/>
  <c r="O435"/>
  <c r="BS437"/>
  <c r="BT437" s="1"/>
  <c r="P435"/>
  <c r="K435"/>
  <c r="M435"/>
  <c r="S417"/>
  <c r="AB417"/>
  <c r="AH417"/>
  <c r="Y417"/>
  <c r="V417"/>
  <c r="AP417"/>
  <c r="E435" l="1"/>
  <c r="J435"/>
  <c r="A435"/>
  <c r="BU437"/>
  <c r="AZ417"/>
  <c r="BC417" l="1"/>
  <c r="BB417"/>
  <c r="CD418" s="1"/>
  <c r="CE418" s="1"/>
  <c r="AT418" l="1"/>
  <c r="BA418" s="1"/>
  <c r="AW418"/>
  <c r="AR418"/>
  <c r="AS418"/>
  <c r="AV418"/>
  <c r="AU418"/>
  <c r="BE417"/>
  <c r="CG418"/>
  <c r="CF418"/>
  <c r="AX418" l="1"/>
  <c r="AY418" s="1"/>
  <c r="BF418" s="1"/>
  <c r="CO418"/>
  <c r="CT418"/>
  <c r="CH418"/>
  <c r="CI418" s="1"/>
  <c r="CJ418" s="1"/>
  <c r="CK418" s="1"/>
  <c r="CL418" s="1"/>
  <c r="CM418" s="1"/>
  <c r="CP418" l="1"/>
  <c r="CQ418" s="1"/>
  <c r="BI418"/>
  <c r="BK418" s="1"/>
  <c r="BL418"/>
  <c r="BN418" s="1"/>
  <c r="BO418"/>
  <c r="BQ418" s="1"/>
  <c r="CR418"/>
  <c r="CX418" s="1"/>
  <c r="CU418"/>
  <c r="CS418" l="1"/>
  <c r="CV418" s="1"/>
  <c r="D436"/>
  <c r="B436"/>
  <c r="I436"/>
  <c r="G436"/>
  <c r="C436"/>
  <c r="H436"/>
  <c r="CN418"/>
  <c r="CW418" s="1"/>
  <c r="BG418"/>
  <c r="M436" l="1"/>
  <c r="BS438"/>
  <c r="BT438" s="1"/>
  <c r="K436"/>
  <c r="O436"/>
  <c r="P436"/>
  <c r="E436"/>
  <c r="J436"/>
  <c r="AB418"/>
  <c r="AH418"/>
  <c r="S418"/>
  <c r="V418"/>
  <c r="Y418"/>
  <c r="AP418"/>
  <c r="BU438" l="1"/>
  <c r="A436"/>
  <c r="AZ418"/>
  <c r="BB418" l="1"/>
  <c r="CD419" s="1"/>
  <c r="CE419" s="1"/>
  <c r="BC418"/>
  <c r="CF419" l="1"/>
  <c r="CG419"/>
  <c r="AR419"/>
  <c r="AT419"/>
  <c r="AV419"/>
  <c r="AS419"/>
  <c r="AW419"/>
  <c r="AU419"/>
  <c r="BE418"/>
  <c r="CO419" l="1"/>
  <c r="CT419"/>
  <c r="CH419"/>
  <c r="CI419" s="1"/>
  <c r="CJ419" s="1"/>
  <c r="CK419" s="1"/>
  <c r="CL419" s="1"/>
  <c r="BA419"/>
  <c r="CR419" l="1"/>
  <c r="CX419" s="1"/>
  <c r="CM419"/>
  <c r="CU419" s="1"/>
  <c r="AX419"/>
  <c r="AY419" s="1"/>
  <c r="BF419" s="1"/>
  <c r="D437" l="1"/>
  <c r="B437"/>
  <c r="G437"/>
  <c r="I437"/>
  <c r="C437"/>
  <c r="H437"/>
  <c r="CS419"/>
  <c r="CP419"/>
  <c r="CQ419" s="1"/>
  <c r="CN419"/>
  <c r="CW419" s="1"/>
  <c r="BI419"/>
  <c r="BK419" s="1"/>
  <c r="BL419"/>
  <c r="BN419" s="1"/>
  <c r="BO419"/>
  <c r="BQ419" s="1"/>
  <c r="BG419" l="1"/>
  <c r="V419" s="1"/>
  <c r="BS439"/>
  <c r="BT439" s="1"/>
  <c r="P437"/>
  <c r="O437"/>
  <c r="K437"/>
  <c r="M437"/>
  <c r="Y419"/>
  <c r="AH419"/>
  <c r="S419"/>
  <c r="AB419"/>
  <c r="AP419"/>
  <c r="CV419"/>
  <c r="AZ419" l="1"/>
  <c r="BB419" s="1"/>
  <c r="CD420" s="1"/>
  <c r="CE420" s="1"/>
  <c r="A437"/>
  <c r="BU439"/>
  <c r="BC419"/>
  <c r="E437"/>
  <c r="J437"/>
  <c r="CG420" l="1"/>
  <c r="CF420"/>
  <c r="AW420"/>
  <c r="AS420"/>
  <c r="AT420"/>
  <c r="BA420" s="1"/>
  <c r="AV420"/>
  <c r="AR420"/>
  <c r="AU420"/>
  <c r="BE419"/>
  <c r="AX420" l="1"/>
  <c r="AY420" s="1"/>
  <c r="BF420" s="1"/>
  <c r="CH420"/>
  <c r="CI420" s="1"/>
  <c r="CJ420" s="1"/>
  <c r="CK420" s="1"/>
  <c r="CL420" s="1"/>
  <c r="CT420"/>
  <c r="CO420" s="1"/>
  <c r="BO420" l="1"/>
  <c r="BQ420" s="1"/>
  <c r="BL420"/>
  <c r="BN420" s="1"/>
  <c r="BI420"/>
  <c r="BK420" s="1"/>
  <c r="CR420"/>
  <c r="CX420" s="1"/>
  <c r="CM420"/>
  <c r="CU420" s="1"/>
  <c r="BG420" l="1"/>
  <c r="B438"/>
  <c r="I438"/>
  <c r="D438"/>
  <c r="G438"/>
  <c r="C438"/>
  <c r="H438"/>
  <c r="CP420"/>
  <c r="CQ420" s="1"/>
  <c r="CN420"/>
  <c r="CW420" s="1"/>
  <c r="CS420"/>
  <c r="AH420" l="1"/>
  <c r="S420"/>
  <c r="Y420"/>
  <c r="V420"/>
  <c r="AB420"/>
  <c r="AP420"/>
  <c r="BS440"/>
  <c r="BT440" s="1"/>
  <c r="K438"/>
  <c r="O438"/>
  <c r="P438"/>
  <c r="M438"/>
  <c r="CV420"/>
  <c r="AZ420" l="1"/>
  <c r="A438"/>
  <c r="BU440"/>
  <c r="E438"/>
  <c r="J438"/>
  <c r="BC420" l="1"/>
  <c r="BB420"/>
  <c r="CD421" s="1"/>
  <c r="CE421" s="1"/>
  <c r="AV421" l="1"/>
  <c r="AT421"/>
  <c r="BA421" s="1"/>
  <c r="AR421"/>
  <c r="AW421"/>
  <c r="AS421"/>
  <c r="AU421"/>
  <c r="BE420"/>
  <c r="CG421"/>
  <c r="CF421"/>
  <c r="CO421" l="1"/>
  <c r="AX421"/>
  <c r="AY421" s="1"/>
  <c r="BF421" s="1"/>
  <c r="CH421"/>
  <c r="CI421" s="1"/>
  <c r="CJ421" s="1"/>
  <c r="CK421" s="1"/>
  <c r="CL421" s="1"/>
  <c r="CT421"/>
  <c r="BO421" l="1"/>
  <c r="BQ421" s="1"/>
  <c r="BI421"/>
  <c r="BK421" s="1"/>
  <c r="BL421"/>
  <c r="BN421" s="1"/>
  <c r="CR421"/>
  <c r="CX421" s="1"/>
  <c r="CM421"/>
  <c r="CU421" s="1"/>
  <c r="BG421" l="1"/>
  <c r="V421" s="1"/>
  <c r="CP421"/>
  <c r="CQ421" s="1"/>
  <c r="CN421"/>
  <c r="CW421" s="1"/>
  <c r="B439"/>
  <c r="D439"/>
  <c r="I439"/>
  <c r="H439"/>
  <c r="G439"/>
  <c r="C439"/>
  <c r="CS421"/>
  <c r="Y421" l="1"/>
  <c r="AB421"/>
  <c r="AH421"/>
  <c r="AP421"/>
  <c r="S421"/>
  <c r="AZ421" s="1"/>
  <c r="CV421"/>
  <c r="M439"/>
  <c r="P439"/>
  <c r="O439"/>
  <c r="K439"/>
  <c r="BS441"/>
  <c r="BT441" s="1"/>
  <c r="BC421" l="1"/>
  <c r="BB421"/>
  <c r="CD422" s="1"/>
  <c r="CE422" s="1"/>
  <c r="E439"/>
  <c r="J439"/>
  <c r="BU441"/>
  <c r="A439"/>
  <c r="AW422" l="1"/>
  <c r="AT422"/>
  <c r="BA422" s="1"/>
  <c r="AV422"/>
  <c r="AR422"/>
  <c r="AU422"/>
  <c r="AS422"/>
  <c r="BE421"/>
  <c r="CG422"/>
  <c r="CF422"/>
  <c r="CO422" l="1"/>
  <c r="AX422"/>
  <c r="AY422" s="1"/>
  <c r="CH422"/>
  <c r="CI422" s="1"/>
  <c r="CJ422" s="1"/>
  <c r="CK422" s="1"/>
  <c r="CL422" s="1"/>
  <c r="CM422" s="1"/>
  <c r="CT422"/>
  <c r="BF422" l="1"/>
  <c r="CP422"/>
  <c r="CQ422" s="1"/>
  <c r="CU422"/>
  <c r="CR422"/>
  <c r="CX422" s="1"/>
  <c r="BI422" l="1"/>
  <c r="BK422" s="1"/>
  <c r="BG422" s="1"/>
  <c r="BO422"/>
  <c r="BQ422" s="1"/>
  <c r="BL422"/>
  <c r="BN422" s="1"/>
  <c r="CN422"/>
  <c r="CW422" s="1"/>
  <c r="D440"/>
  <c r="I440"/>
  <c r="G440"/>
  <c r="C440"/>
  <c r="B440"/>
  <c r="H440"/>
  <c r="CS422"/>
  <c r="CV422" s="1"/>
  <c r="AB422" l="1"/>
  <c r="S422"/>
  <c r="AH422"/>
  <c r="V422"/>
  <c r="Y422"/>
  <c r="AP422"/>
  <c r="O440"/>
  <c r="BS442"/>
  <c r="BT442" s="1"/>
  <c r="M440"/>
  <c r="K440"/>
  <c r="P440"/>
  <c r="E440"/>
  <c r="J440"/>
  <c r="AZ422" l="1"/>
  <c r="BU442"/>
  <c r="A440"/>
  <c r="BC422" l="1"/>
  <c r="BB422"/>
  <c r="CD423" s="1"/>
  <c r="CE423" s="1"/>
  <c r="AT423" l="1"/>
  <c r="AS423"/>
  <c r="AU423"/>
  <c r="AV423"/>
  <c r="AW423"/>
  <c r="AR423"/>
  <c r="BE422"/>
  <c r="CF423"/>
  <c r="CG423"/>
  <c r="BA423" l="1"/>
  <c r="AX423" s="1"/>
  <c r="AY423" s="1"/>
  <c r="BF423" s="1"/>
  <c r="CH423"/>
  <c r="CI423" s="1"/>
  <c r="CJ423" s="1"/>
  <c r="CK423" s="1"/>
  <c r="CL423" s="1"/>
  <c r="CM423" s="1"/>
  <c r="CT423"/>
  <c r="CO423" s="1"/>
  <c r="CP423" l="1"/>
  <c r="CQ423" s="1"/>
  <c r="CU423"/>
  <c r="BO423"/>
  <c r="BQ423" s="1"/>
  <c r="BL423"/>
  <c r="BN423" s="1"/>
  <c r="BI423"/>
  <c r="BK423" s="1"/>
  <c r="CR423"/>
  <c r="CX423" s="1"/>
  <c r="BG423" l="1"/>
  <c r="CN423"/>
  <c r="CW423" s="1"/>
  <c r="G441"/>
  <c r="H441"/>
  <c r="I441"/>
  <c r="B441"/>
  <c r="C441"/>
  <c r="D441"/>
  <c r="CS423"/>
  <c r="CV423" s="1"/>
  <c r="Y423" l="1"/>
  <c r="S423"/>
  <c r="V423"/>
  <c r="AB423"/>
  <c r="AH423"/>
  <c r="AP423"/>
  <c r="E441"/>
  <c r="J441"/>
  <c r="P441"/>
  <c r="BS443"/>
  <c r="BT443" s="1"/>
  <c r="M441"/>
  <c r="O441"/>
  <c r="K441"/>
  <c r="A441" l="1"/>
  <c r="BU443"/>
  <c r="AZ423"/>
  <c r="BB423" l="1"/>
  <c r="CD424" s="1"/>
  <c r="CE424" s="1"/>
  <c r="BC423"/>
  <c r="CF424" l="1"/>
  <c r="CG424"/>
  <c r="AR424"/>
  <c r="AV424"/>
  <c r="AU424"/>
  <c r="AT424"/>
  <c r="BA424" s="1"/>
  <c r="AW424"/>
  <c r="AS424"/>
  <c r="BE423"/>
  <c r="CO424" l="1"/>
  <c r="AX424"/>
  <c r="CH424"/>
  <c r="CI424" s="1"/>
  <c r="CJ424" s="1"/>
  <c r="CK424" s="1"/>
  <c r="CL424" s="1"/>
  <c r="CM424" s="1"/>
  <c r="CT424"/>
  <c r="AY424"/>
  <c r="BF424" s="1"/>
  <c r="CP424" l="1"/>
  <c r="CQ424" s="1"/>
  <c r="CN424"/>
  <c r="CW424" s="1"/>
  <c r="CU424"/>
  <c r="CR424"/>
  <c r="CX424" s="1"/>
  <c r="BI424"/>
  <c r="BK424" s="1"/>
  <c r="BL424"/>
  <c r="BN424" s="1"/>
  <c r="BO424"/>
  <c r="BQ424" s="1"/>
  <c r="BG424" l="1"/>
  <c r="S424" s="1"/>
  <c r="B442"/>
  <c r="D442"/>
  <c r="I442"/>
  <c r="H442"/>
  <c r="G442"/>
  <c r="C442"/>
  <c r="CS424"/>
  <c r="CV424" s="1"/>
  <c r="Y424" l="1"/>
  <c r="AH424"/>
  <c r="AB424"/>
  <c r="AP424"/>
  <c r="V424"/>
  <c r="AZ424" s="1"/>
  <c r="E442"/>
  <c r="J442"/>
  <c r="BS444"/>
  <c r="BT444" s="1"/>
  <c r="K442"/>
  <c r="O442"/>
  <c r="P442"/>
  <c r="M442"/>
  <c r="BB424" l="1"/>
  <c r="CD425" s="1"/>
  <c r="CE425" s="1"/>
  <c r="CG425" s="1"/>
  <c r="BC424"/>
  <c r="AV425" s="1"/>
  <c r="A442"/>
  <c r="BU444"/>
  <c r="AT425" l="1"/>
  <c r="BA425" s="1"/>
  <c r="AU425"/>
  <c r="AW425"/>
  <c r="AR425"/>
  <c r="CF425"/>
  <c r="CO425" s="1"/>
  <c r="BE424"/>
  <c r="AS425"/>
  <c r="CH425"/>
  <c r="CT425"/>
  <c r="CI425" l="1"/>
  <c r="CJ425" s="1"/>
  <c r="CK425" s="1"/>
  <c r="CL425" s="1"/>
  <c r="CM425" s="1"/>
  <c r="AX425"/>
  <c r="AY425" s="1"/>
  <c r="BF425" s="1"/>
  <c r="CR425" l="1"/>
  <c r="CX425" s="1"/>
  <c r="B443" s="1"/>
  <c r="CP425"/>
  <c r="CQ425" s="1"/>
  <c r="CU425"/>
  <c r="BI425"/>
  <c r="BK425" s="1"/>
  <c r="BL425"/>
  <c r="BN425" s="1"/>
  <c r="BO425"/>
  <c r="BQ425" s="1"/>
  <c r="BG425" l="1"/>
  <c r="AB425" s="1"/>
  <c r="D443"/>
  <c r="H443"/>
  <c r="I443"/>
  <c r="CN425"/>
  <c r="CW425" s="1"/>
  <c r="CS425"/>
  <c r="CV425" s="1"/>
  <c r="C443"/>
  <c r="K443" s="1"/>
  <c r="G443"/>
  <c r="V425"/>
  <c r="AH425"/>
  <c r="S425"/>
  <c r="Y425"/>
  <c r="AP425"/>
  <c r="AZ425" l="1"/>
  <c r="BB425" s="1"/>
  <c r="CD426" s="1"/>
  <c r="CE426" s="1"/>
  <c r="M443"/>
  <c r="P443"/>
  <c r="O443"/>
  <c r="BS445"/>
  <c r="BT445" s="1"/>
  <c r="BU445" s="1"/>
  <c r="BC425"/>
  <c r="E443"/>
  <c r="J443"/>
  <c r="A443" l="1"/>
  <c r="CG426"/>
  <c r="CF426"/>
  <c r="AS426"/>
  <c r="AU426"/>
  <c r="AR426"/>
  <c r="AV426"/>
  <c r="AT426"/>
  <c r="AW426"/>
  <c r="BE425"/>
  <c r="BA426" l="1"/>
  <c r="AX426" s="1"/>
  <c r="AY426" s="1"/>
  <c r="CH426"/>
  <c r="CI426" s="1"/>
  <c r="CJ426" s="1"/>
  <c r="CK426" s="1"/>
  <c r="CL426" s="1"/>
  <c r="CT426"/>
  <c r="CO426" s="1"/>
  <c r="BF426" l="1"/>
  <c r="CR426"/>
  <c r="CX426" s="1"/>
  <c r="CM426"/>
  <c r="CS426" l="1"/>
  <c r="BI426"/>
  <c r="BK426" s="1"/>
  <c r="BG426" s="1"/>
  <c r="BL426"/>
  <c r="BN426" s="1"/>
  <c r="BO426"/>
  <c r="BQ426" s="1"/>
  <c r="CU426"/>
  <c r="CP426"/>
  <c r="CQ426" s="1"/>
  <c r="CN426"/>
  <c r="CW426" s="1"/>
  <c r="B444"/>
  <c r="G444"/>
  <c r="C444"/>
  <c r="H444"/>
  <c r="D444"/>
  <c r="I444"/>
  <c r="AH426" l="1"/>
  <c r="S426"/>
  <c r="V426"/>
  <c r="Y426"/>
  <c r="AB426"/>
  <c r="AP426"/>
  <c r="BS446"/>
  <c r="BT446" s="1"/>
  <c r="O444"/>
  <c r="M444"/>
  <c r="P444"/>
  <c r="K444"/>
  <c r="CV426"/>
  <c r="AZ426" l="1"/>
  <c r="A444"/>
  <c r="BU446"/>
  <c r="E444"/>
  <c r="J444"/>
  <c r="BC426" l="1"/>
  <c r="BB426"/>
  <c r="CD427" s="1"/>
  <c r="CE427" s="1"/>
  <c r="AV427" l="1"/>
  <c r="AR427"/>
  <c r="AS427"/>
  <c r="AT427"/>
  <c r="AU427"/>
  <c r="AW427"/>
  <c r="BE426"/>
  <c r="CF427"/>
  <c r="CG427"/>
  <c r="CH427" l="1"/>
  <c r="CI427" s="1"/>
  <c r="CJ427" s="1"/>
  <c r="CK427" s="1"/>
  <c r="CL427" s="1"/>
  <c r="CT427"/>
  <c r="CO427" s="1"/>
  <c r="BA427"/>
  <c r="CR427" l="1"/>
  <c r="CX427" s="1"/>
  <c r="AX427"/>
  <c r="AY427" s="1"/>
  <c r="BF427" s="1"/>
  <c r="CM427"/>
  <c r="CU427" s="1"/>
  <c r="B445" l="1"/>
  <c r="C445"/>
  <c r="G445"/>
  <c r="D445"/>
  <c r="H445"/>
  <c r="I445"/>
  <c r="CS427"/>
  <c r="CP427"/>
  <c r="CQ427" s="1"/>
  <c r="CN427"/>
  <c r="CW427" s="1"/>
  <c r="BI427"/>
  <c r="BK427" s="1"/>
  <c r="BL427"/>
  <c r="BN427" s="1"/>
  <c r="BO427"/>
  <c r="BQ427" s="1"/>
  <c r="BG427" l="1"/>
  <c r="AH427" s="1"/>
  <c r="M445"/>
  <c r="O445"/>
  <c r="P445"/>
  <c r="K445"/>
  <c r="BS447"/>
  <c r="BT447" s="1"/>
  <c r="CV427"/>
  <c r="AP427" l="1"/>
  <c r="Y427"/>
  <c r="AB427"/>
  <c r="V427"/>
  <c r="S427"/>
  <c r="BU447"/>
  <c r="A445"/>
  <c r="E445"/>
  <c r="J445"/>
  <c r="AZ427" l="1"/>
  <c r="BC427" s="1"/>
  <c r="BB427" l="1"/>
  <c r="CD428" s="1"/>
  <c r="CE428" s="1"/>
  <c r="CF428" s="1"/>
  <c r="AV428"/>
  <c r="AT428"/>
  <c r="AW428"/>
  <c r="AR428"/>
  <c r="AS428"/>
  <c r="AU428"/>
  <c r="BE427"/>
  <c r="CG428" l="1"/>
  <c r="CT428" s="1"/>
  <c r="CO428" s="1"/>
  <c r="CH428"/>
  <c r="BA428"/>
  <c r="CI428" l="1"/>
  <c r="CJ428" s="1"/>
  <c r="CK428" s="1"/>
  <c r="CL428" s="1"/>
  <c r="CM428" s="1"/>
  <c r="CU428" s="1"/>
  <c r="AX428"/>
  <c r="AY428" s="1"/>
  <c r="BF428" s="1"/>
  <c r="CR428" l="1"/>
  <c r="CX428" s="1"/>
  <c r="I446" s="1"/>
  <c r="BI428"/>
  <c r="BK428" s="1"/>
  <c r="BO428"/>
  <c r="BQ428" s="1"/>
  <c r="BL428"/>
  <c r="BN428" s="1"/>
  <c r="CP428"/>
  <c r="CQ428" s="1"/>
  <c r="CS428" l="1"/>
  <c r="B446"/>
  <c r="C446"/>
  <c r="O446" s="1"/>
  <c r="G446"/>
  <c r="D446"/>
  <c r="H446"/>
  <c r="CN428"/>
  <c r="CW428" s="1"/>
  <c r="M446"/>
  <c r="BG428"/>
  <c r="CV428"/>
  <c r="K446" l="1"/>
  <c r="P446"/>
  <c r="BS448"/>
  <c r="BT448" s="1"/>
  <c r="BU448" s="1"/>
  <c r="AH428"/>
  <c r="S428"/>
  <c r="AB428"/>
  <c r="V428"/>
  <c r="Y428"/>
  <c r="AP428"/>
  <c r="E446"/>
  <c r="J446"/>
  <c r="A446" l="1"/>
  <c r="AZ428"/>
  <c r="BC428" l="1"/>
  <c r="BB428"/>
  <c r="CD429" s="1"/>
  <c r="CE429" s="1"/>
  <c r="AS429" l="1"/>
  <c r="AT429"/>
  <c r="AR429"/>
  <c r="AU429"/>
  <c r="AW429"/>
  <c r="AV429"/>
  <c r="BE428"/>
  <c r="CG429"/>
  <c r="CF429"/>
  <c r="CO429" l="1"/>
  <c r="BA429"/>
  <c r="CH429"/>
  <c r="CI429" s="1"/>
  <c r="CJ429" s="1"/>
  <c r="CK429" s="1"/>
  <c r="CL429" s="1"/>
  <c r="CT429"/>
  <c r="CR429" l="1"/>
  <c r="CX429" s="1"/>
  <c r="CM429"/>
  <c r="AX429"/>
  <c r="AY429" s="1"/>
  <c r="BF429" s="1"/>
  <c r="BI429" l="1"/>
  <c r="BK429" s="1"/>
  <c r="BG429" s="1"/>
  <c r="BL429"/>
  <c r="BN429" s="1"/>
  <c r="BO429"/>
  <c r="BQ429" s="1"/>
  <c r="C447"/>
  <c r="G447"/>
  <c r="D447"/>
  <c r="H447"/>
  <c r="B447"/>
  <c r="I447"/>
  <c r="CP429"/>
  <c r="CQ429" s="1"/>
  <c r="CN429"/>
  <c r="CW429" s="1"/>
  <c r="CS429"/>
  <c r="CU429"/>
  <c r="S429" l="1"/>
  <c r="V429"/>
  <c r="Y429"/>
  <c r="AH429"/>
  <c r="AB429"/>
  <c r="AP429"/>
  <c r="CV429"/>
  <c r="BS449"/>
  <c r="BT449" s="1"/>
  <c r="M447"/>
  <c r="K447"/>
  <c r="O447"/>
  <c r="P447"/>
  <c r="AZ429" l="1"/>
  <c r="BU449"/>
  <c r="A447"/>
  <c r="E447"/>
  <c r="J447"/>
  <c r="BB429" l="1"/>
  <c r="CD430" s="1"/>
  <c r="CE430" s="1"/>
  <c r="BC429"/>
  <c r="CG430" l="1"/>
  <c r="CF430"/>
  <c r="AS430"/>
  <c r="AV430"/>
  <c r="AU430"/>
  <c r="AW430"/>
  <c r="AT430"/>
  <c r="AR430"/>
  <c r="BE429"/>
  <c r="CH430" l="1"/>
  <c r="CI430" s="1"/>
  <c r="CJ430" s="1"/>
  <c r="CK430" s="1"/>
  <c r="CL430" s="1"/>
  <c r="CT430"/>
  <c r="CO430" s="1"/>
  <c r="BA430"/>
  <c r="CR430" l="1"/>
  <c r="CX430" s="1"/>
  <c r="CM430"/>
  <c r="AX430"/>
  <c r="AY430" s="1"/>
  <c r="BF430" s="1"/>
  <c r="CS430" l="1"/>
  <c r="D448"/>
  <c r="H448"/>
  <c r="C448"/>
  <c r="I448"/>
  <c r="G448"/>
  <c r="B448"/>
  <c r="CP430"/>
  <c r="CQ430" s="1"/>
  <c r="CN430"/>
  <c r="CW430" s="1"/>
  <c r="BL430"/>
  <c r="BN430" s="1"/>
  <c r="BO430"/>
  <c r="BQ430" s="1"/>
  <c r="BI430"/>
  <c r="BK430" s="1"/>
  <c r="CU430"/>
  <c r="CV430" l="1"/>
  <c r="K448"/>
  <c r="BS450"/>
  <c r="BT450" s="1"/>
  <c r="O448"/>
  <c r="P448"/>
  <c r="M448"/>
  <c r="BG430"/>
  <c r="E448" l="1"/>
  <c r="J448"/>
  <c r="AB430"/>
  <c r="S430"/>
  <c r="V430"/>
  <c r="AH430"/>
  <c r="Y430"/>
  <c r="AP430"/>
  <c r="BU450"/>
  <c r="A448"/>
  <c r="AZ430" l="1"/>
  <c r="BB430" l="1"/>
  <c r="CD431" s="1"/>
  <c r="CE431" s="1"/>
  <c r="BC430"/>
  <c r="CF431" l="1"/>
  <c r="CG431"/>
  <c r="AR431"/>
  <c r="AU431"/>
  <c r="AW431"/>
  <c r="AV431"/>
  <c r="AT431"/>
  <c r="AS431"/>
  <c r="BE430"/>
  <c r="CI431" l="1"/>
  <c r="CJ431" s="1"/>
  <c r="CK431" s="1"/>
  <c r="CL431" s="1"/>
  <c r="CO431"/>
  <c r="CH431"/>
  <c r="CT431"/>
  <c r="BA431"/>
  <c r="CR431" l="1"/>
  <c r="CX431" s="1"/>
  <c r="CM431"/>
  <c r="AX431"/>
  <c r="AY431" s="1"/>
  <c r="BF431" s="1"/>
  <c r="D449" l="1"/>
  <c r="G449"/>
  <c r="H449"/>
  <c r="C449"/>
  <c r="I449"/>
  <c r="B449"/>
  <c r="CP431"/>
  <c r="CQ431" s="1"/>
  <c r="CN431"/>
  <c r="CW431" s="1"/>
  <c r="BL431"/>
  <c r="BN431" s="1"/>
  <c r="BO431"/>
  <c r="BQ431" s="1"/>
  <c r="BI431"/>
  <c r="BK431" s="1"/>
  <c r="CU431"/>
  <c r="CS431"/>
  <c r="CV431" l="1"/>
  <c r="O449"/>
  <c r="BS451"/>
  <c r="BT451" s="1"/>
  <c r="K449"/>
  <c r="P449"/>
  <c r="M449"/>
  <c r="BG431"/>
  <c r="E449" l="1"/>
  <c r="J449"/>
  <c r="AB431"/>
  <c r="AH431"/>
  <c r="V431"/>
  <c r="S431"/>
  <c r="Y431"/>
  <c r="AP431"/>
  <c r="A449"/>
  <c r="BU451"/>
  <c r="AZ431" l="1"/>
  <c r="BC431" l="1"/>
  <c r="BB431"/>
  <c r="CD432" s="1"/>
  <c r="CE432" s="1"/>
  <c r="AR432" l="1"/>
  <c r="AU432"/>
  <c r="AS432"/>
  <c r="AW432"/>
  <c r="AV432"/>
  <c r="AT432"/>
  <c r="BA432" s="1"/>
  <c r="BE431"/>
  <c r="CG432"/>
  <c r="CF432"/>
  <c r="CO432" l="1"/>
  <c r="AX432"/>
  <c r="AY432" s="1"/>
  <c r="CH432"/>
  <c r="CI432" s="1"/>
  <c r="CJ432" s="1"/>
  <c r="CK432" s="1"/>
  <c r="CL432" s="1"/>
  <c r="CM432" s="1"/>
  <c r="CT432"/>
  <c r="BF432" l="1"/>
  <c r="CP432"/>
  <c r="CQ432" s="1"/>
  <c r="CU432"/>
  <c r="CR432"/>
  <c r="CX432" s="1"/>
  <c r="CN432" l="1"/>
  <c r="CW432" s="1"/>
  <c r="CS432"/>
  <c r="BO432"/>
  <c r="BQ432" s="1"/>
  <c r="BL432"/>
  <c r="BN432" s="1"/>
  <c r="BI432"/>
  <c r="BK432" s="1"/>
  <c r="CV432"/>
  <c r="C450"/>
  <c r="H450"/>
  <c r="I450"/>
  <c r="D450"/>
  <c r="B450"/>
  <c r="G450"/>
  <c r="BG432" l="1"/>
  <c r="BS452"/>
  <c r="BT452" s="1"/>
  <c r="K450"/>
  <c r="P450"/>
  <c r="M450"/>
  <c r="O450"/>
  <c r="E450"/>
  <c r="J450"/>
  <c r="Y432" l="1"/>
  <c r="S432"/>
  <c r="AB432"/>
  <c r="V432"/>
  <c r="AH432"/>
  <c r="AP432"/>
  <c r="BU452"/>
  <c r="A450"/>
  <c r="AZ432" l="1"/>
  <c r="BC432" l="1"/>
  <c r="BB432"/>
  <c r="CD433" s="1"/>
  <c r="CE433" s="1"/>
  <c r="AS433" l="1"/>
  <c r="AV433"/>
  <c r="AT433"/>
  <c r="AR433"/>
  <c r="AW433"/>
  <c r="AU433"/>
  <c r="BE432"/>
  <c r="CG433"/>
  <c r="CF433"/>
  <c r="CO433" l="1"/>
  <c r="BA433"/>
  <c r="CH433"/>
  <c r="CI433" s="1"/>
  <c r="CJ433" s="1"/>
  <c r="CK433" s="1"/>
  <c r="CL433" s="1"/>
  <c r="CT433"/>
  <c r="CR433" l="1"/>
  <c r="CX433" s="1"/>
  <c r="CM433"/>
  <c r="CU433" s="1"/>
  <c r="AX433"/>
  <c r="AY433" s="1"/>
  <c r="BF433" s="1"/>
  <c r="BI433" l="1"/>
  <c r="BK433" s="1"/>
  <c r="BL433"/>
  <c r="BN433" s="1"/>
  <c r="BO433"/>
  <c r="BQ433" s="1"/>
  <c r="CP433"/>
  <c r="CQ433" s="1"/>
  <c r="CN433"/>
  <c r="CW433" s="1"/>
  <c r="H451"/>
  <c r="G451"/>
  <c r="B451"/>
  <c r="I451"/>
  <c r="C451"/>
  <c r="D451"/>
  <c r="CS433"/>
  <c r="BG433" l="1"/>
  <c r="V433" s="1"/>
  <c r="K451"/>
  <c r="O451"/>
  <c r="BS453"/>
  <c r="BT453" s="1"/>
  <c r="P451"/>
  <c r="M451"/>
  <c r="CV433"/>
  <c r="AB433" l="1"/>
  <c r="AH433"/>
  <c r="S433"/>
  <c r="AP433"/>
  <c r="Y433"/>
  <c r="BU453"/>
  <c r="A451"/>
  <c r="E451"/>
  <c r="J451"/>
  <c r="AZ433" l="1"/>
  <c r="BB433" s="1"/>
  <c r="CD434" s="1"/>
  <c r="CE434" s="1"/>
  <c r="BC433" l="1"/>
  <c r="AW434" s="1"/>
  <c r="CG434"/>
  <c r="CF434"/>
  <c r="AS434" l="1"/>
  <c r="AV434"/>
  <c r="AR434"/>
  <c r="AU434"/>
  <c r="AT434"/>
  <c r="BA434" s="1"/>
  <c r="AX434" s="1"/>
  <c r="AY434" s="1"/>
  <c r="BE433"/>
  <c r="CO434"/>
  <c r="CH434"/>
  <c r="CI434" s="1"/>
  <c r="CJ434" s="1"/>
  <c r="CK434" s="1"/>
  <c r="CL434" s="1"/>
  <c r="CT434"/>
  <c r="BF434" l="1"/>
  <c r="CU434"/>
  <c r="CR434"/>
  <c r="CX434" s="1"/>
  <c r="CM434"/>
  <c r="BO434" l="1"/>
  <c r="BQ434" s="1"/>
  <c r="BL434"/>
  <c r="BN434" s="1"/>
  <c r="BI434"/>
  <c r="BK434" s="1"/>
  <c r="I452"/>
  <c r="C452"/>
  <c r="G452"/>
  <c r="H452"/>
  <c r="D452"/>
  <c r="B452"/>
  <c r="CS434"/>
  <c r="CP434"/>
  <c r="CQ434" s="1"/>
  <c r="CN434"/>
  <c r="CW434" s="1"/>
  <c r="P452" l="1"/>
  <c r="O452"/>
  <c r="BS454"/>
  <c r="BT454" s="1"/>
  <c r="M452"/>
  <c r="K452"/>
  <c r="BG434"/>
  <c r="CV434"/>
  <c r="E452" l="1"/>
  <c r="J452"/>
  <c r="BU454"/>
  <c r="A452"/>
  <c r="AB434"/>
  <c r="AH434"/>
  <c r="V434"/>
  <c r="Y434"/>
  <c r="S434"/>
  <c r="AP434"/>
  <c r="AZ434" l="1"/>
  <c r="BC434" l="1"/>
  <c r="BB434"/>
  <c r="CD435" s="1"/>
  <c r="CE435" s="1"/>
  <c r="AT435" l="1"/>
  <c r="BA435" s="1"/>
  <c r="AS435"/>
  <c r="AV435"/>
  <c r="AW435"/>
  <c r="AR435"/>
  <c r="AU435"/>
  <c r="BE434"/>
  <c r="CF435"/>
  <c r="CG435"/>
  <c r="AX435" l="1"/>
  <c r="AY435" s="1"/>
  <c r="BF435" s="1"/>
  <c r="CT435"/>
  <c r="CO435" s="1"/>
  <c r="CH435"/>
  <c r="CI435" s="1"/>
  <c r="CJ435" s="1"/>
  <c r="CK435" s="1"/>
  <c r="CL435" s="1"/>
  <c r="CR435" l="1"/>
  <c r="CX435" s="1"/>
  <c r="BI435"/>
  <c r="BK435" s="1"/>
  <c r="BO435"/>
  <c r="BQ435" s="1"/>
  <c r="BL435"/>
  <c r="BN435" s="1"/>
  <c r="CM435"/>
  <c r="I453" l="1"/>
  <c r="G453"/>
  <c r="H453"/>
  <c r="B453"/>
  <c r="D453"/>
  <c r="C453"/>
  <c r="CP435"/>
  <c r="CQ435" s="1"/>
  <c r="CN435"/>
  <c r="CW435" s="1"/>
  <c r="CS435"/>
  <c r="BG435"/>
  <c r="CU435"/>
  <c r="V435" l="1"/>
  <c r="AB435"/>
  <c r="AH435"/>
  <c r="S435"/>
  <c r="Y435"/>
  <c r="AP435"/>
  <c r="CV435"/>
  <c r="M453"/>
  <c r="O453"/>
  <c r="K453"/>
  <c r="BS455"/>
  <c r="BT455" s="1"/>
  <c r="P453"/>
  <c r="E453" l="1"/>
  <c r="J453"/>
  <c r="A453"/>
  <c r="BU455"/>
  <c r="AZ435"/>
  <c r="BC435" l="1"/>
  <c r="BB435"/>
  <c r="CD436" s="1"/>
  <c r="CE436" s="1"/>
  <c r="AS436" l="1"/>
  <c r="AV436"/>
  <c r="AR436"/>
  <c r="AU436"/>
  <c r="AT436"/>
  <c r="BA436" s="1"/>
  <c r="AW436"/>
  <c r="BE435"/>
  <c r="CF436"/>
  <c r="CG436"/>
  <c r="CH436" l="1"/>
  <c r="CI436" s="1"/>
  <c r="CJ436" s="1"/>
  <c r="CK436" s="1"/>
  <c r="CL436" s="1"/>
  <c r="CT436"/>
  <c r="CO436" s="1"/>
  <c r="AX436"/>
  <c r="AY436" s="1"/>
  <c r="BF436" l="1"/>
  <c r="CR436"/>
  <c r="CX436" s="1"/>
  <c r="CM436"/>
  <c r="CU436" s="1"/>
  <c r="BL436" l="1"/>
  <c r="BN436" s="1"/>
  <c r="BI436"/>
  <c r="BK436" s="1"/>
  <c r="BO436"/>
  <c r="BQ436" s="1"/>
  <c r="CS436"/>
  <c r="CP436"/>
  <c r="CQ436" s="1"/>
  <c r="CN436"/>
  <c r="CW436" s="1"/>
  <c r="D454"/>
  <c r="I454"/>
  <c r="G454"/>
  <c r="B454"/>
  <c r="C454"/>
  <c r="H454"/>
  <c r="BG436" l="1"/>
  <c r="CV436"/>
  <c r="K454"/>
  <c r="BS456"/>
  <c r="BT456" s="1"/>
  <c r="O454"/>
  <c r="P454"/>
  <c r="M454"/>
  <c r="BU456" l="1"/>
  <c r="A454"/>
  <c r="AB436"/>
  <c r="S436"/>
  <c r="Y436"/>
  <c r="V436"/>
  <c r="AH436"/>
  <c r="AP436"/>
  <c r="E454"/>
  <c r="J454"/>
  <c r="AZ436" l="1"/>
  <c r="BC436" l="1"/>
  <c r="BB436"/>
  <c r="CD437" s="1"/>
  <c r="CE437" s="1"/>
  <c r="AT437" l="1"/>
  <c r="BA437" s="1"/>
  <c r="AU437"/>
  <c r="AS437"/>
  <c r="AW437"/>
  <c r="AR437"/>
  <c r="AV437"/>
  <c r="BE436"/>
  <c r="CF437"/>
  <c r="CG437"/>
  <c r="AX437" l="1"/>
  <c r="AY437" s="1"/>
  <c r="CH437"/>
  <c r="CI437" s="1"/>
  <c r="CJ437" s="1"/>
  <c r="CK437" s="1"/>
  <c r="CL437" s="1"/>
  <c r="CT437"/>
  <c r="CO437" s="1"/>
  <c r="BF437" l="1"/>
  <c r="CR437"/>
  <c r="CX437" s="1"/>
  <c r="CM437"/>
  <c r="CS437" l="1"/>
  <c r="CP437"/>
  <c r="CQ437" s="1"/>
  <c r="CN437"/>
  <c r="CW437" s="1"/>
  <c r="BL437"/>
  <c r="BN437" s="1"/>
  <c r="BI437"/>
  <c r="BK437" s="1"/>
  <c r="BO437"/>
  <c r="BQ437" s="1"/>
  <c r="I455"/>
  <c r="D455"/>
  <c r="C455"/>
  <c r="B455"/>
  <c r="G455"/>
  <c r="H455"/>
  <c r="CU437"/>
  <c r="CV437" l="1"/>
  <c r="M455"/>
  <c r="BS457"/>
  <c r="BT457" s="1"/>
  <c r="K455"/>
  <c r="O455"/>
  <c r="P455"/>
  <c r="BG437"/>
  <c r="E455" l="1"/>
  <c r="J455"/>
  <c r="S437"/>
  <c r="V437"/>
  <c r="AB437"/>
  <c r="Y437"/>
  <c r="AH437"/>
  <c r="AP437"/>
  <c r="A455"/>
  <c r="BU457"/>
  <c r="AZ437" l="1"/>
  <c r="BC437" l="1"/>
  <c r="BB437"/>
  <c r="CD438" s="1"/>
  <c r="CE438" s="1"/>
  <c r="AU438" l="1"/>
  <c r="AW438"/>
  <c r="AT438"/>
  <c r="AV438"/>
  <c r="AR438"/>
  <c r="AS438"/>
  <c r="BE437"/>
  <c r="CF438"/>
  <c r="CG438"/>
  <c r="CT438" l="1"/>
  <c r="CO438" s="1"/>
  <c r="CH438"/>
  <c r="CI438" s="1"/>
  <c r="CJ438" s="1"/>
  <c r="CK438" s="1"/>
  <c r="CL438" s="1"/>
  <c r="CM438" s="1"/>
  <c r="BA438"/>
  <c r="CP438" l="1"/>
  <c r="CQ438" s="1"/>
  <c r="CR438"/>
  <c r="CX438" s="1"/>
  <c r="CU438"/>
  <c r="AX438"/>
  <c r="AY438" s="1"/>
  <c r="BF438" s="1"/>
  <c r="CN438" l="1"/>
  <c r="CW438" s="1"/>
  <c r="C456"/>
  <c r="I456"/>
  <c r="H456"/>
  <c r="G456"/>
  <c r="D456"/>
  <c r="B456"/>
  <c r="BO438"/>
  <c r="BQ438" s="1"/>
  <c r="BL438"/>
  <c r="BN438" s="1"/>
  <c r="BI438"/>
  <c r="BK438" s="1"/>
  <c r="CS438"/>
  <c r="CV438" s="1"/>
  <c r="E456" l="1"/>
  <c r="J456"/>
  <c r="K456"/>
  <c r="M456"/>
  <c r="O456"/>
  <c r="BS458"/>
  <c r="BT458" s="1"/>
  <c r="P456"/>
  <c r="BG438"/>
  <c r="A456" l="1"/>
  <c r="BU458"/>
  <c r="Y438"/>
  <c r="S438"/>
  <c r="AH438"/>
  <c r="AB438"/>
  <c r="V438"/>
  <c r="AP438"/>
  <c r="AZ438" l="1"/>
  <c r="BC438" l="1"/>
  <c r="BB438"/>
  <c r="CD439" s="1"/>
  <c r="CE439" s="1"/>
  <c r="AV439" l="1"/>
  <c r="AT439"/>
  <c r="AS439"/>
  <c r="AU439"/>
  <c r="AW439"/>
  <c r="AR439"/>
  <c r="BE438"/>
  <c r="CG439"/>
  <c r="CF439"/>
  <c r="BA439" l="1"/>
  <c r="AX439" s="1"/>
  <c r="AY439" s="1"/>
  <c r="CH439"/>
  <c r="CI439" s="1"/>
  <c r="CJ439" s="1"/>
  <c r="CK439" s="1"/>
  <c r="CL439" s="1"/>
  <c r="CM439" s="1"/>
  <c r="CT439"/>
  <c r="CO439" s="1"/>
  <c r="BF439" l="1"/>
  <c r="CP439"/>
  <c r="CQ439" s="1"/>
  <c r="CU439"/>
  <c r="CR439"/>
  <c r="CX439" s="1"/>
  <c r="BI439" l="1"/>
  <c r="BK439" s="1"/>
  <c r="BL439"/>
  <c r="BN439" s="1"/>
  <c r="BO439"/>
  <c r="BQ439" s="1"/>
  <c r="B457"/>
  <c r="H457"/>
  <c r="I457"/>
  <c r="G457"/>
  <c r="D457"/>
  <c r="C457"/>
  <c r="CN439"/>
  <c r="CW439" s="1"/>
  <c r="CS439"/>
  <c r="CV439" s="1"/>
  <c r="BG439" l="1"/>
  <c r="V439" s="1"/>
  <c r="E457"/>
  <c r="J457"/>
  <c r="O457"/>
  <c r="BS459"/>
  <c r="BT459" s="1"/>
  <c r="M457"/>
  <c r="P457"/>
  <c r="K457"/>
  <c r="AP439" l="1"/>
  <c r="AB439"/>
  <c r="S439"/>
  <c r="Y439"/>
  <c r="AH439"/>
  <c r="A457"/>
  <c r="BU459"/>
  <c r="AZ439" l="1"/>
  <c r="BC439" s="1"/>
  <c r="BB439" l="1"/>
  <c r="CD440" s="1"/>
  <c r="CE440" s="1"/>
  <c r="CG440" s="1"/>
  <c r="AT440"/>
  <c r="AR440"/>
  <c r="AV440"/>
  <c r="AW440"/>
  <c r="AU440"/>
  <c r="AS440"/>
  <c r="BE439"/>
  <c r="CF440" l="1"/>
  <c r="CO440" s="1"/>
  <c r="CH440"/>
  <c r="CT440"/>
  <c r="BA440"/>
  <c r="CI440" l="1"/>
  <c r="CJ440" s="1"/>
  <c r="CK440" s="1"/>
  <c r="CL440" s="1"/>
  <c r="CR440" s="1"/>
  <c r="CX440" s="1"/>
  <c r="AX440"/>
  <c r="AY440" s="1"/>
  <c r="BF440" s="1"/>
  <c r="CM440" l="1"/>
  <c r="CP440" s="1"/>
  <c r="CQ440" s="1"/>
  <c r="B458"/>
  <c r="H458"/>
  <c r="I458"/>
  <c r="G458"/>
  <c r="C458"/>
  <c r="D458"/>
  <c r="BO440"/>
  <c r="BQ440" s="1"/>
  <c r="BL440"/>
  <c r="BN440" s="1"/>
  <c r="BI440"/>
  <c r="BK440" s="1"/>
  <c r="CN440" l="1"/>
  <c r="CW440" s="1"/>
  <c r="CS440"/>
  <c r="CU440"/>
  <c r="BG440"/>
  <c r="AB440" s="1"/>
  <c r="K458"/>
  <c r="M458"/>
  <c r="P458"/>
  <c r="O458"/>
  <c r="BS460"/>
  <c r="BT460" s="1"/>
  <c r="CV440"/>
  <c r="S440"/>
  <c r="AH440" l="1"/>
  <c r="V440"/>
  <c r="AP440"/>
  <c r="Y440"/>
  <c r="AZ440"/>
  <c r="A458"/>
  <c r="BU460"/>
  <c r="E458"/>
  <c r="J458"/>
  <c r="BB440" l="1"/>
  <c r="CD441" s="1"/>
  <c r="CE441" s="1"/>
  <c r="BC440"/>
  <c r="CG441" l="1"/>
  <c r="CF441"/>
  <c r="AV441"/>
  <c r="AR441"/>
  <c r="AT441"/>
  <c r="BA441" s="1"/>
  <c r="AS441"/>
  <c r="AW441"/>
  <c r="AU441"/>
  <c r="BE440"/>
  <c r="AX441" l="1"/>
  <c r="AY441" s="1"/>
  <c r="CT441"/>
  <c r="CO441" s="1"/>
  <c r="CH441"/>
  <c r="CI441" s="1"/>
  <c r="CJ441" s="1"/>
  <c r="CK441" s="1"/>
  <c r="CL441" s="1"/>
  <c r="BF441" l="1"/>
  <c r="CR441"/>
  <c r="CX441" s="1"/>
  <c r="CM441"/>
  <c r="CS441" l="1"/>
  <c r="BL441"/>
  <c r="BN441" s="1"/>
  <c r="BI441"/>
  <c r="BK441" s="1"/>
  <c r="BO441"/>
  <c r="BQ441" s="1"/>
  <c r="CP441"/>
  <c r="CQ441" s="1"/>
  <c r="CN441"/>
  <c r="CW441" s="1"/>
  <c r="I459"/>
  <c r="H459"/>
  <c r="C459"/>
  <c r="G459"/>
  <c r="B459"/>
  <c r="D459"/>
  <c r="CU441"/>
  <c r="BG441" l="1"/>
  <c r="O459"/>
  <c r="BS461"/>
  <c r="BT461" s="1"/>
  <c r="M459"/>
  <c r="K459"/>
  <c r="P459"/>
  <c r="CV441"/>
  <c r="S441" l="1"/>
  <c r="AB441"/>
  <c r="AH441"/>
  <c r="V441"/>
  <c r="Y441"/>
  <c r="AP441"/>
  <c r="A459"/>
  <c r="BU461"/>
  <c r="E459"/>
  <c r="J459"/>
  <c r="AZ441" l="1"/>
  <c r="BC441" l="1"/>
  <c r="BB441"/>
  <c r="CD442" s="1"/>
  <c r="CE442" s="1"/>
  <c r="AU442" l="1"/>
  <c r="AS442"/>
  <c r="AV442"/>
  <c r="AR442"/>
  <c r="AW442"/>
  <c r="AT442"/>
  <c r="BE441"/>
  <c r="CG442"/>
  <c r="CF442"/>
  <c r="BA442" l="1"/>
  <c r="AX442" s="1"/>
  <c r="AY442" s="1"/>
  <c r="BF442" s="1"/>
  <c r="CO442"/>
  <c r="CT442"/>
  <c r="CH442"/>
  <c r="CI442" s="1"/>
  <c r="CJ442" s="1"/>
  <c r="CK442" s="1"/>
  <c r="CL442" s="1"/>
  <c r="CR442" l="1"/>
  <c r="CX442" s="1"/>
  <c r="CM442"/>
  <c r="BI442"/>
  <c r="BK442" s="1"/>
  <c r="BL442"/>
  <c r="BN442" s="1"/>
  <c r="BO442"/>
  <c r="BQ442" s="1"/>
  <c r="CP442" l="1"/>
  <c r="CQ442" s="1"/>
  <c r="CN442"/>
  <c r="CW442" s="1"/>
  <c r="CU442"/>
  <c r="G460"/>
  <c r="H460"/>
  <c r="B460"/>
  <c r="C460"/>
  <c r="D460"/>
  <c r="I460"/>
  <c r="BG442"/>
  <c r="CS442"/>
  <c r="CV442" l="1"/>
  <c r="M460"/>
  <c r="K460"/>
  <c r="P460"/>
  <c r="O460"/>
  <c r="BS462"/>
  <c r="BT462" s="1"/>
  <c r="AB442"/>
  <c r="AH442"/>
  <c r="Y442"/>
  <c r="S442"/>
  <c r="V442"/>
  <c r="AP442"/>
  <c r="E460" l="1"/>
  <c r="J460"/>
  <c r="BU462"/>
  <c r="A460"/>
  <c r="AZ442"/>
  <c r="BC442" l="1"/>
  <c r="BB442"/>
  <c r="CD443" s="1"/>
  <c r="CE443" s="1"/>
  <c r="AW443" l="1"/>
  <c r="AR443"/>
  <c r="AV443"/>
  <c r="AS443"/>
  <c r="AT443"/>
  <c r="BA443" s="1"/>
  <c r="AU443"/>
  <c r="BE442"/>
  <c r="CG443"/>
  <c r="CF443"/>
  <c r="AY443" l="1"/>
  <c r="BF443" s="1"/>
  <c r="AX443"/>
  <c r="CH443"/>
  <c r="CI443" s="1"/>
  <c r="CJ443" s="1"/>
  <c r="CK443" s="1"/>
  <c r="CL443" s="1"/>
  <c r="CM443" s="1"/>
  <c r="CT443"/>
  <c r="CO443" s="1"/>
  <c r="CP443" l="1"/>
  <c r="CQ443" s="1"/>
  <c r="BL443"/>
  <c r="BN443" s="1"/>
  <c r="BI443"/>
  <c r="BK443" s="1"/>
  <c r="BO443"/>
  <c r="BQ443" s="1"/>
  <c r="CU443"/>
  <c r="CR443"/>
  <c r="CX443" s="1"/>
  <c r="CS443" l="1"/>
  <c r="CV443" s="1"/>
  <c r="D461"/>
  <c r="G461"/>
  <c r="B461"/>
  <c r="H461"/>
  <c r="C461"/>
  <c r="I461"/>
  <c r="CN443"/>
  <c r="CW443" s="1"/>
  <c r="BG443"/>
  <c r="M461" l="1"/>
  <c r="O461"/>
  <c r="P461"/>
  <c r="K461"/>
  <c r="BS463"/>
  <c r="BT463" s="1"/>
  <c r="V443"/>
  <c r="AH443"/>
  <c r="Y443"/>
  <c r="S443"/>
  <c r="AZ443" s="1"/>
  <c r="AB443"/>
  <c r="AP443"/>
  <c r="E461"/>
  <c r="J461"/>
  <c r="BB443" l="1"/>
  <c r="CD444" s="1"/>
  <c r="CE444" s="1"/>
  <c r="BC443"/>
  <c r="BU463"/>
  <c r="A461"/>
  <c r="CG444" l="1"/>
  <c r="CF444"/>
  <c r="AR444"/>
  <c r="AU444"/>
  <c r="AW444"/>
  <c r="AS444"/>
  <c r="AT444"/>
  <c r="AV444"/>
  <c r="BE443"/>
  <c r="BA444" l="1"/>
  <c r="AX444" s="1"/>
  <c r="AY444" s="1"/>
  <c r="BF444" s="1"/>
  <c r="CT444"/>
  <c r="CO444" s="1"/>
  <c r="CH444"/>
  <c r="CI444" s="1"/>
  <c r="CJ444" s="1"/>
  <c r="CK444" s="1"/>
  <c r="CL444" s="1"/>
  <c r="CR444" l="1"/>
  <c r="CX444" s="1"/>
  <c r="BO444"/>
  <c r="BQ444" s="1"/>
  <c r="BL444"/>
  <c r="BN444" s="1"/>
  <c r="BI444"/>
  <c r="BK444" s="1"/>
  <c r="CM444"/>
  <c r="G462" l="1"/>
  <c r="H462"/>
  <c r="D462"/>
  <c r="B462"/>
  <c r="C462"/>
  <c r="I462"/>
  <c r="CP444"/>
  <c r="CQ444" s="1"/>
  <c r="CN444"/>
  <c r="CW444" s="1"/>
  <c r="CU444"/>
  <c r="CS444"/>
  <c r="BG444"/>
  <c r="Y444" l="1"/>
  <c r="AH444"/>
  <c r="V444"/>
  <c r="S444"/>
  <c r="AB444"/>
  <c r="AP444"/>
  <c r="K462"/>
  <c r="M462"/>
  <c r="BS464"/>
  <c r="BT464" s="1"/>
  <c r="P462"/>
  <c r="O462"/>
  <c r="CV444"/>
  <c r="BU464" l="1"/>
  <c r="A462"/>
  <c r="E462"/>
  <c r="J462"/>
  <c r="AZ444"/>
  <c r="BC444" l="1"/>
  <c r="BB444"/>
  <c r="CD445" s="1"/>
  <c r="CE445" s="1"/>
  <c r="AU445" l="1"/>
  <c r="AV445"/>
  <c r="AT445"/>
  <c r="AS445"/>
  <c r="AW445"/>
  <c r="AR445"/>
  <c r="BE444"/>
  <c r="CF445"/>
  <c r="CG445"/>
  <c r="CT445" l="1"/>
  <c r="CO445" s="1"/>
  <c r="CH445"/>
  <c r="CI445" s="1"/>
  <c r="CJ445" s="1"/>
  <c r="CK445" s="1"/>
  <c r="CL445" s="1"/>
  <c r="CM445" s="1"/>
  <c r="BA445"/>
  <c r="CP445" l="1"/>
  <c r="CQ445" s="1"/>
  <c r="CU445"/>
  <c r="CR445"/>
  <c r="CX445" s="1"/>
  <c r="AX445"/>
  <c r="AY445" s="1"/>
  <c r="BF445" s="1"/>
  <c r="CN445" l="1"/>
  <c r="CW445" s="1"/>
  <c r="BL445"/>
  <c r="BN445" s="1"/>
  <c r="BO445"/>
  <c r="BQ445" s="1"/>
  <c r="BI445"/>
  <c r="BK445" s="1"/>
  <c r="G463"/>
  <c r="B463"/>
  <c r="D463"/>
  <c r="I463"/>
  <c r="C463"/>
  <c r="H463"/>
  <c r="CS445"/>
  <c r="CV445" s="1"/>
  <c r="BG445" l="1"/>
  <c r="AH445" s="1"/>
  <c r="E463"/>
  <c r="J463"/>
  <c r="O463"/>
  <c r="P463"/>
  <c r="BS465"/>
  <c r="BT465" s="1"/>
  <c r="K463"/>
  <c r="M463"/>
  <c r="AB445" l="1"/>
  <c r="V445"/>
  <c r="Y445"/>
  <c r="AP445"/>
  <c r="S445"/>
  <c r="AZ445" s="1"/>
  <c r="A463"/>
  <c r="BU465"/>
  <c r="BC445" l="1"/>
  <c r="BB445"/>
  <c r="CD446" s="1"/>
  <c r="CE446" s="1"/>
  <c r="AR446" l="1"/>
  <c r="AW446"/>
  <c r="AU446"/>
  <c r="AS446"/>
  <c r="AT446"/>
  <c r="BA446" s="1"/>
  <c r="AV446"/>
  <c r="BE445"/>
  <c r="CG446"/>
  <c r="CF446"/>
  <c r="CO446" l="1"/>
  <c r="AX446"/>
  <c r="AY446" s="1"/>
  <c r="CH446"/>
  <c r="CI446" s="1"/>
  <c r="CJ446" s="1"/>
  <c r="CK446" s="1"/>
  <c r="CL446" s="1"/>
  <c r="CM446" s="1"/>
  <c r="CT446"/>
  <c r="BF446" l="1"/>
  <c r="CP446"/>
  <c r="CQ446" s="1"/>
  <c r="CU446"/>
  <c r="CR446"/>
  <c r="CX446" s="1"/>
  <c r="CN446" l="1"/>
  <c r="CW446" s="1"/>
  <c r="CS446"/>
  <c r="BO446"/>
  <c r="BQ446" s="1"/>
  <c r="BL446"/>
  <c r="BN446" s="1"/>
  <c r="BI446"/>
  <c r="BK446" s="1"/>
  <c r="CV446"/>
  <c r="C464"/>
  <c r="B464"/>
  <c r="I464"/>
  <c r="G464"/>
  <c r="D464"/>
  <c r="H464"/>
  <c r="BG446" l="1"/>
  <c r="M464"/>
  <c r="BS466"/>
  <c r="BT466" s="1"/>
  <c r="P464"/>
  <c r="O464"/>
  <c r="K464"/>
  <c r="E464"/>
  <c r="J464"/>
  <c r="AH446" l="1"/>
  <c r="S446"/>
  <c r="AB446"/>
  <c r="V446"/>
  <c r="Y446"/>
  <c r="AP446"/>
  <c r="A464"/>
  <c r="BU466"/>
  <c r="AZ446" l="1"/>
  <c r="BC446" l="1"/>
  <c r="BB446"/>
  <c r="CD447" s="1"/>
  <c r="CE447" s="1"/>
  <c r="AT447" l="1"/>
  <c r="BA447" s="1"/>
  <c r="AW447"/>
  <c r="AR447"/>
  <c r="AS447"/>
  <c r="AU447"/>
  <c r="AV447"/>
  <c r="BE446"/>
  <c r="CF447"/>
  <c r="CG447"/>
  <c r="AX447" l="1"/>
  <c r="AY447" s="1"/>
  <c r="BF447" s="1"/>
  <c r="CT447"/>
  <c r="CO447" s="1"/>
  <c r="CH447"/>
  <c r="CI447" s="1"/>
  <c r="CJ447" s="1"/>
  <c r="CK447" s="1"/>
  <c r="CL447" s="1"/>
  <c r="CR447" l="1"/>
  <c r="CX447" s="1"/>
  <c r="BI447"/>
  <c r="BK447" s="1"/>
  <c r="BL447"/>
  <c r="BN447" s="1"/>
  <c r="BO447"/>
  <c r="BQ447" s="1"/>
  <c r="CM447"/>
  <c r="H465" l="1"/>
  <c r="D465"/>
  <c r="B465"/>
  <c r="I465"/>
  <c r="C465"/>
  <c r="G465"/>
  <c r="CP447"/>
  <c r="CQ447" s="1"/>
  <c r="CN447"/>
  <c r="CW447" s="1"/>
  <c r="CS447"/>
  <c r="BG447"/>
  <c r="CU447"/>
  <c r="AH447" l="1"/>
  <c r="S447"/>
  <c r="Y447"/>
  <c r="V447"/>
  <c r="AB447"/>
  <c r="AP447"/>
  <c r="BS467"/>
  <c r="BT467" s="1"/>
  <c r="P465"/>
  <c r="O465"/>
  <c r="K465"/>
  <c r="M465"/>
  <c r="CV447"/>
  <c r="AZ447" l="1"/>
  <c r="A465"/>
  <c r="BU467"/>
  <c r="E465"/>
  <c r="J465"/>
  <c r="BB447" l="1"/>
  <c r="CD448" s="1"/>
  <c r="CE448" s="1"/>
  <c r="BC447"/>
  <c r="CG448" l="1"/>
  <c r="CF448"/>
  <c r="AU448"/>
  <c r="AW448"/>
  <c r="AT448"/>
  <c r="BA448" s="1"/>
  <c r="AS448"/>
  <c r="AR448"/>
  <c r="AV448"/>
  <c r="BE447"/>
  <c r="AX448" l="1"/>
  <c r="AY448" s="1"/>
  <c r="BF448" s="1"/>
  <c r="CH448"/>
  <c r="CI448" s="1"/>
  <c r="CJ448" s="1"/>
  <c r="CK448" s="1"/>
  <c r="CL448" s="1"/>
  <c r="CM448" s="1"/>
  <c r="CT448"/>
  <c r="CO448" s="1"/>
  <c r="CP448" l="1"/>
  <c r="CQ448" s="1"/>
  <c r="CU448"/>
  <c r="BO448"/>
  <c r="BQ448" s="1"/>
  <c r="BI448"/>
  <c r="BK448" s="1"/>
  <c r="BL448"/>
  <c r="BN448" s="1"/>
  <c r="CR448"/>
  <c r="CX448" s="1"/>
  <c r="CN448" l="1"/>
  <c r="CW448" s="1"/>
  <c r="C466"/>
  <c r="B466"/>
  <c r="D466"/>
  <c r="G466"/>
  <c r="I466"/>
  <c r="H466"/>
  <c r="BG448"/>
  <c r="CS448"/>
  <c r="CV448" s="1"/>
  <c r="E466" l="1"/>
  <c r="J466"/>
  <c r="AB448"/>
  <c r="Y448"/>
  <c r="S448"/>
  <c r="V448"/>
  <c r="AH448"/>
  <c r="AP448"/>
  <c r="O466"/>
  <c r="BS468"/>
  <c r="BT468" s="1"/>
  <c r="P466"/>
  <c r="M466"/>
  <c r="K466"/>
  <c r="AZ448" l="1"/>
  <c r="BC448" s="1"/>
  <c r="BU468"/>
  <c r="A466"/>
  <c r="BB448" l="1"/>
  <c r="CD449" s="1"/>
  <c r="CE449" s="1"/>
  <c r="CG449" s="1"/>
  <c r="AR449"/>
  <c r="AT449"/>
  <c r="AW449"/>
  <c r="AS449"/>
  <c r="AU449"/>
  <c r="AV449"/>
  <c r="BE448"/>
  <c r="CF449" l="1"/>
  <c r="CO449" s="1"/>
  <c r="CH449"/>
  <c r="CT449"/>
  <c r="BA449"/>
  <c r="CI449" l="1"/>
  <c r="CJ449" s="1"/>
  <c r="CK449" s="1"/>
  <c r="CL449" s="1"/>
  <c r="CM449" s="1"/>
  <c r="CP449" s="1"/>
  <c r="CQ449" s="1"/>
  <c r="AX449"/>
  <c r="AY449" s="1"/>
  <c r="BF449" s="1"/>
  <c r="CR449" l="1"/>
  <c r="CX449" s="1"/>
  <c r="G467" s="1"/>
  <c r="CU449"/>
  <c r="BO449"/>
  <c r="BQ449" s="1"/>
  <c r="BL449"/>
  <c r="BN449" s="1"/>
  <c r="BI449"/>
  <c r="BK449" s="1"/>
  <c r="C467" l="1"/>
  <c r="M467" s="1"/>
  <c r="I467"/>
  <c r="BG449"/>
  <c r="AH449" s="1"/>
  <c r="CS449"/>
  <c r="CV449" s="1"/>
  <c r="E467" s="1"/>
  <c r="B467"/>
  <c r="H467"/>
  <c r="D467"/>
  <c r="CN449"/>
  <c r="CW449" s="1"/>
  <c r="Y449"/>
  <c r="S449"/>
  <c r="V449"/>
  <c r="J467"/>
  <c r="K467"/>
  <c r="O467" l="1"/>
  <c r="BS469"/>
  <c r="BT469" s="1"/>
  <c r="A467" s="1"/>
  <c r="P467"/>
  <c r="AB449"/>
  <c r="AP449"/>
  <c r="AZ449" s="1"/>
  <c r="BU469" l="1"/>
  <c r="BB449"/>
  <c r="CD450" s="1"/>
  <c r="CE450" s="1"/>
  <c r="BC449"/>
  <c r="CF450" l="1"/>
  <c r="CG450"/>
  <c r="AV450"/>
  <c r="AS450"/>
  <c r="AW450"/>
  <c r="AU450"/>
  <c r="AR450"/>
  <c r="AT450"/>
  <c r="BE449"/>
  <c r="CO450" l="1"/>
  <c r="CH450"/>
  <c r="CI450" s="1"/>
  <c r="CJ450" s="1"/>
  <c r="CK450" s="1"/>
  <c r="CL450" s="1"/>
  <c r="CT450"/>
  <c r="BA450"/>
  <c r="CR450" l="1"/>
  <c r="CX450" s="1"/>
  <c r="CM450"/>
  <c r="CU450" s="1"/>
  <c r="AX450"/>
  <c r="AY450" s="1"/>
  <c r="BF450" s="1"/>
  <c r="I468" l="1"/>
  <c r="G468"/>
  <c r="H468"/>
  <c r="C468"/>
  <c r="D468"/>
  <c r="B468"/>
  <c r="CS450"/>
  <c r="CP450"/>
  <c r="CQ450" s="1"/>
  <c r="CN450"/>
  <c r="CW450" s="1"/>
  <c r="BO450"/>
  <c r="BQ450" s="1"/>
  <c r="BL450"/>
  <c r="BN450" s="1"/>
  <c r="BI450"/>
  <c r="BK450" s="1"/>
  <c r="CV450" l="1"/>
  <c r="P468"/>
  <c r="BS470"/>
  <c r="BT470" s="1"/>
  <c r="O468"/>
  <c r="K468"/>
  <c r="M468"/>
  <c r="BG450"/>
  <c r="E468" l="1"/>
  <c r="J468"/>
  <c r="Y450"/>
  <c r="AB450"/>
  <c r="S450"/>
  <c r="AZ450" s="1"/>
  <c r="V450"/>
  <c r="AH450"/>
  <c r="AP450"/>
  <c r="A468"/>
  <c r="BU470"/>
  <c r="BB450" l="1"/>
  <c r="CD451" s="1"/>
  <c r="CE451" s="1"/>
  <c r="BC450"/>
  <c r="CG451" l="1"/>
  <c r="CF451"/>
  <c r="AS451"/>
  <c r="AT451"/>
  <c r="AW451"/>
  <c r="AU451"/>
  <c r="AR451"/>
  <c r="AV451"/>
  <c r="BE450"/>
  <c r="CH451" l="1"/>
  <c r="CI451" s="1"/>
  <c r="CJ451" s="1"/>
  <c r="CK451" s="1"/>
  <c r="CL451" s="1"/>
  <c r="CT451"/>
  <c r="CO451" s="1"/>
  <c r="BA451"/>
  <c r="CR451" l="1"/>
  <c r="CX451" s="1"/>
  <c r="AX451"/>
  <c r="AY451" s="1"/>
  <c r="BF451" s="1"/>
  <c r="CM451"/>
  <c r="H469" l="1"/>
  <c r="B469"/>
  <c r="I469"/>
  <c r="D469"/>
  <c r="C469"/>
  <c r="G469"/>
  <c r="CP451"/>
  <c r="CQ451" s="1"/>
  <c r="CN451"/>
  <c r="CW451" s="1"/>
  <c r="CS451"/>
  <c r="CU451"/>
  <c r="BI451"/>
  <c r="BK451" s="1"/>
  <c r="BO451"/>
  <c r="BQ451" s="1"/>
  <c r="BL451"/>
  <c r="BN451" s="1"/>
  <c r="K469" l="1"/>
  <c r="BS471"/>
  <c r="BT471" s="1"/>
  <c r="M469"/>
  <c r="P469"/>
  <c r="O469"/>
  <c r="CV451"/>
  <c r="BG451"/>
  <c r="BU471" l="1"/>
  <c r="A469"/>
  <c r="E469"/>
  <c r="J469"/>
  <c r="AB451"/>
  <c r="Y451"/>
  <c r="AH451"/>
  <c r="V451"/>
  <c r="S451"/>
  <c r="AP451"/>
  <c r="AZ451" l="1"/>
  <c r="BB451" l="1"/>
  <c r="CD452" s="1"/>
  <c r="CE452" s="1"/>
  <c r="BC451"/>
  <c r="CG452" l="1"/>
  <c r="CF452"/>
  <c r="AV452"/>
  <c r="AT452"/>
  <c r="AS452"/>
  <c r="AU452"/>
  <c r="AW452"/>
  <c r="AR452"/>
  <c r="BE451"/>
  <c r="CH452" l="1"/>
  <c r="CI452" s="1"/>
  <c r="CJ452" s="1"/>
  <c r="CK452" s="1"/>
  <c r="CL452" s="1"/>
  <c r="CT452"/>
  <c r="CO452" s="1"/>
  <c r="BA452"/>
  <c r="CR452" l="1"/>
  <c r="CX452" s="1"/>
  <c r="AX452"/>
  <c r="AY452" s="1"/>
  <c r="BF452" s="1"/>
  <c r="CM452"/>
  <c r="CS452" l="1"/>
  <c r="I470"/>
  <c r="C470"/>
  <c r="G470"/>
  <c r="H470"/>
  <c r="D470"/>
  <c r="B470"/>
  <c r="BI452"/>
  <c r="BK452" s="1"/>
  <c r="BO452"/>
  <c r="BQ452" s="1"/>
  <c r="BL452"/>
  <c r="BN452" s="1"/>
  <c r="CP452"/>
  <c r="CQ452" s="1"/>
  <c r="CN452"/>
  <c r="CW452" s="1"/>
  <c r="CU452"/>
  <c r="CV452" l="1"/>
  <c r="P470"/>
  <c r="BS472"/>
  <c r="BT472" s="1"/>
  <c r="M470"/>
  <c r="O470"/>
  <c r="K470"/>
  <c r="BG452"/>
  <c r="E470" l="1"/>
  <c r="J470"/>
  <c r="Y452"/>
  <c r="AB452"/>
  <c r="S452"/>
  <c r="AZ452" s="1"/>
  <c r="AH452"/>
  <c r="V452"/>
  <c r="AP452"/>
  <c r="A470"/>
  <c r="BU472"/>
  <c r="BC452" l="1"/>
  <c r="BB452"/>
  <c r="CD453" s="1"/>
  <c r="CE453" s="1"/>
  <c r="AR453" l="1"/>
  <c r="AU453"/>
  <c r="AS453"/>
  <c r="AW453"/>
  <c r="AT453"/>
  <c r="BA453" s="1"/>
  <c r="AV453"/>
  <c r="BE452"/>
  <c r="CG453"/>
  <c r="CF453"/>
  <c r="AY453" l="1"/>
  <c r="BF453" s="1"/>
  <c r="AX453"/>
  <c r="CH453"/>
  <c r="CI453" s="1"/>
  <c r="CJ453" s="1"/>
  <c r="CK453" s="1"/>
  <c r="CL453" s="1"/>
  <c r="CM453" s="1"/>
  <c r="CT453"/>
  <c r="CO453" s="1"/>
  <c r="CP453" l="1"/>
  <c r="CQ453" s="1"/>
  <c r="BI453"/>
  <c r="BK453" s="1"/>
  <c r="BL453"/>
  <c r="BN453" s="1"/>
  <c r="BO453"/>
  <c r="BQ453" s="1"/>
  <c r="CU453"/>
  <c r="CR453"/>
  <c r="CX453" s="1"/>
  <c r="CS453" l="1"/>
  <c r="G471"/>
  <c r="B471"/>
  <c r="C471"/>
  <c r="I471"/>
  <c r="D471"/>
  <c r="H471"/>
  <c r="CN453"/>
  <c r="CW453" s="1"/>
  <c r="BG453"/>
  <c r="CV453"/>
  <c r="E471" l="1"/>
  <c r="J471"/>
  <c r="P471"/>
  <c r="K471"/>
  <c r="BS473"/>
  <c r="BT473" s="1"/>
  <c r="O471"/>
  <c r="M471"/>
  <c r="Y453"/>
  <c r="V453"/>
  <c r="AB453"/>
  <c r="S453"/>
  <c r="AH453"/>
  <c r="AP453"/>
  <c r="A471" l="1"/>
  <c r="BU473"/>
  <c r="AZ453"/>
  <c r="BB453" l="1"/>
  <c r="CD454" s="1"/>
  <c r="CE454" s="1"/>
  <c r="BC453"/>
  <c r="CF454" l="1"/>
  <c r="CG454"/>
  <c r="AW454"/>
  <c r="AR454"/>
  <c r="AT454"/>
  <c r="BA454" s="1"/>
  <c r="AU454"/>
  <c r="AS454"/>
  <c r="AV454"/>
  <c r="BE453"/>
  <c r="CO454" l="1"/>
  <c r="CT454"/>
  <c r="CH454"/>
  <c r="CI454" s="1"/>
  <c r="CJ454" s="1"/>
  <c r="CK454" s="1"/>
  <c r="CL454" s="1"/>
  <c r="CM454" s="1"/>
  <c r="AX454"/>
  <c r="AY454"/>
  <c r="BF454" s="1"/>
  <c r="CP454" l="1"/>
  <c r="CQ454" s="1"/>
  <c r="CU454"/>
  <c r="BL454"/>
  <c r="BN454" s="1"/>
  <c r="BO454"/>
  <c r="BQ454" s="1"/>
  <c r="BI454"/>
  <c r="BK454" s="1"/>
  <c r="CR454"/>
  <c r="CX454" s="1"/>
  <c r="CN454" l="1"/>
  <c r="CW454" s="1"/>
  <c r="BG454"/>
  <c r="H472"/>
  <c r="C472"/>
  <c r="G472"/>
  <c r="I472"/>
  <c r="D472"/>
  <c r="B472"/>
  <c r="CS454"/>
  <c r="CV454" s="1"/>
  <c r="K472" l="1"/>
  <c r="O472"/>
  <c r="BS474"/>
  <c r="BT474" s="1"/>
  <c r="M472"/>
  <c r="P472"/>
  <c r="E472"/>
  <c r="J472"/>
  <c r="Y454"/>
  <c r="S454"/>
  <c r="AH454"/>
  <c r="AB454"/>
  <c r="V454"/>
  <c r="AP454"/>
  <c r="BU474" l="1"/>
  <c r="A472"/>
  <c r="AZ454"/>
  <c r="BB454" l="1"/>
  <c r="CD455" s="1"/>
  <c r="CE455" s="1"/>
  <c r="BC454"/>
  <c r="CF455" l="1"/>
  <c r="CG455"/>
  <c r="AW455"/>
  <c r="AV455"/>
  <c r="AS455"/>
  <c r="AT455"/>
  <c r="BA455" s="1"/>
  <c r="AR455"/>
  <c r="AU455"/>
  <c r="BE454"/>
  <c r="CO455" l="1"/>
  <c r="AX455"/>
  <c r="AY455" s="1"/>
  <c r="CT455"/>
  <c r="CH455"/>
  <c r="CI455" s="1"/>
  <c r="CJ455" s="1"/>
  <c r="CK455" s="1"/>
  <c r="CL455" s="1"/>
  <c r="BF455" l="1"/>
  <c r="CR455"/>
  <c r="CX455" s="1"/>
  <c r="CM455"/>
  <c r="BL455" l="1"/>
  <c r="BN455" s="1"/>
  <c r="BO455"/>
  <c r="BQ455" s="1"/>
  <c r="BI455"/>
  <c r="BK455" s="1"/>
  <c r="CP455"/>
  <c r="CQ455" s="1"/>
  <c r="CN455"/>
  <c r="CW455" s="1"/>
  <c r="H473"/>
  <c r="D473"/>
  <c r="I473"/>
  <c r="G473"/>
  <c r="C473"/>
  <c r="B473"/>
  <c r="CS455"/>
  <c r="CU455"/>
  <c r="BG455" l="1"/>
  <c r="BS475"/>
  <c r="BT475" s="1"/>
  <c r="M473"/>
  <c r="K473"/>
  <c r="P473"/>
  <c r="O473"/>
  <c r="CV455"/>
  <c r="V455" l="1"/>
  <c r="AB455"/>
  <c r="AH455"/>
  <c r="S455"/>
  <c r="Y455"/>
  <c r="AP455"/>
  <c r="A473"/>
  <c r="BU475"/>
  <c r="E473"/>
  <c r="J473"/>
  <c r="AZ455" l="1"/>
  <c r="BC455" l="1"/>
  <c r="BB455"/>
  <c r="CD456" s="1"/>
  <c r="CE456" s="1"/>
  <c r="AR456" l="1"/>
  <c r="AV456"/>
  <c r="AW456"/>
  <c r="AU456"/>
  <c r="AS456"/>
  <c r="AT456"/>
  <c r="BA456" s="1"/>
  <c r="BE455"/>
  <c r="CF456"/>
  <c r="CG456"/>
  <c r="AY456" l="1"/>
  <c r="BF456" s="1"/>
  <c r="CH456"/>
  <c r="CI456" s="1"/>
  <c r="CJ456" s="1"/>
  <c r="CK456" s="1"/>
  <c r="CL456" s="1"/>
  <c r="CT456"/>
  <c r="AX456"/>
  <c r="CO456"/>
  <c r="CR456" l="1"/>
  <c r="CX456" s="1"/>
  <c r="CM456"/>
  <c r="CU456" s="1"/>
  <c r="BI456"/>
  <c r="BK456" s="1"/>
  <c r="BO456"/>
  <c r="BQ456" s="1"/>
  <c r="BL456"/>
  <c r="BN456" s="1"/>
  <c r="CS456" l="1"/>
  <c r="G474"/>
  <c r="I474"/>
  <c r="B474"/>
  <c r="C474"/>
  <c r="H474"/>
  <c r="D474"/>
  <c r="CP456"/>
  <c r="CQ456" s="1"/>
  <c r="CN456"/>
  <c r="CW456" s="1"/>
  <c r="BG456"/>
  <c r="AB456" l="1"/>
  <c r="AH456"/>
  <c r="V456"/>
  <c r="Y456"/>
  <c r="S456"/>
  <c r="AZ456" s="1"/>
  <c r="AP456"/>
  <c r="CV456"/>
  <c r="BS476"/>
  <c r="BT476" s="1"/>
  <c r="M474"/>
  <c r="K474"/>
  <c r="P474"/>
  <c r="O474"/>
  <c r="BB456" l="1"/>
  <c r="CD457" s="1"/>
  <c r="CE457" s="1"/>
  <c r="BC456"/>
  <c r="A474"/>
  <c r="BU476"/>
  <c r="E474"/>
  <c r="J474"/>
  <c r="CF457" l="1"/>
  <c r="CG457"/>
  <c r="AR457"/>
  <c r="AS457"/>
  <c r="AU457"/>
  <c r="AV457"/>
  <c r="AT457"/>
  <c r="AW457"/>
  <c r="BE456"/>
  <c r="BA457" l="1"/>
  <c r="AX457" s="1"/>
  <c r="AY457" s="1"/>
  <c r="BF457" s="1"/>
  <c r="CO457"/>
  <c r="CT457"/>
  <c r="CH457"/>
  <c r="CI457" s="1"/>
  <c r="CJ457" s="1"/>
  <c r="CK457" s="1"/>
  <c r="CL457" s="1"/>
  <c r="CM457" s="1"/>
  <c r="CP457" l="1"/>
  <c r="CQ457" s="1"/>
  <c r="CU457"/>
  <c r="BO457"/>
  <c r="BQ457" s="1"/>
  <c r="BI457"/>
  <c r="BK457" s="1"/>
  <c r="BL457"/>
  <c r="BN457" s="1"/>
  <c r="CR457"/>
  <c r="CX457" s="1"/>
  <c r="BG457" l="1"/>
  <c r="Y457" s="1"/>
  <c r="CN457"/>
  <c r="CW457" s="1"/>
  <c r="B475"/>
  <c r="D475"/>
  <c r="I475"/>
  <c r="H475"/>
  <c r="C475"/>
  <c r="G475"/>
  <c r="CS457"/>
  <c r="CV457" s="1"/>
  <c r="V457" l="1"/>
  <c r="AH457"/>
  <c r="S457"/>
  <c r="AP457"/>
  <c r="AB457"/>
  <c r="E475"/>
  <c r="J475"/>
  <c r="K475"/>
  <c r="P475"/>
  <c r="M475"/>
  <c r="BS477"/>
  <c r="BT477" s="1"/>
  <c r="O475"/>
  <c r="AZ457" l="1"/>
  <c r="BB457" s="1"/>
  <c r="CD458" s="1"/>
  <c r="CE458" s="1"/>
  <c r="BU477"/>
  <c r="A475"/>
  <c r="BC457" l="1"/>
  <c r="AT458" s="1"/>
  <c r="CF458"/>
  <c r="CG458"/>
  <c r="AV458" l="1"/>
  <c r="AR458"/>
  <c r="AS458"/>
  <c r="AW458"/>
  <c r="AU458"/>
  <c r="BE457"/>
  <c r="CT458"/>
  <c r="CO458" s="1"/>
  <c r="CH458"/>
  <c r="CI458" s="1"/>
  <c r="CJ458" s="1"/>
  <c r="CK458" s="1"/>
  <c r="CL458" s="1"/>
  <c r="BA458"/>
  <c r="CR458" l="1"/>
  <c r="CX458" s="1"/>
  <c r="AX458"/>
  <c r="AY458" s="1"/>
  <c r="BF458" s="1"/>
  <c r="CM458"/>
  <c r="H476" l="1"/>
  <c r="I476"/>
  <c r="D476"/>
  <c r="B476"/>
  <c r="G476"/>
  <c r="C476"/>
  <c r="CP458"/>
  <c r="CQ458" s="1"/>
  <c r="CN458"/>
  <c r="CW458" s="1"/>
  <c r="BI458"/>
  <c r="BK458" s="1"/>
  <c r="BL458"/>
  <c r="BN458" s="1"/>
  <c r="BO458"/>
  <c r="BQ458" s="1"/>
  <c r="CU458"/>
  <c r="CS458"/>
  <c r="BG458" l="1"/>
  <c r="V458" s="1"/>
  <c r="M476"/>
  <c r="BS478"/>
  <c r="BT478" s="1"/>
  <c r="P476"/>
  <c r="K476"/>
  <c r="O476"/>
  <c r="CV458"/>
  <c r="AB458" l="1"/>
  <c r="Y458"/>
  <c r="AH458"/>
  <c r="AP458"/>
  <c r="S458"/>
  <c r="E476"/>
  <c r="J476"/>
  <c r="BU478"/>
  <c r="A476"/>
  <c r="AZ458" l="1"/>
  <c r="BC458" s="1"/>
  <c r="BB458" l="1"/>
  <c r="CD459" s="1"/>
  <c r="CE459" s="1"/>
  <c r="CF459" s="1"/>
  <c r="AS459"/>
  <c r="AU459"/>
  <c r="AR459"/>
  <c r="AT459"/>
  <c r="BA459" s="1"/>
  <c r="AW459"/>
  <c r="AV459"/>
  <c r="BE458"/>
  <c r="CG459" l="1"/>
  <c r="CT459" s="1"/>
  <c r="CO459" s="1"/>
  <c r="CH459"/>
  <c r="CI459" s="1"/>
  <c r="CJ459" s="1"/>
  <c r="CK459" s="1"/>
  <c r="CL459" s="1"/>
  <c r="AX459"/>
  <c r="AY459" s="1"/>
  <c r="BF459" s="1"/>
  <c r="CR459" l="1"/>
  <c r="CX459" s="1"/>
  <c r="BI459"/>
  <c r="BK459" s="1"/>
  <c r="BL459"/>
  <c r="BN459" s="1"/>
  <c r="BO459"/>
  <c r="BQ459" s="1"/>
  <c r="CM459"/>
  <c r="CS459" s="1"/>
  <c r="H477" l="1"/>
  <c r="I477"/>
  <c r="B477"/>
  <c r="C477"/>
  <c r="D477"/>
  <c r="G477"/>
  <c r="CP459"/>
  <c r="CQ459" s="1"/>
  <c r="CN459"/>
  <c r="CW459" s="1"/>
  <c r="CU459"/>
  <c r="BG459"/>
  <c r="AH459" l="1"/>
  <c r="Y459"/>
  <c r="AB459"/>
  <c r="S459"/>
  <c r="V459"/>
  <c r="AP459"/>
  <c r="CV459"/>
  <c r="P477"/>
  <c r="O477"/>
  <c r="M477"/>
  <c r="K477"/>
  <c r="BS479"/>
  <c r="BT479" s="1"/>
  <c r="E477" l="1"/>
  <c r="J477"/>
  <c r="A477"/>
  <c r="BU479"/>
  <c r="AZ459"/>
  <c r="BB459" l="1"/>
  <c r="CD460" s="1"/>
  <c r="CE460" s="1"/>
  <c r="BC459"/>
  <c r="CG460" l="1"/>
  <c r="CF460"/>
  <c r="AV460"/>
  <c r="AW460"/>
  <c r="AT460"/>
  <c r="BA460" s="1"/>
  <c r="AU460"/>
  <c r="AR460"/>
  <c r="AS460"/>
  <c r="BE459"/>
  <c r="AX460" l="1"/>
  <c r="AY460" s="1"/>
  <c r="BF460" s="1"/>
  <c r="CH460"/>
  <c r="CI460" s="1"/>
  <c r="CJ460" s="1"/>
  <c r="CK460" s="1"/>
  <c r="CL460" s="1"/>
  <c r="CT460"/>
  <c r="CO460" s="1"/>
  <c r="BI460" l="1"/>
  <c r="BK460" s="1"/>
  <c r="BG460" s="1"/>
  <c r="BO460"/>
  <c r="BQ460" s="1"/>
  <c r="BL460"/>
  <c r="BN460" s="1"/>
  <c r="CR460"/>
  <c r="CX460" s="1"/>
  <c r="CM460"/>
  <c r="CU460" s="1"/>
  <c r="V460" l="1"/>
  <c r="S460"/>
  <c r="AB460"/>
  <c r="Y460"/>
  <c r="AH460"/>
  <c r="AP460"/>
  <c r="C478"/>
  <c r="I478"/>
  <c r="H478"/>
  <c r="G478"/>
  <c r="D478"/>
  <c r="B478"/>
  <c r="CP460"/>
  <c r="CQ460" s="1"/>
  <c r="CN460"/>
  <c r="CW460" s="1"/>
  <c r="CS460"/>
  <c r="AZ460" l="1"/>
  <c r="CV460"/>
  <c r="P478"/>
  <c r="K478"/>
  <c r="BS480"/>
  <c r="BT480" s="1"/>
  <c r="O478"/>
  <c r="M478"/>
  <c r="BB460" l="1"/>
  <c r="CD461" s="1"/>
  <c r="CE461" s="1"/>
  <c r="BC460"/>
  <c r="BU480"/>
  <c r="A478"/>
  <c r="E478"/>
  <c r="J478"/>
  <c r="CG461" l="1"/>
  <c r="CF461"/>
  <c r="AU461"/>
  <c r="AS461"/>
  <c r="AT461"/>
  <c r="BA461" s="1"/>
  <c r="AW461"/>
  <c r="AR461"/>
  <c r="AV461"/>
  <c r="BE460"/>
  <c r="CH461" l="1"/>
  <c r="CI461" s="1"/>
  <c r="CJ461" s="1"/>
  <c r="CK461" s="1"/>
  <c r="CL461" s="1"/>
  <c r="CT461"/>
  <c r="CO461" s="1"/>
  <c r="AX461"/>
  <c r="AY461" s="1"/>
  <c r="BF461" s="1"/>
  <c r="CR461" l="1"/>
  <c r="CX461" s="1"/>
  <c r="CM461"/>
  <c r="BL461"/>
  <c r="BN461" s="1"/>
  <c r="BI461"/>
  <c r="BK461" s="1"/>
  <c r="BO461"/>
  <c r="BQ461" s="1"/>
  <c r="CS461" l="1"/>
  <c r="I479"/>
  <c r="G479"/>
  <c r="B479"/>
  <c r="H479"/>
  <c r="C479"/>
  <c r="D479"/>
  <c r="BG461"/>
  <c r="CP461"/>
  <c r="CQ461" s="1"/>
  <c r="CN461"/>
  <c r="CW461" s="1"/>
  <c r="CU461"/>
  <c r="P479" l="1"/>
  <c r="O479"/>
  <c r="BS481"/>
  <c r="BT481" s="1"/>
  <c r="K479"/>
  <c r="M479"/>
  <c r="S461"/>
  <c r="V461"/>
  <c r="AH461"/>
  <c r="AB461"/>
  <c r="Y461"/>
  <c r="AP461"/>
  <c r="CV461"/>
  <c r="A479" l="1"/>
  <c r="BU481"/>
  <c r="E479"/>
  <c r="J479"/>
  <c r="AZ461"/>
  <c r="BB461" l="1"/>
  <c r="CD462" s="1"/>
  <c r="CE462" s="1"/>
  <c r="BC461"/>
  <c r="CG462" l="1"/>
  <c r="CF462"/>
  <c r="AS462"/>
  <c r="AT462"/>
  <c r="AR462"/>
  <c r="AV462"/>
  <c r="AW462"/>
  <c r="AU462"/>
  <c r="BE461"/>
  <c r="CH462" l="1"/>
  <c r="CI462" s="1"/>
  <c r="CJ462" s="1"/>
  <c r="CK462" s="1"/>
  <c r="CL462" s="1"/>
  <c r="CT462"/>
  <c r="CO462" s="1"/>
  <c r="BA462"/>
  <c r="CR462" l="1"/>
  <c r="CX462" s="1"/>
  <c r="CM462"/>
  <c r="CU462" s="1"/>
  <c r="AX462"/>
  <c r="AY462" s="1"/>
  <c r="BF462" s="1"/>
  <c r="B480" l="1"/>
  <c r="C480"/>
  <c r="I480"/>
  <c r="H480"/>
  <c r="G480"/>
  <c r="D480"/>
  <c r="CS462"/>
  <c r="CP462"/>
  <c r="CQ462" s="1"/>
  <c r="CN462"/>
  <c r="CW462" s="1"/>
  <c r="BI462"/>
  <c r="BK462" s="1"/>
  <c r="BG462" s="1"/>
  <c r="BL462"/>
  <c r="BN462" s="1"/>
  <c r="BO462"/>
  <c r="BQ462" s="1"/>
  <c r="BS482" l="1"/>
  <c r="BT482" s="1"/>
  <c r="K480"/>
  <c r="O480"/>
  <c r="M480"/>
  <c r="P480"/>
  <c r="S462"/>
  <c r="AH462"/>
  <c r="Y462"/>
  <c r="V462"/>
  <c r="AB462"/>
  <c r="AP462"/>
  <c r="CV462"/>
  <c r="BU482" l="1"/>
  <c r="A480"/>
  <c r="AZ462"/>
  <c r="E480"/>
  <c r="J480"/>
  <c r="BB462" l="1"/>
  <c r="CD463" s="1"/>
  <c r="CE463" s="1"/>
  <c r="BC462"/>
  <c r="CF463" l="1"/>
  <c r="CG463"/>
  <c r="AU463"/>
  <c r="AW463"/>
  <c r="AT463"/>
  <c r="BA463" s="1"/>
  <c r="AV463"/>
  <c r="AR463"/>
  <c r="AS463"/>
  <c r="BE462"/>
  <c r="CO463" l="1"/>
  <c r="CT463"/>
  <c r="CH463"/>
  <c r="CI463" s="1"/>
  <c r="CJ463" s="1"/>
  <c r="CK463" s="1"/>
  <c r="CL463" s="1"/>
  <c r="CM463" s="1"/>
  <c r="AX463"/>
  <c r="AY463" s="1"/>
  <c r="BF463" s="1"/>
  <c r="CP463" l="1"/>
  <c r="CQ463" s="1"/>
  <c r="CU463"/>
  <c r="BO463"/>
  <c r="BQ463" s="1"/>
  <c r="BI463"/>
  <c r="BK463" s="1"/>
  <c r="BL463"/>
  <c r="BN463" s="1"/>
  <c r="CR463"/>
  <c r="CX463" s="1"/>
  <c r="BG463" l="1"/>
  <c r="S463" s="1"/>
  <c r="CN463"/>
  <c r="CW463" s="1"/>
  <c r="H481"/>
  <c r="G481"/>
  <c r="B481"/>
  <c r="C481"/>
  <c r="I481"/>
  <c r="D481"/>
  <c r="CS463"/>
  <c r="CV463" s="1"/>
  <c r="V463" l="1"/>
  <c r="AB463"/>
  <c r="AH463"/>
  <c r="Y463"/>
  <c r="AP463"/>
  <c r="O481"/>
  <c r="M481"/>
  <c r="BS483"/>
  <c r="BT483" s="1"/>
  <c r="P481"/>
  <c r="K481"/>
  <c r="E481"/>
  <c r="J481"/>
  <c r="AZ463"/>
  <c r="BU483" l="1"/>
  <c r="A481"/>
  <c r="BC463"/>
  <c r="BB463"/>
  <c r="CD464" s="1"/>
  <c r="CE464" s="1"/>
  <c r="CF464" l="1"/>
  <c r="CG464"/>
  <c r="AW464"/>
  <c r="AS464"/>
  <c r="AV464"/>
  <c r="AR464"/>
  <c r="AT464"/>
  <c r="BA464" s="1"/>
  <c r="AU464"/>
  <c r="BE463"/>
  <c r="CO464" l="1"/>
  <c r="CT464"/>
  <c r="CH464"/>
  <c r="CI464" s="1"/>
  <c r="CJ464" s="1"/>
  <c r="CK464" s="1"/>
  <c r="CL464" s="1"/>
  <c r="CM464" s="1"/>
  <c r="AX464"/>
  <c r="AY464" s="1"/>
  <c r="BF464" s="1"/>
  <c r="CP464" l="1"/>
  <c r="CQ464" s="1"/>
  <c r="CU464"/>
  <c r="BL464"/>
  <c r="BN464" s="1"/>
  <c r="BI464"/>
  <c r="BK464" s="1"/>
  <c r="BO464"/>
  <c r="BQ464" s="1"/>
  <c r="CR464"/>
  <c r="CX464" s="1"/>
  <c r="CN464" l="1"/>
  <c r="CW464" s="1"/>
  <c r="BG464"/>
  <c r="D482"/>
  <c r="I482"/>
  <c r="C482"/>
  <c r="B482"/>
  <c r="H482"/>
  <c r="G482"/>
  <c r="CS464"/>
  <c r="CV464" s="1"/>
  <c r="E482" l="1"/>
  <c r="J482"/>
  <c r="BS484"/>
  <c r="BT484" s="1"/>
  <c r="O482"/>
  <c r="M482"/>
  <c r="K482"/>
  <c r="P482"/>
  <c r="V464"/>
  <c r="Y464"/>
  <c r="AH464"/>
  <c r="S464"/>
  <c r="AB464"/>
  <c r="AP464"/>
  <c r="BU484" l="1"/>
  <c r="A482"/>
  <c r="AZ464"/>
  <c r="BC464" l="1"/>
  <c r="BB464"/>
  <c r="CD465" s="1"/>
  <c r="CE465" s="1"/>
  <c r="AS465" l="1"/>
  <c r="AT465"/>
  <c r="BA465" s="1"/>
  <c r="AV465"/>
  <c r="AW465"/>
  <c r="AR465"/>
  <c r="AU465"/>
  <c r="BE464"/>
  <c r="CF465"/>
  <c r="CG465"/>
  <c r="CH465" l="1"/>
  <c r="CI465" s="1"/>
  <c r="CJ465" s="1"/>
  <c r="CK465" s="1"/>
  <c r="CL465" s="1"/>
  <c r="CT465"/>
  <c r="CO465" s="1"/>
  <c r="AX465"/>
  <c r="AY465" s="1"/>
  <c r="BF465" s="1"/>
  <c r="CR465" l="1"/>
  <c r="CX465" s="1"/>
  <c r="CM465"/>
  <c r="BL465"/>
  <c r="BN465" s="1"/>
  <c r="BI465"/>
  <c r="BK465" s="1"/>
  <c r="BO465"/>
  <c r="BQ465" s="1"/>
  <c r="CS465" l="1"/>
  <c r="G483"/>
  <c r="C483"/>
  <c r="B483"/>
  <c r="H483"/>
  <c r="D483"/>
  <c r="I483"/>
  <c r="CP465"/>
  <c r="CQ465" s="1"/>
  <c r="CN465"/>
  <c r="CW465" s="1"/>
  <c r="BG465"/>
  <c r="CU465"/>
  <c r="AB465" l="1"/>
  <c r="V465"/>
  <c r="AH465"/>
  <c r="S465"/>
  <c r="Y465"/>
  <c r="AP465"/>
  <c r="K483"/>
  <c r="P483"/>
  <c r="O483"/>
  <c r="BS485"/>
  <c r="BT485" s="1"/>
  <c r="M483"/>
  <c r="CV465"/>
  <c r="BU485" l="1"/>
  <c r="A483"/>
  <c r="E483"/>
  <c r="J483"/>
  <c r="AZ465"/>
  <c r="BB465" l="1"/>
  <c r="CD466" s="1"/>
  <c r="CE466" s="1"/>
  <c r="BC465"/>
  <c r="CG466" l="1"/>
  <c r="CF466"/>
  <c r="AU466"/>
  <c r="AR466"/>
  <c r="AS466"/>
  <c r="AW466"/>
  <c r="AT466"/>
  <c r="AV466"/>
  <c r="BE465"/>
  <c r="CT466" l="1"/>
  <c r="CO466" s="1"/>
  <c r="CH466"/>
  <c r="CI466" s="1"/>
  <c r="CJ466" s="1"/>
  <c r="CK466" s="1"/>
  <c r="CL466" s="1"/>
  <c r="BA466"/>
  <c r="AX466" l="1"/>
  <c r="AY466" s="1"/>
  <c r="BF466" s="1"/>
  <c r="CR466"/>
  <c r="CX466" s="1"/>
  <c r="CM466"/>
  <c r="CU466" s="1"/>
  <c r="BI466" l="1"/>
  <c r="BK466" s="1"/>
  <c r="BO466"/>
  <c r="BQ466" s="1"/>
  <c r="BL466"/>
  <c r="BN466" s="1"/>
  <c r="CP466"/>
  <c r="CQ466" s="1"/>
  <c r="CN466"/>
  <c r="CW466" s="1"/>
  <c r="I484"/>
  <c r="C484"/>
  <c r="D484"/>
  <c r="B484"/>
  <c r="H484"/>
  <c r="G484"/>
  <c r="CS466"/>
  <c r="BG466" l="1"/>
  <c r="AB466" s="1"/>
  <c r="CV466"/>
  <c r="M484"/>
  <c r="O484"/>
  <c r="K484"/>
  <c r="BS486"/>
  <c r="BT486" s="1"/>
  <c r="P484"/>
  <c r="S466" l="1"/>
  <c r="AZ466" s="1"/>
  <c r="BC466" s="1"/>
  <c r="V466"/>
  <c r="Y466"/>
  <c r="AH466"/>
  <c r="AP466"/>
  <c r="E484"/>
  <c r="J484"/>
  <c r="BU486"/>
  <c r="A484"/>
  <c r="BB466" l="1"/>
  <c r="CD467" s="1"/>
  <c r="CE467" s="1"/>
  <c r="CF467" s="1"/>
  <c r="AT467"/>
  <c r="AU467"/>
  <c r="AR467"/>
  <c r="AW467"/>
  <c r="AV467"/>
  <c r="AS467"/>
  <c r="BE466"/>
  <c r="BA467" l="1"/>
  <c r="AX467" s="1"/>
  <c r="AY467" s="1"/>
  <c r="CG467"/>
  <c r="CT467" s="1"/>
  <c r="CO467" s="1"/>
  <c r="CH467"/>
  <c r="CI467" l="1"/>
  <c r="CJ467" s="1"/>
  <c r="CK467" s="1"/>
  <c r="CL467" s="1"/>
  <c r="CM467" s="1"/>
  <c r="CU467" s="1"/>
  <c r="BF467"/>
  <c r="CR467" l="1"/>
  <c r="CX467" s="1"/>
  <c r="I485" s="1"/>
  <c r="BL467"/>
  <c r="BN467" s="1"/>
  <c r="BO467"/>
  <c r="BQ467" s="1"/>
  <c r="BI467"/>
  <c r="BK467" s="1"/>
  <c r="CP467"/>
  <c r="CQ467" s="1"/>
  <c r="G485" l="1"/>
  <c r="B485"/>
  <c r="H485"/>
  <c r="CN467"/>
  <c r="CW467" s="1"/>
  <c r="CS467"/>
  <c r="C485"/>
  <c r="BS487" s="1"/>
  <c r="BT487" s="1"/>
  <c r="D485"/>
  <c r="M485"/>
  <c r="CV467"/>
  <c r="BG467"/>
  <c r="K485" l="1"/>
  <c r="P485"/>
  <c r="O485"/>
  <c r="BU487"/>
  <c r="A485"/>
  <c r="E485"/>
  <c r="J485"/>
  <c r="Y467"/>
  <c r="AH467"/>
  <c r="V467"/>
  <c r="S467"/>
  <c r="AB467"/>
  <c r="AP467"/>
  <c r="AZ467" l="1"/>
  <c r="BB467" l="1"/>
  <c r="CD468" s="1"/>
  <c r="CE468" s="1"/>
  <c r="BC467"/>
  <c r="CF468" l="1"/>
  <c r="CG468"/>
  <c r="AV468"/>
  <c r="AU468"/>
  <c r="AT468"/>
  <c r="BA468" s="1"/>
  <c r="AS468"/>
  <c r="AW468"/>
  <c r="AR468"/>
  <c r="BE467"/>
  <c r="AX468" l="1"/>
  <c r="CH468"/>
  <c r="CI468" s="1"/>
  <c r="CJ468" s="1"/>
  <c r="CK468" s="1"/>
  <c r="CL468" s="1"/>
  <c r="CT468"/>
  <c r="CO468" s="1"/>
  <c r="AY468"/>
  <c r="BF468" s="1"/>
  <c r="CR468" l="1"/>
  <c r="CX468" s="1"/>
  <c r="BL468"/>
  <c r="BN468" s="1"/>
  <c r="BO468"/>
  <c r="BQ468" s="1"/>
  <c r="BI468"/>
  <c r="BK468" s="1"/>
  <c r="CM468"/>
  <c r="CS468" s="1"/>
  <c r="BG468" l="1"/>
  <c r="CU468"/>
  <c r="H486"/>
  <c r="G486"/>
  <c r="B486"/>
  <c r="C486"/>
  <c r="I486"/>
  <c r="D486"/>
  <c r="S468"/>
  <c r="V468"/>
  <c r="AB468"/>
  <c r="Y468"/>
  <c r="AH468"/>
  <c r="AP468"/>
  <c r="CP468"/>
  <c r="CQ468" s="1"/>
  <c r="CN468"/>
  <c r="CW468" s="1"/>
  <c r="CV468" l="1"/>
  <c r="AZ468"/>
  <c r="O486"/>
  <c r="M486"/>
  <c r="BS488"/>
  <c r="BT488" s="1"/>
  <c r="K486"/>
  <c r="P486"/>
  <c r="E486" l="1"/>
  <c r="J486"/>
  <c r="BC468"/>
  <c r="BB468"/>
  <c r="CD469" s="1"/>
  <c r="CE469" s="1"/>
  <c r="BU488"/>
  <c r="A486"/>
  <c r="AR469" l="1"/>
  <c r="AU469"/>
  <c r="AS469"/>
  <c r="AT469"/>
  <c r="AV469"/>
  <c r="AW469"/>
  <c r="BE468"/>
  <c r="CF469"/>
  <c r="CG469"/>
  <c r="CH469" l="1"/>
  <c r="CI469" s="1"/>
  <c r="CJ469" s="1"/>
  <c r="CK469" s="1"/>
  <c r="CL469" s="1"/>
  <c r="CM469" s="1"/>
  <c r="CT469"/>
  <c r="CO469" s="1"/>
  <c r="BA469"/>
  <c r="CP469" l="1"/>
  <c r="CQ469" s="1"/>
  <c r="AX469"/>
  <c r="AY469" s="1"/>
  <c r="BF469" s="1"/>
  <c r="CR469"/>
  <c r="CX469" s="1"/>
  <c r="CU469"/>
  <c r="CN469" l="1"/>
  <c r="CW469" s="1"/>
  <c r="CV469"/>
  <c r="CS469"/>
  <c r="H487"/>
  <c r="B487"/>
  <c r="I487"/>
  <c r="D487"/>
  <c r="G487"/>
  <c r="C487"/>
  <c r="BL469"/>
  <c r="BN469" s="1"/>
  <c r="BO469"/>
  <c r="BQ469" s="1"/>
  <c r="BI469"/>
  <c r="BK469" s="1"/>
  <c r="BG469" l="1"/>
  <c r="AH469" s="1"/>
  <c r="E487"/>
  <c r="J487"/>
  <c r="O487"/>
  <c r="BS489"/>
  <c r="BT489" s="1"/>
  <c r="M487"/>
  <c r="K487"/>
  <c r="P487"/>
  <c r="AB469" l="1"/>
  <c r="S469"/>
  <c r="Y469"/>
  <c r="AP469"/>
  <c r="V469"/>
  <c r="A487"/>
  <c r="BU489"/>
  <c r="AZ469" l="1"/>
  <c r="BC469" s="1"/>
  <c r="BB469" l="1"/>
  <c r="CD470" s="1"/>
  <c r="CE470" s="1"/>
  <c r="CF470" s="1"/>
  <c r="AU470"/>
  <c r="AR470"/>
  <c r="AW470"/>
  <c r="AS470"/>
  <c r="AT470"/>
  <c r="AV470"/>
  <c r="BE469"/>
  <c r="CG470" l="1"/>
  <c r="CT470" s="1"/>
  <c r="CO470" s="1"/>
  <c r="CH470"/>
  <c r="CI470" s="1"/>
  <c r="CJ470" s="1"/>
  <c r="CK470" s="1"/>
  <c r="CL470" s="1"/>
  <c r="BA470"/>
  <c r="AX470" l="1"/>
  <c r="AY470" s="1"/>
  <c r="BF470" s="1"/>
  <c r="CR470"/>
  <c r="CX470" s="1"/>
  <c r="CM470"/>
  <c r="CP470" l="1"/>
  <c r="CQ470" s="1"/>
  <c r="CN470"/>
  <c r="CW470" s="1"/>
  <c r="B488"/>
  <c r="C488"/>
  <c r="G488"/>
  <c r="I488"/>
  <c r="H488"/>
  <c r="D488"/>
  <c r="BO470"/>
  <c r="BQ470" s="1"/>
  <c r="BL470"/>
  <c r="BN470" s="1"/>
  <c r="BI470"/>
  <c r="BK470" s="1"/>
  <c r="CU470"/>
  <c r="CS470"/>
  <c r="CV470" l="1"/>
  <c r="K488"/>
  <c r="P488"/>
  <c r="O488"/>
  <c r="M488"/>
  <c r="BS490"/>
  <c r="BT490" s="1"/>
  <c r="BG470"/>
  <c r="E488" l="1"/>
  <c r="J488"/>
  <c r="A488"/>
  <c r="BU490"/>
  <c r="AB470"/>
  <c r="AH470"/>
  <c r="S470"/>
  <c r="V470"/>
  <c r="Y470"/>
  <c r="AP470"/>
  <c r="AZ470" l="1"/>
  <c r="BB470" s="1"/>
  <c r="CD471" s="1"/>
  <c r="CE471" s="1"/>
  <c r="BC470" l="1"/>
  <c r="AR471" s="1"/>
  <c r="CG471"/>
  <c r="CF471"/>
  <c r="AS471" l="1"/>
  <c r="AU471"/>
  <c r="AT471"/>
  <c r="AV471"/>
  <c r="AW471"/>
  <c r="BE470"/>
  <c r="CO471"/>
  <c r="CT471"/>
  <c r="CH471"/>
  <c r="CI471" s="1"/>
  <c r="CJ471" s="1"/>
  <c r="CK471" s="1"/>
  <c r="CL471" s="1"/>
  <c r="BA471" l="1"/>
  <c r="AX471" s="1"/>
  <c r="AY471" s="1"/>
  <c r="BF471" s="1"/>
  <c r="CR471"/>
  <c r="CX471" s="1"/>
  <c r="CM471"/>
  <c r="CS471" l="1"/>
  <c r="BI471"/>
  <c r="BK471" s="1"/>
  <c r="BG471" s="1"/>
  <c r="BL471"/>
  <c r="BN471" s="1"/>
  <c r="BO471"/>
  <c r="BQ471" s="1"/>
  <c r="CP471"/>
  <c r="CQ471" s="1"/>
  <c r="CN471"/>
  <c r="CW471" s="1"/>
  <c r="H489"/>
  <c r="D489"/>
  <c r="I489"/>
  <c r="C489"/>
  <c r="G489"/>
  <c r="B489"/>
  <c r="CU471"/>
  <c r="Y471" l="1"/>
  <c r="AB471"/>
  <c r="V471"/>
  <c r="AH471"/>
  <c r="S471"/>
  <c r="AZ471" s="1"/>
  <c r="AP471"/>
  <c r="O489"/>
  <c r="BS491"/>
  <c r="BT491" s="1"/>
  <c r="P489"/>
  <c r="M489"/>
  <c r="K489"/>
  <c r="CV471"/>
  <c r="BB471" l="1"/>
  <c r="CD472" s="1"/>
  <c r="CE472" s="1"/>
  <c r="BC471"/>
  <c r="E489"/>
  <c r="J489"/>
  <c r="A489"/>
  <c r="BU491"/>
  <c r="CG472" l="1"/>
  <c r="CF472"/>
  <c r="AT472"/>
  <c r="AU472"/>
  <c r="AW472"/>
  <c r="AS472"/>
  <c r="AV472"/>
  <c r="AR472"/>
  <c r="BE471"/>
  <c r="CH472" l="1"/>
  <c r="CI472" s="1"/>
  <c r="CJ472" s="1"/>
  <c r="CK472" s="1"/>
  <c r="CL472" s="1"/>
  <c r="CT472"/>
  <c r="CO472" s="1"/>
  <c r="BA472"/>
  <c r="CR472" l="1"/>
  <c r="CX472" s="1"/>
  <c r="AX472"/>
  <c r="AY472" s="1"/>
  <c r="BF472" s="1"/>
  <c r="CM472"/>
  <c r="CS472" l="1"/>
  <c r="B490"/>
  <c r="I490"/>
  <c r="G490"/>
  <c r="C490"/>
  <c r="H490"/>
  <c r="D490"/>
  <c r="CP472"/>
  <c r="CQ472" s="1"/>
  <c r="CN472"/>
  <c r="CW472" s="1"/>
  <c r="BI472"/>
  <c r="BK472" s="1"/>
  <c r="BG472" s="1"/>
  <c r="BO472"/>
  <c r="BQ472" s="1"/>
  <c r="BL472"/>
  <c r="BN472" s="1"/>
  <c r="CU472"/>
  <c r="S472" l="1"/>
  <c r="V472"/>
  <c r="AB472"/>
  <c r="Y472"/>
  <c r="AH472"/>
  <c r="AP472"/>
  <c r="CV472"/>
  <c r="M490"/>
  <c r="O490"/>
  <c r="K490"/>
  <c r="BS492"/>
  <c r="BT492" s="1"/>
  <c r="P490"/>
  <c r="AZ472" l="1"/>
  <c r="A490"/>
  <c r="BU492"/>
  <c r="E490"/>
  <c r="J490"/>
  <c r="BC472" l="1"/>
  <c r="BB472"/>
  <c r="CD473" s="1"/>
  <c r="CE473" s="1"/>
  <c r="AT473" l="1"/>
  <c r="BA473" s="1"/>
  <c r="AS473"/>
  <c r="AU473"/>
  <c r="AW473"/>
  <c r="AR473"/>
  <c r="AV473"/>
  <c r="BE472"/>
  <c r="CF473"/>
  <c r="CG473"/>
  <c r="AX473" l="1"/>
  <c r="AY473" s="1"/>
  <c r="CT473"/>
  <c r="CO473" s="1"/>
  <c r="CH473"/>
  <c r="CI473" s="1"/>
  <c r="CJ473" s="1"/>
  <c r="CK473" s="1"/>
  <c r="CL473" s="1"/>
  <c r="BF473" l="1"/>
  <c r="CR473"/>
  <c r="CX473" s="1"/>
  <c r="CM473"/>
  <c r="CU473" s="1"/>
  <c r="BO473" l="1"/>
  <c r="BQ473" s="1"/>
  <c r="BI473"/>
  <c r="BK473" s="1"/>
  <c r="BL473"/>
  <c r="BN473" s="1"/>
  <c r="CP473"/>
  <c r="CQ473" s="1"/>
  <c r="CN473"/>
  <c r="CW473" s="1"/>
  <c r="D491"/>
  <c r="B491"/>
  <c r="I491"/>
  <c r="H491"/>
  <c r="C491"/>
  <c r="G491"/>
  <c r="CS473"/>
  <c r="BG473" l="1"/>
  <c r="Y473" s="1"/>
  <c r="K491"/>
  <c r="P491"/>
  <c r="O491"/>
  <c r="M491"/>
  <c r="BS493"/>
  <c r="BT493" s="1"/>
  <c r="CV473"/>
  <c r="AB473" l="1"/>
  <c r="S473"/>
  <c r="V473"/>
  <c r="AP473"/>
  <c r="AH473"/>
  <c r="BU493"/>
  <c r="A491"/>
  <c r="E491"/>
  <c r="J491"/>
  <c r="AZ473" l="1"/>
  <c r="BB473" s="1"/>
  <c r="CD474" s="1"/>
  <c r="CE474" s="1"/>
  <c r="CG474" s="1"/>
  <c r="BC473" l="1"/>
  <c r="AW474" s="1"/>
  <c r="CF474"/>
  <c r="CO474" s="1"/>
  <c r="CT474"/>
  <c r="CH474"/>
  <c r="CI474" l="1"/>
  <c r="CJ474" s="1"/>
  <c r="CK474" s="1"/>
  <c r="CL474" s="1"/>
  <c r="CM474" s="1"/>
  <c r="CP474" s="1"/>
  <c r="CQ474" s="1"/>
  <c r="AR474"/>
  <c r="AS474"/>
  <c r="AT474"/>
  <c r="BA474" s="1"/>
  <c r="AX474" s="1"/>
  <c r="AU474"/>
  <c r="BE473"/>
  <c r="AV474"/>
  <c r="CU474" l="1"/>
  <c r="CR474"/>
  <c r="CX474" s="1"/>
  <c r="H492" s="1"/>
  <c r="AY474"/>
  <c r="BF474" s="1"/>
  <c r="BL474" s="1"/>
  <c r="BN474" s="1"/>
  <c r="BO474"/>
  <c r="BQ474" s="1"/>
  <c r="D492" l="1"/>
  <c r="C492"/>
  <c r="K492" s="1"/>
  <c r="B492"/>
  <c r="CS474"/>
  <c r="CV474" s="1"/>
  <c r="BI474"/>
  <c r="BK474" s="1"/>
  <c r="BG474" s="1"/>
  <c r="S474" s="1"/>
  <c r="I492"/>
  <c r="G492"/>
  <c r="CN474"/>
  <c r="CW474" s="1"/>
  <c r="AB474"/>
  <c r="V474"/>
  <c r="BS494"/>
  <c r="BT494" s="1"/>
  <c r="M492"/>
  <c r="P492"/>
  <c r="E492"/>
  <c r="J492"/>
  <c r="O492" l="1"/>
  <c r="AP474"/>
  <c r="Y474"/>
  <c r="AZ474" s="1"/>
  <c r="AH474"/>
  <c r="BU494"/>
  <c r="A492"/>
  <c r="BC474" l="1"/>
  <c r="BB474"/>
  <c r="CD475" s="1"/>
  <c r="CE475" s="1"/>
  <c r="AR475" l="1"/>
  <c r="AS475"/>
  <c r="AU475"/>
  <c r="AV475"/>
  <c r="AT475"/>
  <c r="BA475" s="1"/>
  <c r="AW475"/>
  <c r="BE474"/>
  <c r="CG475"/>
  <c r="CF475"/>
  <c r="AY475" l="1"/>
  <c r="BF475" s="1"/>
  <c r="CO475"/>
  <c r="AX475"/>
  <c r="CH475"/>
  <c r="CI475" s="1"/>
  <c r="CJ475" s="1"/>
  <c r="CK475" s="1"/>
  <c r="CL475" s="1"/>
  <c r="CM475" s="1"/>
  <c r="CT475"/>
  <c r="CP475" l="1"/>
  <c r="CQ475" s="1"/>
  <c r="BL475"/>
  <c r="BN475" s="1"/>
  <c r="BO475"/>
  <c r="BQ475" s="1"/>
  <c r="BI475"/>
  <c r="BK475" s="1"/>
  <c r="CU475"/>
  <c r="CR475"/>
  <c r="CX475" s="1"/>
  <c r="BG475" l="1"/>
  <c r="AH475" s="1"/>
  <c r="CS475"/>
  <c r="CV475" s="1"/>
  <c r="CN475"/>
  <c r="CW475" s="1"/>
  <c r="I493"/>
  <c r="G493"/>
  <c r="B493"/>
  <c r="C493"/>
  <c r="D493"/>
  <c r="H493"/>
  <c r="Y475" l="1"/>
  <c r="S475"/>
  <c r="V475"/>
  <c r="AB475"/>
  <c r="AP475"/>
  <c r="E493"/>
  <c r="J493"/>
  <c r="M493"/>
  <c r="O493"/>
  <c r="BS495"/>
  <c r="BT495" s="1"/>
  <c r="K493"/>
  <c r="P493"/>
  <c r="AZ475" l="1"/>
  <c r="BB475" s="1"/>
  <c r="CD476" s="1"/>
  <c r="CE476" s="1"/>
  <c r="BU495"/>
  <c r="A493"/>
  <c r="BC475" l="1"/>
  <c r="AV476" s="1"/>
  <c r="CG476"/>
  <c r="CF476"/>
  <c r="AR476" l="1"/>
  <c r="AW476"/>
  <c r="AT476"/>
  <c r="AS476"/>
  <c r="AU476"/>
  <c r="BE475"/>
  <c r="CH476"/>
  <c r="CI476" s="1"/>
  <c r="CJ476" s="1"/>
  <c r="CK476" s="1"/>
  <c r="CL476" s="1"/>
  <c r="CM476" s="1"/>
  <c r="CT476"/>
  <c r="CO476" s="1"/>
  <c r="BA476" l="1"/>
  <c r="AX476" s="1"/>
  <c r="AY476" s="1"/>
  <c r="BF476" s="1"/>
  <c r="CP476"/>
  <c r="CQ476" s="1"/>
  <c r="CU476"/>
  <c r="CR476"/>
  <c r="CX476" s="1"/>
  <c r="CN476" l="1"/>
  <c r="CW476" s="1"/>
  <c r="CS476"/>
  <c r="BI476"/>
  <c r="BK476" s="1"/>
  <c r="BO476"/>
  <c r="BQ476" s="1"/>
  <c r="BL476"/>
  <c r="BN476" s="1"/>
  <c r="CV476"/>
  <c r="C494"/>
  <c r="B494"/>
  <c r="I494"/>
  <c r="G494"/>
  <c r="D494"/>
  <c r="H494"/>
  <c r="BG476" l="1"/>
  <c r="AH476" s="1"/>
  <c r="O494"/>
  <c r="P494"/>
  <c r="BS496"/>
  <c r="BT496" s="1"/>
  <c r="M494"/>
  <c r="K494"/>
  <c r="E494"/>
  <c r="J494"/>
  <c r="Y476" l="1"/>
  <c r="S476"/>
  <c r="AP476"/>
  <c r="V476"/>
  <c r="AB476"/>
  <c r="A494"/>
  <c r="BU496"/>
  <c r="AZ476" l="1"/>
  <c r="BC476" s="1"/>
  <c r="BB476" l="1"/>
  <c r="CD477" s="1"/>
  <c r="CE477" s="1"/>
  <c r="CF477" s="1"/>
  <c r="AR477"/>
  <c r="AV477"/>
  <c r="AW477"/>
  <c r="AT477"/>
  <c r="AS477"/>
  <c r="AU477"/>
  <c r="BE476"/>
  <c r="BA477" l="1"/>
  <c r="AX477" s="1"/>
  <c r="AY477" s="1"/>
  <c r="BF477" s="1"/>
  <c r="CG477"/>
  <c r="CT477" s="1"/>
  <c r="CO477" s="1"/>
  <c r="CH477"/>
  <c r="CI477" l="1"/>
  <c r="CJ477" s="1"/>
  <c r="CK477" s="1"/>
  <c r="CL477" s="1"/>
  <c r="CM477" s="1"/>
  <c r="CP477" s="1"/>
  <c r="CQ477" s="1"/>
  <c r="BL477"/>
  <c r="BN477" s="1"/>
  <c r="BO477"/>
  <c r="BQ477" s="1"/>
  <c r="BI477"/>
  <c r="BK477" s="1"/>
  <c r="BG477" l="1"/>
  <c r="AH477" s="1"/>
  <c r="CU477"/>
  <c r="CR477"/>
  <c r="CX477" s="1"/>
  <c r="G495" s="1"/>
  <c r="V477" l="1"/>
  <c r="AP477"/>
  <c r="AB477"/>
  <c r="S477"/>
  <c r="Y477"/>
  <c r="B495"/>
  <c r="D495"/>
  <c r="H495"/>
  <c r="C495"/>
  <c r="K495" s="1"/>
  <c r="CN477"/>
  <c r="CW477" s="1"/>
  <c r="I495"/>
  <c r="CS477"/>
  <c r="CV477" s="1"/>
  <c r="E495"/>
  <c r="J495"/>
  <c r="AZ477" l="1"/>
  <c r="M495"/>
  <c r="O495"/>
  <c r="BS497"/>
  <c r="BT497" s="1"/>
  <c r="A495" s="1"/>
  <c r="P495"/>
  <c r="BC477"/>
  <c r="BB477"/>
  <c r="CD478" s="1"/>
  <c r="CE478" s="1"/>
  <c r="BU497" l="1"/>
  <c r="AW478"/>
  <c r="AV478"/>
  <c r="AU478"/>
  <c r="AR478"/>
  <c r="AS478"/>
  <c r="AT478"/>
  <c r="BE477"/>
  <c r="CG478"/>
  <c r="CF478"/>
  <c r="CO478" l="1"/>
  <c r="CT478"/>
  <c r="CH478"/>
  <c r="CI478" s="1"/>
  <c r="CJ478" s="1"/>
  <c r="CK478" s="1"/>
  <c r="CL478" s="1"/>
  <c r="CM478" s="1"/>
  <c r="BA478"/>
  <c r="CP478" l="1"/>
  <c r="CQ478" s="1"/>
  <c r="CU478"/>
  <c r="AX478"/>
  <c r="AY478" s="1"/>
  <c r="BF478" s="1"/>
  <c r="CR478"/>
  <c r="CX478" s="1"/>
  <c r="BO478" l="1"/>
  <c r="BQ478" s="1"/>
  <c r="BI478"/>
  <c r="BK478" s="1"/>
  <c r="BL478"/>
  <c r="BN478" s="1"/>
  <c r="C496"/>
  <c r="H496"/>
  <c r="I496"/>
  <c r="B496"/>
  <c r="D496"/>
  <c r="G496"/>
  <c r="CS478"/>
  <c r="CV478" s="1"/>
  <c r="CN478"/>
  <c r="CW478" s="1"/>
  <c r="E496" l="1"/>
  <c r="J496"/>
  <c r="M496"/>
  <c r="P496"/>
  <c r="K496"/>
  <c r="O496"/>
  <c r="BS498"/>
  <c r="BT498" s="1"/>
  <c r="BG478"/>
  <c r="A496" l="1"/>
  <c r="BU498"/>
  <c r="Y478"/>
  <c r="AH478"/>
  <c r="AB478"/>
  <c r="S478"/>
  <c r="V478"/>
  <c r="AP478"/>
  <c r="AZ478" l="1"/>
  <c r="BC478" l="1"/>
  <c r="BB478"/>
  <c r="CD479" s="1"/>
  <c r="CE479" s="1"/>
  <c r="AT479" l="1"/>
  <c r="BA479" s="1"/>
  <c r="AW479"/>
  <c r="AR479"/>
  <c r="AS479"/>
  <c r="AV479"/>
  <c r="AU479"/>
  <c r="BE478"/>
  <c r="CF479"/>
  <c r="CG479"/>
  <c r="AX479" l="1"/>
  <c r="AY479" s="1"/>
  <c r="BF479" s="1"/>
  <c r="CH479"/>
  <c r="CI479" s="1"/>
  <c r="CJ479" s="1"/>
  <c r="CK479" s="1"/>
  <c r="CL479" s="1"/>
  <c r="CM479" s="1"/>
  <c r="CT479"/>
  <c r="CO479" s="1"/>
  <c r="CP479" l="1"/>
  <c r="CQ479" s="1"/>
  <c r="BI479"/>
  <c r="BK479" s="1"/>
  <c r="BL479"/>
  <c r="BN479" s="1"/>
  <c r="BO479"/>
  <c r="BQ479" s="1"/>
  <c r="CU479"/>
  <c r="CR479"/>
  <c r="CX479" s="1"/>
  <c r="BG479" l="1"/>
  <c r="CN479"/>
  <c r="CW479" s="1"/>
  <c r="G497"/>
  <c r="I497"/>
  <c r="B497"/>
  <c r="H497"/>
  <c r="D497"/>
  <c r="C497"/>
  <c r="CS479"/>
  <c r="CV479" s="1"/>
  <c r="Y479" l="1"/>
  <c r="V479"/>
  <c r="S479"/>
  <c r="AB479"/>
  <c r="AH479"/>
  <c r="AP479"/>
  <c r="E497"/>
  <c r="J497"/>
  <c r="P497"/>
  <c r="BS499"/>
  <c r="BT499" s="1"/>
  <c r="O497"/>
  <c r="M497"/>
  <c r="K497"/>
  <c r="A497" l="1"/>
  <c r="BU499"/>
  <c r="AZ479"/>
  <c r="BC479" l="1"/>
  <c r="BB479"/>
  <c r="CD480" s="1"/>
  <c r="CE480" s="1"/>
  <c r="AT480" l="1"/>
  <c r="BA480" s="1"/>
  <c r="AS480"/>
  <c r="AW480"/>
  <c r="AR480"/>
  <c r="AU480"/>
  <c r="AV480"/>
  <c r="BE479"/>
  <c r="CF480"/>
  <c r="CG480"/>
  <c r="AX480" l="1"/>
  <c r="AY480" s="1"/>
  <c r="BF480" s="1"/>
  <c r="CT480"/>
  <c r="CO480" s="1"/>
  <c r="CH480"/>
  <c r="CI480" s="1"/>
  <c r="CJ480" s="1"/>
  <c r="CK480" s="1"/>
  <c r="CL480" s="1"/>
  <c r="CR480" l="1"/>
  <c r="CX480" s="1"/>
  <c r="CM480"/>
  <c r="CU480" s="1"/>
  <c r="BI480"/>
  <c r="BK480" s="1"/>
  <c r="BL480"/>
  <c r="BN480" s="1"/>
  <c r="BO480"/>
  <c r="BQ480" s="1"/>
  <c r="BG480" l="1"/>
  <c r="Y480" s="1"/>
  <c r="D498"/>
  <c r="G498"/>
  <c r="I498"/>
  <c r="C498"/>
  <c r="H498"/>
  <c r="B498"/>
  <c r="CS480"/>
  <c r="CP480"/>
  <c r="CQ480" s="1"/>
  <c r="CN480"/>
  <c r="CW480" s="1"/>
  <c r="S480"/>
  <c r="V480" l="1"/>
  <c r="AP480"/>
  <c r="AH480"/>
  <c r="AB480"/>
  <c r="AZ480"/>
  <c r="BC480" s="1"/>
  <c r="CV480"/>
  <c r="O498"/>
  <c r="M498"/>
  <c r="K498"/>
  <c r="P498"/>
  <c r="BS500"/>
  <c r="BT500" s="1"/>
  <c r="BB480" l="1"/>
  <c r="CD481" s="1"/>
  <c r="CE481" s="1"/>
  <c r="CF481" s="1"/>
  <c r="A498"/>
  <c r="BU500"/>
  <c r="AV481"/>
  <c r="AR481"/>
  <c r="AU481"/>
  <c r="AS481"/>
  <c r="AW481"/>
  <c r="AT481"/>
  <c r="BE480"/>
  <c r="E498"/>
  <c r="J498"/>
  <c r="CG481" l="1"/>
  <c r="CH481" s="1"/>
  <c r="CI481" s="1"/>
  <c r="CJ481" s="1"/>
  <c r="CK481" s="1"/>
  <c r="CL481" s="1"/>
  <c r="BA481"/>
  <c r="AX481" s="1"/>
  <c r="AY481" s="1"/>
  <c r="CT481" l="1"/>
  <c r="CO481" s="1"/>
  <c r="BF481"/>
  <c r="CR481"/>
  <c r="CM481"/>
  <c r="CX481" l="1"/>
  <c r="G499" s="1"/>
  <c r="BL481"/>
  <c r="BN481" s="1"/>
  <c r="BO481"/>
  <c r="BQ481" s="1"/>
  <c r="BI481"/>
  <c r="BK481" s="1"/>
  <c r="CP481"/>
  <c r="CQ481" s="1"/>
  <c r="CN481"/>
  <c r="CW481" s="1"/>
  <c r="CS481"/>
  <c r="CU481"/>
  <c r="C499" l="1"/>
  <c r="K499" s="1"/>
  <c r="H499"/>
  <c r="D499"/>
  <c r="I499"/>
  <c r="B499"/>
  <c r="BG481"/>
  <c r="CV481"/>
  <c r="P499" l="1"/>
  <c r="M499"/>
  <c r="BS501"/>
  <c r="BT501" s="1"/>
  <c r="BU501" s="1"/>
  <c r="O499"/>
  <c r="V481"/>
  <c r="Y481"/>
  <c r="AB481"/>
  <c r="S481"/>
  <c r="AH481"/>
  <c r="AP481"/>
  <c r="E499"/>
  <c r="J499"/>
  <c r="A499" l="1"/>
  <c r="AZ481"/>
  <c r="BC481" l="1"/>
  <c r="BB481"/>
  <c r="CD482" s="1"/>
  <c r="CE482" s="1"/>
  <c r="AW482" l="1"/>
  <c r="AV482"/>
  <c r="AS482"/>
  <c r="AT482"/>
  <c r="AR482"/>
  <c r="AU482"/>
  <c r="BE481"/>
  <c r="CG482"/>
  <c r="CF482"/>
  <c r="CO482" l="1"/>
  <c r="CH482"/>
  <c r="CI482" s="1"/>
  <c r="CJ482" s="1"/>
  <c r="CK482" s="1"/>
  <c r="CL482" s="1"/>
  <c r="CM482" s="1"/>
  <c r="CT482"/>
  <c r="BA482"/>
  <c r="CP482" l="1"/>
  <c r="CQ482" s="1"/>
  <c r="CU482"/>
  <c r="AX482"/>
  <c r="AY482" s="1"/>
  <c r="BF482" s="1"/>
  <c r="CR482"/>
  <c r="CX482" s="1"/>
  <c r="CN482" l="1"/>
  <c r="CW482" s="1"/>
  <c r="H500"/>
  <c r="B500"/>
  <c r="I500"/>
  <c r="D500"/>
  <c r="C500"/>
  <c r="G500"/>
  <c r="CS482"/>
  <c r="CV482" s="1"/>
  <c r="BL482"/>
  <c r="BN482" s="1"/>
  <c r="BO482"/>
  <c r="BQ482" s="1"/>
  <c r="BI482"/>
  <c r="BK482" s="1"/>
  <c r="BG482" l="1"/>
  <c r="AH482" s="1"/>
  <c r="E500"/>
  <c r="J500"/>
  <c r="P500"/>
  <c r="M500"/>
  <c r="BS502"/>
  <c r="BT502" s="1"/>
  <c r="K500"/>
  <c r="O500"/>
  <c r="S482" l="1"/>
  <c r="V482"/>
  <c r="AB482"/>
  <c r="AP482"/>
  <c r="Y482"/>
  <c r="BU502"/>
  <c r="A500"/>
  <c r="AZ482" l="1"/>
  <c r="BB482" s="1"/>
  <c r="CD483" s="1"/>
  <c r="CE483" s="1"/>
  <c r="BC482" l="1"/>
  <c r="AV483" s="1"/>
  <c r="CG483"/>
  <c r="CF483"/>
  <c r="AT483" l="1"/>
  <c r="AS483"/>
  <c r="AU483"/>
  <c r="AW483"/>
  <c r="AR483"/>
  <c r="BE482"/>
  <c r="CO483"/>
  <c r="CH483"/>
  <c r="CI483" s="1"/>
  <c r="CJ483" s="1"/>
  <c r="CK483" s="1"/>
  <c r="CL483" s="1"/>
  <c r="CT483"/>
  <c r="BA483"/>
  <c r="CR483" l="1"/>
  <c r="CX483" s="1"/>
  <c r="CM483"/>
  <c r="AX483"/>
  <c r="AY483" s="1"/>
  <c r="BF483" s="1"/>
  <c r="B501" l="1"/>
  <c r="I501"/>
  <c r="D501"/>
  <c r="G501"/>
  <c r="H501"/>
  <c r="C501"/>
  <c r="CS483"/>
  <c r="CP483"/>
  <c r="CQ483" s="1"/>
  <c r="CN483"/>
  <c r="CW483" s="1"/>
  <c r="BI483"/>
  <c r="BK483" s="1"/>
  <c r="BO483"/>
  <c r="BQ483" s="1"/>
  <c r="BL483"/>
  <c r="BN483" s="1"/>
  <c r="CU483"/>
  <c r="P501" l="1"/>
  <c r="BS503"/>
  <c r="BT503" s="1"/>
  <c r="K501"/>
  <c r="O501"/>
  <c r="M501"/>
  <c r="BG483"/>
  <c r="CV483"/>
  <c r="A501" l="1"/>
  <c r="BU503"/>
  <c r="Y483"/>
  <c r="AH483"/>
  <c r="V483"/>
  <c r="AB483"/>
  <c r="S483"/>
  <c r="AP483"/>
  <c r="E501"/>
  <c r="J501"/>
  <c r="AZ483" l="1"/>
  <c r="BB483" l="1"/>
  <c r="CD484" s="1"/>
  <c r="CE484" s="1"/>
  <c r="BC483"/>
  <c r="CG484" l="1"/>
  <c r="CF484"/>
  <c r="AU484"/>
  <c r="AV484"/>
  <c r="AW484"/>
  <c r="AR484"/>
  <c r="AT484"/>
  <c r="AS484"/>
  <c r="BE483"/>
  <c r="CH484" l="1"/>
  <c r="CI484" s="1"/>
  <c r="CJ484" s="1"/>
  <c r="CK484" s="1"/>
  <c r="CL484" s="1"/>
  <c r="CT484"/>
  <c r="CO484"/>
  <c r="BA484"/>
  <c r="CR484" l="1"/>
  <c r="CX484" s="1"/>
  <c r="CM484"/>
  <c r="AX484"/>
  <c r="AY484" s="1"/>
  <c r="BF484" s="1"/>
  <c r="CS484" l="1"/>
  <c r="G502"/>
  <c r="H502"/>
  <c r="B502"/>
  <c r="I502"/>
  <c r="C502"/>
  <c r="D502"/>
  <c r="CP484"/>
  <c r="CQ484" s="1"/>
  <c r="CN484"/>
  <c r="CW484" s="1"/>
  <c r="BL484"/>
  <c r="BN484" s="1"/>
  <c r="BI484"/>
  <c r="BK484" s="1"/>
  <c r="BO484"/>
  <c r="BQ484" s="1"/>
  <c r="CU484"/>
  <c r="CV484" l="1"/>
  <c r="BS504"/>
  <c r="BT504" s="1"/>
  <c r="M502"/>
  <c r="O502"/>
  <c r="P502"/>
  <c r="K502"/>
  <c r="BG484"/>
  <c r="E502" l="1"/>
  <c r="J502"/>
  <c r="A502"/>
  <c r="BU504"/>
  <c r="Y484"/>
  <c r="AH484"/>
  <c r="S484"/>
  <c r="V484"/>
  <c r="AB484"/>
  <c r="AP484"/>
  <c r="AZ484" l="1"/>
  <c r="BC484" s="1"/>
  <c r="BB484" l="1"/>
  <c r="CD485" s="1"/>
  <c r="CE485" s="1"/>
  <c r="CF485" s="1"/>
  <c r="AW485"/>
  <c r="AT485"/>
  <c r="AR485"/>
  <c r="AU485"/>
  <c r="AS485"/>
  <c r="AV485"/>
  <c r="BE484"/>
  <c r="CG485" l="1"/>
  <c r="CH485" s="1"/>
  <c r="CI485" s="1"/>
  <c r="CJ485" s="1"/>
  <c r="CK485" s="1"/>
  <c r="CL485" s="1"/>
  <c r="CM485" s="1"/>
  <c r="BA485"/>
  <c r="CT485" l="1"/>
  <c r="AX485"/>
  <c r="AY485" s="1"/>
  <c r="BF485" s="1"/>
  <c r="CR485"/>
  <c r="CO485" l="1"/>
  <c r="CU485" s="1"/>
  <c r="CX485"/>
  <c r="D503" s="1"/>
  <c r="CN485"/>
  <c r="BI485"/>
  <c r="BK485" s="1"/>
  <c r="BO485"/>
  <c r="BQ485" s="1"/>
  <c r="BL485"/>
  <c r="BN485" s="1"/>
  <c r="CS485"/>
  <c r="CP485" l="1"/>
  <c r="CQ485" s="1"/>
  <c r="CV485" s="1"/>
  <c r="CW485"/>
  <c r="B503"/>
  <c r="G503"/>
  <c r="H503"/>
  <c r="I503"/>
  <c r="C503"/>
  <c r="O503" s="1"/>
  <c r="BG485"/>
  <c r="S485"/>
  <c r="AB485"/>
  <c r="Y485"/>
  <c r="AH485"/>
  <c r="V485"/>
  <c r="AP485"/>
  <c r="J503" l="1"/>
  <c r="E503"/>
  <c r="BS505"/>
  <c r="BT505" s="1"/>
  <c r="BU505" s="1"/>
  <c r="P503"/>
  <c r="M503"/>
  <c r="K503"/>
  <c r="AZ485"/>
  <c r="A503" l="1"/>
  <c r="BB485"/>
  <c r="CD486" s="1"/>
  <c r="CE486" s="1"/>
  <c r="BC485"/>
  <c r="CG486" l="1"/>
  <c r="CF486"/>
  <c r="AW486"/>
  <c r="AT486"/>
  <c r="AR486"/>
  <c r="AU486"/>
  <c r="AS486"/>
  <c r="AV486"/>
  <c r="BE485"/>
  <c r="CH486" l="1"/>
  <c r="CI486" s="1"/>
  <c r="CJ486" s="1"/>
  <c r="CK486" s="1"/>
  <c r="CL486" s="1"/>
  <c r="CT486"/>
  <c r="CO486" s="1"/>
  <c r="BA486"/>
  <c r="CR486" l="1"/>
  <c r="CX486" s="1"/>
  <c r="CM486"/>
  <c r="AX486"/>
  <c r="AY486" s="1"/>
  <c r="BF486" s="1"/>
  <c r="H504" l="1"/>
  <c r="B504"/>
  <c r="I504"/>
  <c r="G504"/>
  <c r="C504"/>
  <c r="D504"/>
  <c r="CS486"/>
  <c r="CP486"/>
  <c r="CQ486" s="1"/>
  <c r="CN486"/>
  <c r="CW486" s="1"/>
  <c r="BL486"/>
  <c r="BN486" s="1"/>
  <c r="BI486"/>
  <c r="BK486" s="1"/>
  <c r="BO486"/>
  <c r="BQ486" s="1"/>
  <c r="CU486"/>
  <c r="P504" l="1"/>
  <c r="O504"/>
  <c r="M504"/>
  <c r="K504"/>
  <c r="BS506"/>
  <c r="BT506" s="1"/>
  <c r="CV486"/>
  <c r="BG486"/>
  <c r="A504" l="1"/>
  <c r="BU506"/>
  <c r="E504"/>
  <c r="J504"/>
  <c r="S486"/>
  <c r="V486"/>
  <c r="AH486"/>
  <c r="Y486"/>
  <c r="AB486"/>
  <c r="AP486"/>
  <c r="AZ486" l="1"/>
  <c r="BB486" l="1"/>
  <c r="CD487" s="1"/>
  <c r="CE487" s="1"/>
  <c r="BC486"/>
  <c r="CG487" l="1"/>
  <c r="CF487"/>
  <c r="AT487"/>
  <c r="BA487" s="1"/>
  <c r="AW487"/>
  <c r="AU487"/>
  <c r="AR487"/>
  <c r="AV487"/>
  <c r="AS487"/>
  <c r="BE486"/>
  <c r="CH487" l="1"/>
  <c r="CI487" s="1"/>
  <c r="CJ487" s="1"/>
  <c r="CK487" s="1"/>
  <c r="CL487" s="1"/>
  <c r="CT487"/>
  <c r="CO487" s="1"/>
  <c r="AX487"/>
  <c r="AY487" s="1"/>
  <c r="BF487" l="1"/>
  <c r="CR487"/>
  <c r="CX487" s="1"/>
  <c r="CM487"/>
  <c r="BI487" l="1"/>
  <c r="BK487" s="1"/>
  <c r="BL487"/>
  <c r="BN487" s="1"/>
  <c r="BO487"/>
  <c r="BQ487" s="1"/>
  <c r="CP487"/>
  <c r="CQ487" s="1"/>
  <c r="CN487"/>
  <c r="CW487" s="1"/>
  <c r="G505"/>
  <c r="C505"/>
  <c r="H505"/>
  <c r="B505"/>
  <c r="I505"/>
  <c r="D505"/>
  <c r="CS487"/>
  <c r="CU487"/>
  <c r="BG487" l="1"/>
  <c r="M505"/>
  <c r="P505"/>
  <c r="O505"/>
  <c r="K505"/>
  <c r="BS507"/>
  <c r="BT507" s="1"/>
  <c r="CV487"/>
  <c r="S487" l="1"/>
  <c r="AH487"/>
  <c r="V487"/>
  <c r="AB487"/>
  <c r="Y487"/>
  <c r="AP487"/>
  <c r="BU507"/>
  <c r="A505"/>
  <c r="E505"/>
  <c r="J505"/>
  <c r="AZ487" l="1"/>
  <c r="BC487" l="1"/>
  <c r="BB487"/>
  <c r="CD488" s="1"/>
  <c r="CE488" s="1"/>
  <c r="AR488" l="1"/>
  <c r="AT488"/>
  <c r="BA488" s="1"/>
  <c r="AW488"/>
  <c r="AU488"/>
  <c r="AV488"/>
  <c r="AS488"/>
  <c r="BE487"/>
  <c r="CG488"/>
  <c r="CF488"/>
  <c r="AY488" l="1"/>
  <c r="BF488" s="1"/>
  <c r="AX488"/>
  <c r="CH488"/>
  <c r="CI488" s="1"/>
  <c r="CJ488" s="1"/>
  <c r="CK488" s="1"/>
  <c r="CL488" s="1"/>
  <c r="CM488" s="1"/>
  <c r="CT488"/>
  <c r="CO488" s="1"/>
  <c r="CP488" l="1"/>
  <c r="CQ488" s="1"/>
  <c r="BL488"/>
  <c r="BN488" s="1"/>
  <c r="BI488"/>
  <c r="BK488" s="1"/>
  <c r="BO488"/>
  <c r="BQ488" s="1"/>
  <c r="CR488"/>
  <c r="CX488" s="1"/>
  <c r="CU488"/>
  <c r="CS488" l="1"/>
  <c r="CV488" s="1"/>
  <c r="C506"/>
  <c r="D506"/>
  <c r="H506"/>
  <c r="I506"/>
  <c r="B506"/>
  <c r="G506"/>
  <c r="CN488"/>
  <c r="CW488" s="1"/>
  <c r="BG488"/>
  <c r="E506" l="1"/>
  <c r="J506"/>
  <c r="K506"/>
  <c r="M506"/>
  <c r="O506"/>
  <c r="BS508"/>
  <c r="BT508" s="1"/>
  <c r="P506"/>
  <c r="V488"/>
  <c r="AB488"/>
  <c r="Y488"/>
  <c r="AH488"/>
  <c r="S488"/>
  <c r="AP488"/>
  <c r="BU508" l="1"/>
  <c r="A506"/>
  <c r="AZ488"/>
  <c r="BB488" l="1"/>
  <c r="CD489" s="1"/>
  <c r="CE489" s="1"/>
  <c r="BC488"/>
  <c r="CG489" l="1"/>
  <c r="CF489"/>
  <c r="AT489"/>
  <c r="AV489"/>
  <c r="AR489"/>
  <c r="AW489"/>
  <c r="AS489"/>
  <c r="AU489"/>
  <c r="BE488"/>
  <c r="CH489" l="1"/>
  <c r="CI489" s="1"/>
  <c r="CJ489" s="1"/>
  <c r="CK489" s="1"/>
  <c r="CL489" s="1"/>
  <c r="CT489"/>
  <c r="CO489" s="1"/>
  <c r="BA489"/>
  <c r="CR489" l="1"/>
  <c r="CX489" s="1"/>
  <c r="AX489"/>
  <c r="AY489" s="1"/>
  <c r="BF489" s="1"/>
  <c r="CM489"/>
  <c r="CS489" l="1"/>
  <c r="G507"/>
  <c r="C507"/>
  <c r="H507"/>
  <c r="I507"/>
  <c r="D507"/>
  <c r="B507"/>
  <c r="CP489"/>
  <c r="CQ489" s="1"/>
  <c r="CN489"/>
  <c r="CW489" s="1"/>
  <c r="CU489"/>
  <c r="BL489"/>
  <c r="BN489" s="1"/>
  <c r="BO489"/>
  <c r="BQ489" s="1"/>
  <c r="BI489"/>
  <c r="BK489" s="1"/>
  <c r="BG489" l="1"/>
  <c r="Y489" s="1"/>
  <c r="V489"/>
  <c r="P507"/>
  <c r="BS509"/>
  <c r="BT509" s="1"/>
  <c r="K507"/>
  <c r="O507"/>
  <c r="M507"/>
  <c r="CV489"/>
  <c r="AB489" l="1"/>
  <c r="AH489"/>
  <c r="AP489"/>
  <c r="S489"/>
  <c r="AZ489"/>
  <c r="E507"/>
  <c r="J507"/>
  <c r="BU509"/>
  <c r="A507"/>
  <c r="BC489" l="1"/>
  <c r="BB489"/>
  <c r="CD490" s="1"/>
  <c r="CE490" s="1"/>
  <c r="AR490" l="1"/>
  <c r="AS490"/>
  <c r="AW490"/>
  <c r="AT490"/>
  <c r="AU490"/>
  <c r="AV490"/>
  <c r="BE489"/>
  <c r="CG490"/>
  <c r="CF490"/>
  <c r="CO490" l="1"/>
  <c r="CH490"/>
  <c r="CI490" s="1"/>
  <c r="CJ490" s="1"/>
  <c r="CK490" s="1"/>
  <c r="CL490" s="1"/>
  <c r="CT490"/>
  <c r="BA490"/>
  <c r="CR490" l="1"/>
  <c r="CX490" s="1"/>
  <c r="CM490"/>
  <c r="AX490"/>
  <c r="AY490" s="1"/>
  <c r="BF490" s="1"/>
  <c r="CS490" l="1"/>
  <c r="D508"/>
  <c r="I508"/>
  <c r="C508"/>
  <c r="B508"/>
  <c r="H508"/>
  <c r="G508"/>
  <c r="CP490"/>
  <c r="CQ490" s="1"/>
  <c r="CN490"/>
  <c r="CW490" s="1"/>
  <c r="BL490"/>
  <c r="BN490" s="1"/>
  <c r="BI490"/>
  <c r="BK490" s="1"/>
  <c r="BO490"/>
  <c r="BQ490" s="1"/>
  <c r="CU490"/>
  <c r="BG490" l="1"/>
  <c r="CV490"/>
  <c r="K508"/>
  <c r="O508"/>
  <c r="P508"/>
  <c r="M508"/>
  <c r="BS510"/>
  <c r="BT510" s="1"/>
  <c r="Y490" l="1"/>
  <c r="S490"/>
  <c r="AH490"/>
  <c r="V490"/>
  <c r="AB490"/>
  <c r="AP490"/>
  <c r="E508"/>
  <c r="J508"/>
  <c r="BU510"/>
  <c r="A508"/>
  <c r="AZ490" l="1"/>
  <c r="BB490" l="1"/>
  <c r="CD491" s="1"/>
  <c r="CE491" s="1"/>
  <c r="BC490"/>
  <c r="CG491" l="1"/>
  <c r="CF491"/>
  <c r="AU491"/>
  <c r="AT491"/>
  <c r="AW491"/>
  <c r="AV491"/>
  <c r="AS491"/>
  <c r="AR491"/>
  <c r="BE490"/>
  <c r="CT491" l="1"/>
  <c r="CO491" s="1"/>
  <c r="CH491"/>
  <c r="CI491" s="1"/>
  <c r="CJ491" s="1"/>
  <c r="CK491" s="1"/>
  <c r="CL491" s="1"/>
  <c r="BA491"/>
  <c r="CR491" l="1"/>
  <c r="CX491" s="1"/>
  <c r="CM491"/>
  <c r="CU491" s="1"/>
  <c r="AX491"/>
  <c r="AY491" s="1"/>
  <c r="BF491" s="1"/>
  <c r="H509" l="1"/>
  <c r="G509"/>
  <c r="C509"/>
  <c r="B509"/>
  <c r="I509"/>
  <c r="D509"/>
  <c r="CS491"/>
  <c r="CP491"/>
  <c r="CQ491" s="1"/>
  <c r="CN491"/>
  <c r="CW491" s="1"/>
  <c r="BO491"/>
  <c r="BQ491" s="1"/>
  <c r="BI491"/>
  <c r="BK491" s="1"/>
  <c r="BL491"/>
  <c r="BN491" s="1"/>
  <c r="BG491" l="1"/>
  <c r="AB491" s="1"/>
  <c r="P509"/>
  <c r="K509"/>
  <c r="O509"/>
  <c r="BS511"/>
  <c r="BT511" s="1"/>
  <c r="M509"/>
  <c r="CV491"/>
  <c r="AH491" l="1"/>
  <c r="S491"/>
  <c r="V491"/>
  <c r="AP491"/>
  <c r="Y491"/>
  <c r="A509"/>
  <c r="BU511"/>
  <c r="E509"/>
  <c r="J509"/>
  <c r="AZ491" l="1"/>
  <c r="BC491" s="1"/>
  <c r="AR492" s="1"/>
  <c r="AU492" l="1"/>
  <c r="BB491"/>
  <c r="CD492" s="1"/>
  <c r="CE492" s="1"/>
  <c r="CF492" s="1"/>
  <c r="BE491"/>
  <c r="AW492"/>
  <c r="AV492"/>
  <c r="AT492"/>
  <c r="BA492" s="1"/>
  <c r="AX492" s="1"/>
  <c r="AY492" s="1"/>
  <c r="AS492"/>
  <c r="CG492" l="1"/>
  <c r="CT492" s="1"/>
  <c r="CO492" s="1"/>
  <c r="CH492"/>
  <c r="BF492"/>
  <c r="CI492" l="1"/>
  <c r="CJ492" s="1"/>
  <c r="CK492" s="1"/>
  <c r="CL492" s="1"/>
  <c r="CR492" s="1"/>
  <c r="CX492" s="1"/>
  <c r="D510" s="1"/>
  <c r="BL492"/>
  <c r="BN492" s="1"/>
  <c r="BI492"/>
  <c r="BK492" s="1"/>
  <c r="BO492"/>
  <c r="BQ492" s="1"/>
  <c r="CM492" l="1"/>
  <c r="CN492" s="1"/>
  <c r="CW492" s="1"/>
  <c r="G510"/>
  <c r="H510"/>
  <c r="C510"/>
  <c r="P510" s="1"/>
  <c r="B510"/>
  <c r="I510"/>
  <c r="BG492"/>
  <c r="CP492" l="1"/>
  <c r="CQ492" s="1"/>
  <c r="CU492"/>
  <c r="CS492"/>
  <c r="BS512"/>
  <c r="BT512" s="1"/>
  <c r="A510" s="1"/>
  <c r="O510"/>
  <c r="M510"/>
  <c r="K510"/>
  <c r="S492"/>
  <c r="V492"/>
  <c r="AH492"/>
  <c r="AB492"/>
  <c r="Y492"/>
  <c r="AP492"/>
  <c r="CV492" l="1"/>
  <c r="BU512"/>
  <c r="AZ492"/>
  <c r="E510" l="1"/>
  <c r="J510"/>
  <c r="BC492"/>
  <c r="BB492"/>
  <c r="CD493" s="1"/>
  <c r="CE493" s="1"/>
  <c r="AR493" l="1"/>
  <c r="AS493"/>
  <c r="AT493"/>
  <c r="BA493" s="1"/>
  <c r="AW493"/>
  <c r="AU493"/>
  <c r="AV493"/>
  <c r="BE492"/>
  <c r="CF493"/>
  <c r="CG493"/>
  <c r="AY493" l="1"/>
  <c r="BF493" s="1"/>
  <c r="CH493"/>
  <c r="CI493" s="1"/>
  <c r="CJ493" s="1"/>
  <c r="CK493" s="1"/>
  <c r="CL493" s="1"/>
  <c r="CT493"/>
  <c r="AX493"/>
  <c r="CO493"/>
  <c r="BO493" l="1"/>
  <c r="BQ493" s="1"/>
  <c r="BL493"/>
  <c r="BN493" s="1"/>
  <c r="BI493"/>
  <c r="BK493" s="1"/>
  <c r="CR493"/>
  <c r="CX493" s="1"/>
  <c r="CM493"/>
  <c r="CS493" s="1"/>
  <c r="BG493" l="1"/>
  <c r="CP493"/>
  <c r="CQ493" s="1"/>
  <c r="CN493"/>
  <c r="CW493" s="1"/>
  <c r="B511"/>
  <c r="G511"/>
  <c r="H511"/>
  <c r="C511"/>
  <c r="I511"/>
  <c r="D511"/>
  <c r="CU493"/>
  <c r="S493" l="1"/>
  <c r="AB493"/>
  <c r="Y493"/>
  <c r="AH493"/>
  <c r="V493"/>
  <c r="AP493"/>
  <c r="CV493"/>
  <c r="P511"/>
  <c r="M511"/>
  <c r="O511"/>
  <c r="BS513"/>
  <c r="BT513" s="1"/>
  <c r="K511"/>
  <c r="AZ493" l="1"/>
  <c r="E511"/>
  <c r="J511"/>
  <c r="A511"/>
  <c r="BU513"/>
  <c r="BB493" l="1"/>
  <c r="CD494" s="1"/>
  <c r="CE494" s="1"/>
  <c r="BC493"/>
  <c r="CF494" l="1"/>
  <c r="CG494"/>
  <c r="AS494"/>
  <c r="AW494"/>
  <c r="AV494"/>
  <c r="AR494"/>
  <c r="AU494"/>
  <c r="AT494"/>
  <c r="BA494" s="1"/>
  <c r="BE493"/>
  <c r="CO494" l="1"/>
  <c r="CT494"/>
  <c r="CH494"/>
  <c r="CI494" s="1"/>
  <c r="CJ494" s="1"/>
  <c r="CK494" s="1"/>
  <c r="CL494" s="1"/>
  <c r="CM494" s="1"/>
  <c r="AX494"/>
  <c r="AY494" s="1"/>
  <c r="CP494" l="1"/>
  <c r="CQ494" s="1"/>
  <c r="BF494"/>
  <c r="CU494"/>
  <c r="CR494"/>
  <c r="CX494" s="1"/>
  <c r="CN494" l="1"/>
  <c r="CW494" s="1"/>
  <c r="I512"/>
  <c r="D512"/>
  <c r="H512"/>
  <c r="G512"/>
  <c r="B512"/>
  <c r="C512"/>
  <c r="BL494"/>
  <c r="BN494" s="1"/>
  <c r="BI494"/>
  <c r="BK494" s="1"/>
  <c r="BO494"/>
  <c r="BQ494" s="1"/>
  <c r="CS494"/>
  <c r="CV494" s="1"/>
  <c r="E512" l="1"/>
  <c r="J512"/>
  <c r="M512"/>
  <c r="BS514"/>
  <c r="BT514" s="1"/>
  <c r="P512"/>
  <c r="O512"/>
  <c r="K512"/>
  <c r="BG494"/>
  <c r="S494" l="1"/>
  <c r="V494"/>
  <c r="AB494"/>
  <c r="AH494"/>
  <c r="Y494"/>
  <c r="AP494"/>
  <c r="A512"/>
  <c r="BU514"/>
  <c r="AZ494" l="1"/>
  <c r="BB494" s="1"/>
  <c r="CD495" s="1"/>
  <c r="CE495" s="1"/>
  <c r="BC494" l="1"/>
  <c r="AW495" s="1"/>
  <c r="CG495"/>
  <c r="CF495"/>
  <c r="AS495" l="1"/>
  <c r="AR495"/>
  <c r="AT495"/>
  <c r="BA495" s="1"/>
  <c r="AX495" s="1"/>
  <c r="AY495" s="1"/>
  <c r="BF495" s="1"/>
  <c r="AU495"/>
  <c r="AV495"/>
  <c r="BE494"/>
  <c r="CO495"/>
  <c r="CT495"/>
  <c r="CH495"/>
  <c r="CI495" s="1"/>
  <c r="CJ495" s="1"/>
  <c r="CK495" s="1"/>
  <c r="CL495" s="1"/>
  <c r="CM495" s="1"/>
  <c r="CP495" l="1"/>
  <c r="CQ495" s="1"/>
  <c r="CU495"/>
  <c r="CR495"/>
  <c r="CX495" s="1"/>
  <c r="BO495"/>
  <c r="BQ495" s="1"/>
  <c r="BI495"/>
  <c r="BK495" s="1"/>
  <c r="BL495"/>
  <c r="BN495" s="1"/>
  <c r="BG495" l="1"/>
  <c r="AB495" s="1"/>
  <c r="CS495"/>
  <c r="CV495" s="1"/>
  <c r="S495"/>
  <c r="V495"/>
  <c r="D513"/>
  <c r="H513"/>
  <c r="B513"/>
  <c r="G513"/>
  <c r="C513"/>
  <c r="I513"/>
  <c r="CN495"/>
  <c r="CW495" s="1"/>
  <c r="AH495" l="1"/>
  <c r="Y495"/>
  <c r="AZ495" s="1"/>
  <c r="BB495" s="1"/>
  <c r="CD496" s="1"/>
  <c r="CE496" s="1"/>
  <c r="AP495"/>
  <c r="K513"/>
  <c r="BS515"/>
  <c r="BT515" s="1"/>
  <c r="P513"/>
  <c r="M513"/>
  <c r="O513"/>
  <c r="E513"/>
  <c r="J513"/>
  <c r="BC495" l="1"/>
  <c r="AU496" s="1"/>
  <c r="BU515"/>
  <c r="A513"/>
  <c r="CF496"/>
  <c r="CG496"/>
  <c r="AW496" l="1"/>
  <c r="BA496" s="1"/>
  <c r="AX496" s="1"/>
  <c r="AY496" s="1"/>
  <c r="BF496" s="1"/>
  <c r="AV496"/>
  <c r="BE495"/>
  <c r="AT496"/>
  <c r="AS496"/>
  <c r="AR496"/>
  <c r="CT496"/>
  <c r="CH496"/>
  <c r="CI496" s="1"/>
  <c r="CJ496" s="1"/>
  <c r="CK496" s="1"/>
  <c r="CL496" s="1"/>
  <c r="CO496"/>
  <c r="BL496" l="1"/>
  <c r="BN496" s="1"/>
  <c r="BI496"/>
  <c r="BK496" s="1"/>
  <c r="BO496"/>
  <c r="BQ496" s="1"/>
  <c r="CR496"/>
  <c r="CX496" s="1"/>
  <c r="CM496"/>
  <c r="CS496" s="1"/>
  <c r="BG496" l="1"/>
  <c r="CP496"/>
  <c r="CQ496" s="1"/>
  <c r="CN496"/>
  <c r="CW496" s="1"/>
  <c r="B514"/>
  <c r="I514"/>
  <c r="G514"/>
  <c r="H514"/>
  <c r="D514"/>
  <c r="C514"/>
  <c r="CU496"/>
  <c r="S496" l="1"/>
  <c r="V496"/>
  <c r="AH496"/>
  <c r="Y496"/>
  <c r="AB496"/>
  <c r="AP496"/>
  <c r="BS516"/>
  <c r="BT516" s="1"/>
  <c r="O514"/>
  <c r="M514"/>
  <c r="K514"/>
  <c r="P514"/>
  <c r="CV496"/>
  <c r="AZ496" l="1"/>
  <c r="A514"/>
  <c r="BU516"/>
  <c r="E514"/>
  <c r="J514"/>
  <c r="BC496" l="1"/>
  <c r="BB496"/>
  <c r="CD497" s="1"/>
  <c r="CE497" s="1"/>
  <c r="AV497" l="1"/>
  <c r="AS497"/>
  <c r="AW497"/>
  <c r="AU497"/>
  <c r="AT497"/>
  <c r="BA497" s="1"/>
  <c r="AR497"/>
  <c r="BE496"/>
  <c r="CG497"/>
  <c r="CF497"/>
  <c r="CO497" l="1"/>
  <c r="AX497"/>
  <c r="CH497"/>
  <c r="CI497" s="1"/>
  <c r="CJ497" s="1"/>
  <c r="CK497" s="1"/>
  <c r="CL497" s="1"/>
  <c r="CM497" s="1"/>
  <c r="CT497"/>
  <c r="AY497"/>
  <c r="BF497" s="1"/>
  <c r="CP497" l="1"/>
  <c r="CQ497" s="1"/>
  <c r="CN497"/>
  <c r="CW497" s="1"/>
  <c r="CU497"/>
  <c r="CR497"/>
  <c r="CX497" s="1"/>
  <c r="BO497"/>
  <c r="BQ497" s="1"/>
  <c r="BI497"/>
  <c r="BK497" s="1"/>
  <c r="BL497"/>
  <c r="BN497" s="1"/>
  <c r="BG497" l="1"/>
  <c r="V497" s="1"/>
  <c r="D515"/>
  <c r="I515"/>
  <c r="H515"/>
  <c r="G515"/>
  <c r="C515"/>
  <c r="B515"/>
  <c r="CS497"/>
  <c r="CV497" s="1"/>
  <c r="S497" l="1"/>
  <c r="Y497"/>
  <c r="AP497"/>
  <c r="AH497"/>
  <c r="AB497"/>
  <c r="E515"/>
  <c r="J515"/>
  <c r="BS517"/>
  <c r="BT517" s="1"/>
  <c r="M515"/>
  <c r="K515"/>
  <c r="P515"/>
  <c r="O515"/>
  <c r="AZ497" l="1"/>
  <c r="BC497" s="1"/>
  <c r="BU517"/>
  <c r="A515"/>
  <c r="BB497" l="1"/>
  <c r="CD498" s="1"/>
  <c r="CE498" s="1"/>
  <c r="CG498" s="1"/>
  <c r="AS498"/>
  <c r="AW498"/>
  <c r="AU498"/>
  <c r="AV498"/>
  <c r="AR498"/>
  <c r="AT498"/>
  <c r="BA498" s="1"/>
  <c r="BE497"/>
  <c r="CF498" l="1"/>
  <c r="CT498"/>
  <c r="CH498"/>
  <c r="AX498"/>
  <c r="AY498" s="1"/>
  <c r="CO498" l="1"/>
  <c r="CI498"/>
  <c r="CJ498" s="1"/>
  <c r="CK498" s="1"/>
  <c r="CL498" s="1"/>
  <c r="CR498" s="1"/>
  <c r="CX498" s="1"/>
  <c r="BF498"/>
  <c r="CM498" l="1"/>
  <c r="CP498" s="1"/>
  <c r="CQ498" s="1"/>
  <c r="D516"/>
  <c r="C516"/>
  <c r="B516"/>
  <c r="I516"/>
  <c r="G516"/>
  <c r="H516"/>
  <c r="BI498"/>
  <c r="BK498" s="1"/>
  <c r="BL498"/>
  <c r="BN498" s="1"/>
  <c r="BO498"/>
  <c r="BQ498" s="1"/>
  <c r="CN498" l="1"/>
  <c r="CW498" s="1"/>
  <c r="CU498"/>
  <c r="CS498"/>
  <c r="BS518"/>
  <c r="BT518" s="1"/>
  <c r="M516"/>
  <c r="P516"/>
  <c r="O516"/>
  <c r="K516"/>
  <c r="BG498"/>
  <c r="CV498" l="1"/>
  <c r="J516" s="1"/>
  <c r="A516"/>
  <c r="BU518"/>
  <c r="Y498"/>
  <c r="AH498"/>
  <c r="S498"/>
  <c r="V498"/>
  <c r="AB498"/>
  <c r="AP498"/>
  <c r="E516" l="1"/>
  <c r="AZ498"/>
  <c r="BB498" s="1"/>
  <c r="CD499" s="1"/>
  <c r="CE499" s="1"/>
  <c r="BC498" l="1"/>
  <c r="AU499" s="1"/>
  <c r="CF499"/>
  <c r="CG499"/>
  <c r="AW499" l="1"/>
  <c r="AR499"/>
  <c r="AV499"/>
  <c r="BE498"/>
  <c r="AT499"/>
  <c r="BA499" s="1"/>
  <c r="AX499" s="1"/>
  <c r="AS499"/>
  <c r="CO499"/>
  <c r="CT499"/>
  <c r="CH499"/>
  <c r="CI499" s="1"/>
  <c r="CJ499" s="1"/>
  <c r="CK499" s="1"/>
  <c r="CL499" s="1"/>
  <c r="CM499" s="1"/>
  <c r="AY499" l="1"/>
  <c r="BF499" s="1"/>
  <c r="BO499" s="1"/>
  <c r="BQ499" s="1"/>
  <c r="CP499"/>
  <c r="CQ499" s="1"/>
  <c r="CU499"/>
  <c r="CR499"/>
  <c r="CX499" s="1"/>
  <c r="BL499" l="1"/>
  <c r="BN499" s="1"/>
  <c r="BI499"/>
  <c r="BK499" s="1"/>
  <c r="CN499"/>
  <c r="CW499" s="1"/>
  <c r="I517"/>
  <c r="G517"/>
  <c r="C517"/>
  <c r="H517"/>
  <c r="D517"/>
  <c r="B517"/>
  <c r="CS499"/>
  <c r="CV499" s="1"/>
  <c r="BG499" l="1"/>
  <c r="AH499" s="1"/>
  <c r="E517"/>
  <c r="J517"/>
  <c r="M517"/>
  <c r="BS519"/>
  <c r="BT519" s="1"/>
  <c r="K517"/>
  <c r="O517"/>
  <c r="P517"/>
  <c r="AP499" l="1"/>
  <c r="Y499"/>
  <c r="S499"/>
  <c r="AB499"/>
  <c r="V499"/>
  <c r="BU519"/>
  <c r="A517"/>
  <c r="AZ499" l="1"/>
  <c r="BB499" s="1"/>
  <c r="CD500" s="1"/>
  <c r="CE500" s="1"/>
  <c r="CG500" s="1"/>
  <c r="BC499" l="1"/>
  <c r="AS500" s="1"/>
  <c r="CF500"/>
  <c r="CO500" s="1"/>
  <c r="CT500"/>
  <c r="CH500"/>
  <c r="CI500" l="1"/>
  <c r="CJ500" s="1"/>
  <c r="CK500" s="1"/>
  <c r="CL500" s="1"/>
  <c r="CR500" s="1"/>
  <c r="CX500" s="1"/>
  <c r="AW500"/>
  <c r="AU500"/>
  <c r="AR500"/>
  <c r="AT500"/>
  <c r="BA500" s="1"/>
  <c r="AX500" s="1"/>
  <c r="AY500" s="1"/>
  <c r="BF500" s="1"/>
  <c r="BI500" s="1"/>
  <c r="BK500" s="1"/>
  <c r="BE499"/>
  <c r="AV500"/>
  <c r="BO500" l="1"/>
  <c r="BQ500" s="1"/>
  <c r="BL500"/>
  <c r="BN500" s="1"/>
  <c r="BG500" s="1"/>
  <c r="CM500"/>
  <c r="CS500" s="1"/>
  <c r="D518"/>
  <c r="C518"/>
  <c r="B518"/>
  <c r="I518"/>
  <c r="H518"/>
  <c r="G518"/>
  <c r="CP500"/>
  <c r="CQ500" s="1"/>
  <c r="CN500"/>
  <c r="CW500" s="1"/>
  <c r="CU500" l="1"/>
  <c r="S500"/>
  <c r="V500"/>
  <c r="AB500"/>
  <c r="Y500"/>
  <c r="AP500"/>
  <c r="AZ500" s="1"/>
  <c r="AH500"/>
  <c r="K518"/>
  <c r="BS520"/>
  <c r="BT520" s="1"/>
  <c r="M518"/>
  <c r="O518"/>
  <c r="P518"/>
  <c r="CV500"/>
  <c r="BU520" l="1"/>
  <c r="A518"/>
  <c r="BB500"/>
  <c r="CD501" s="1"/>
  <c r="CE501" s="1"/>
  <c r="BC500"/>
  <c r="E518"/>
  <c r="J518"/>
  <c r="AR501" l="1"/>
  <c r="AS501"/>
  <c r="AU501"/>
  <c r="AV501"/>
  <c r="AW501"/>
  <c r="AT501"/>
  <c r="BA501" s="1"/>
  <c r="BE500"/>
  <c r="CF501"/>
  <c r="CG501"/>
  <c r="AY501" l="1"/>
  <c r="BF501" s="1"/>
  <c r="CT501"/>
  <c r="CH501"/>
  <c r="CI501" s="1"/>
  <c r="CJ501" s="1"/>
  <c r="CK501" s="1"/>
  <c r="CL501" s="1"/>
  <c r="AX501"/>
  <c r="CO501"/>
  <c r="BO501" l="1"/>
  <c r="BQ501" s="1"/>
  <c r="BI501"/>
  <c r="BK501" s="1"/>
  <c r="BL501"/>
  <c r="BN501" s="1"/>
  <c r="CR501"/>
  <c r="CX501" s="1"/>
  <c r="CM501"/>
  <c r="BG501" l="1"/>
  <c r="Y501" s="1"/>
  <c r="D519"/>
  <c r="B519"/>
  <c r="G519"/>
  <c r="H519"/>
  <c r="I519"/>
  <c r="C519"/>
  <c r="CP501"/>
  <c r="CQ501" s="1"/>
  <c r="CN501"/>
  <c r="CW501" s="1"/>
  <c r="CS501"/>
  <c r="CU501"/>
  <c r="AP501" l="1"/>
  <c r="AB501"/>
  <c r="S501"/>
  <c r="V501"/>
  <c r="AH501"/>
  <c r="CV501"/>
  <c r="M519"/>
  <c r="O519"/>
  <c r="BS521"/>
  <c r="BT521" s="1"/>
  <c r="K519"/>
  <c r="P519"/>
  <c r="AZ501" l="1"/>
  <c r="BB501" s="1"/>
  <c r="CD502" s="1"/>
  <c r="CE502" s="1"/>
  <c r="CG502" s="1"/>
  <c r="BU521"/>
  <c r="A519"/>
  <c r="E519"/>
  <c r="J519"/>
  <c r="BC501" l="1"/>
  <c r="AV502" s="1"/>
  <c r="CF502"/>
  <c r="CO502" s="1"/>
  <c r="CT502"/>
  <c r="CH502"/>
  <c r="AR502" l="1"/>
  <c r="AT502"/>
  <c r="BE501"/>
  <c r="CI502"/>
  <c r="CJ502" s="1"/>
  <c r="CK502" s="1"/>
  <c r="CL502" s="1"/>
  <c r="CM502" s="1"/>
  <c r="CP502" s="1"/>
  <c r="CQ502" s="1"/>
  <c r="AW502"/>
  <c r="BA502" s="1"/>
  <c r="AX502" s="1"/>
  <c r="AY502" s="1"/>
  <c r="BF502" s="1"/>
  <c r="BO502" s="1"/>
  <c r="BQ502" s="1"/>
  <c r="AS502"/>
  <c r="AU502"/>
  <c r="CR502" l="1"/>
  <c r="CX502" s="1"/>
  <c r="B520" s="1"/>
  <c r="CU502"/>
  <c r="BL502"/>
  <c r="BN502" s="1"/>
  <c r="BI502"/>
  <c r="BK502" s="1"/>
  <c r="CS502"/>
  <c r="BG502"/>
  <c r="I520" l="1"/>
  <c r="C520"/>
  <c r="BS522" s="1"/>
  <c r="BT522" s="1"/>
  <c r="D520"/>
  <c r="CN502"/>
  <c r="CW502" s="1"/>
  <c r="H520"/>
  <c r="G520"/>
  <c r="CV502"/>
  <c r="E520" s="1"/>
  <c r="V502"/>
  <c r="S502"/>
  <c r="AH502"/>
  <c r="Y502"/>
  <c r="AB502"/>
  <c r="AP502"/>
  <c r="J520"/>
  <c r="P520"/>
  <c r="K520"/>
  <c r="O520"/>
  <c r="M520"/>
  <c r="A520" l="1"/>
  <c r="BU522"/>
  <c r="AZ502"/>
  <c r="BC502" l="1"/>
  <c r="BB502"/>
  <c r="CD503" s="1"/>
  <c r="CE503" s="1"/>
  <c r="AT503" l="1"/>
  <c r="BA503" s="1"/>
  <c r="AS503"/>
  <c r="AR503"/>
  <c r="AV503"/>
  <c r="AU503"/>
  <c r="AW503"/>
  <c r="BE502"/>
  <c r="CG503"/>
  <c r="CF503"/>
  <c r="AX503" l="1"/>
  <c r="AY503" s="1"/>
  <c r="BF503" s="1"/>
  <c r="CO503"/>
  <c r="CT503"/>
  <c r="CH503"/>
  <c r="CI503" s="1"/>
  <c r="CJ503" s="1"/>
  <c r="CK503" s="1"/>
  <c r="CL503" s="1"/>
  <c r="CM503" s="1"/>
  <c r="CP503" l="1"/>
  <c r="CQ503" s="1"/>
  <c r="BL503"/>
  <c r="BN503" s="1"/>
  <c r="BO503"/>
  <c r="BQ503" s="1"/>
  <c r="BI503"/>
  <c r="BK503" s="1"/>
  <c r="CR503"/>
  <c r="CX503" s="1"/>
  <c r="CU503"/>
  <c r="BG503" l="1"/>
  <c r="AH503" s="1"/>
  <c r="B521"/>
  <c r="I521"/>
  <c r="D521"/>
  <c r="G521"/>
  <c r="C521"/>
  <c r="H521"/>
  <c r="CS503"/>
  <c r="CN503"/>
  <c r="CW503" s="1"/>
  <c r="S503"/>
  <c r="Y503"/>
  <c r="CV503"/>
  <c r="AP503" l="1"/>
  <c r="AB503"/>
  <c r="V503"/>
  <c r="M521"/>
  <c r="O521"/>
  <c r="BS523"/>
  <c r="BT523" s="1"/>
  <c r="P521"/>
  <c r="K521"/>
  <c r="E521"/>
  <c r="J521"/>
  <c r="AZ503" l="1"/>
  <c r="BC503" s="1"/>
  <c r="AS504" s="1"/>
  <c r="BU523"/>
  <c r="A521"/>
  <c r="AV504" l="1"/>
  <c r="AR504"/>
  <c r="AU504"/>
  <c r="BB503"/>
  <c r="CD504" s="1"/>
  <c r="CE504" s="1"/>
  <c r="CF504" s="1"/>
  <c r="AT504"/>
  <c r="BA504" s="1"/>
  <c r="BE503"/>
  <c r="AW504"/>
  <c r="CG504"/>
  <c r="CT504" s="1"/>
  <c r="CO504" s="1"/>
  <c r="CH504"/>
  <c r="CI504" s="1"/>
  <c r="CJ504" s="1"/>
  <c r="CK504" s="1"/>
  <c r="CL504" s="1"/>
  <c r="CR504" l="1"/>
  <c r="CX504" s="1"/>
  <c r="CM504"/>
  <c r="CU504" s="1"/>
  <c r="AX504"/>
  <c r="AY504" s="1"/>
  <c r="BF504" s="1"/>
  <c r="H522" l="1"/>
  <c r="I522"/>
  <c r="G522"/>
  <c r="C522"/>
  <c r="D522"/>
  <c r="B522"/>
  <c r="CS504"/>
  <c r="CP504"/>
  <c r="CQ504" s="1"/>
  <c r="CN504"/>
  <c r="CW504" s="1"/>
  <c r="BI504"/>
  <c r="BK504" s="1"/>
  <c r="BG504" s="1"/>
  <c r="BO504"/>
  <c r="BQ504" s="1"/>
  <c r="BL504"/>
  <c r="BN504" s="1"/>
  <c r="V504" l="1"/>
  <c r="AB504"/>
  <c r="Y504"/>
  <c r="AH504"/>
  <c r="S504"/>
  <c r="AP504"/>
  <c r="CV504"/>
  <c r="BS524"/>
  <c r="BT524" s="1"/>
  <c r="P522"/>
  <c r="O522"/>
  <c r="K522"/>
  <c r="M522"/>
  <c r="AZ504" l="1"/>
  <c r="BC504" s="1"/>
  <c r="A522"/>
  <c r="BU524"/>
  <c r="E522"/>
  <c r="J522"/>
  <c r="BB504" l="1"/>
  <c r="CD505" s="1"/>
  <c r="CE505" s="1"/>
  <c r="CG505" s="1"/>
  <c r="AS505"/>
  <c r="AU505"/>
  <c r="AV505"/>
  <c r="AT505"/>
  <c r="AR505"/>
  <c r="AW505"/>
  <c r="BE504"/>
  <c r="BA505" l="1"/>
  <c r="AX505" s="1"/>
  <c r="AY505" s="1"/>
  <c r="BF505" s="1"/>
  <c r="CF505"/>
  <c r="CO505" s="1"/>
  <c r="CT505"/>
  <c r="CH505"/>
  <c r="CI505" l="1"/>
  <c r="CJ505" s="1"/>
  <c r="CK505" s="1"/>
  <c r="CL505" s="1"/>
  <c r="CM505" s="1"/>
  <c r="BL505"/>
  <c r="BN505" s="1"/>
  <c r="BO505"/>
  <c r="BQ505" s="1"/>
  <c r="BI505"/>
  <c r="BK505" s="1"/>
  <c r="BG505" l="1"/>
  <c r="S505" s="1"/>
  <c r="CS505"/>
  <c r="CR505"/>
  <c r="CX505" s="1"/>
  <c r="H523" s="1"/>
  <c r="CP505"/>
  <c r="CQ505" s="1"/>
  <c r="CU505"/>
  <c r="AP505" l="1"/>
  <c r="AH505"/>
  <c r="CN505"/>
  <c r="CW505" s="1"/>
  <c r="AB505"/>
  <c r="V505"/>
  <c r="AZ505" s="1"/>
  <c r="Y505"/>
  <c r="I523"/>
  <c r="D523"/>
  <c r="B523"/>
  <c r="C523"/>
  <c r="K523" s="1"/>
  <c r="G523"/>
  <c r="CV505"/>
  <c r="O523" l="1"/>
  <c r="P523"/>
  <c r="BS525"/>
  <c r="BT525" s="1"/>
  <c r="BU525" s="1"/>
  <c r="M523"/>
  <c r="BB505"/>
  <c r="CD506" s="1"/>
  <c r="CE506" s="1"/>
  <c r="BC505"/>
  <c r="E523"/>
  <c r="J523"/>
  <c r="A523" l="1"/>
  <c r="CG506"/>
  <c r="CF506"/>
  <c r="AR506"/>
  <c r="AU506"/>
  <c r="AW506"/>
  <c r="AV506"/>
  <c r="AS506"/>
  <c r="AT506"/>
  <c r="BE505"/>
  <c r="CH506" l="1"/>
  <c r="CI506" s="1"/>
  <c r="CJ506" s="1"/>
  <c r="CK506" s="1"/>
  <c r="CL506" s="1"/>
  <c r="CT506"/>
  <c r="CO506" s="1"/>
  <c r="BA506"/>
  <c r="CR506" l="1"/>
  <c r="CX506" s="1"/>
  <c r="AX506"/>
  <c r="AY506" s="1"/>
  <c r="BF506" s="1"/>
  <c r="CM506"/>
  <c r="CU506" s="1"/>
  <c r="BL506" l="1"/>
  <c r="BN506" s="1"/>
  <c r="BI506"/>
  <c r="BK506" s="1"/>
  <c r="BO506"/>
  <c r="BQ506" s="1"/>
  <c r="CP506"/>
  <c r="CQ506" s="1"/>
  <c r="CN506"/>
  <c r="CW506" s="1"/>
  <c r="CS506"/>
  <c r="B524"/>
  <c r="H524"/>
  <c r="G524"/>
  <c r="C524"/>
  <c r="D524"/>
  <c r="I524"/>
  <c r="BG506" l="1"/>
  <c r="P524"/>
  <c r="K524"/>
  <c r="O524"/>
  <c r="M524"/>
  <c r="BS526"/>
  <c r="BT526" s="1"/>
  <c r="CV506"/>
  <c r="S506" l="1"/>
  <c r="AB506"/>
  <c r="V506"/>
  <c r="Y506"/>
  <c r="AH506"/>
  <c r="AP506"/>
  <c r="A524"/>
  <c r="BU526"/>
  <c r="E524"/>
  <c r="J524"/>
  <c r="AZ506" l="1"/>
  <c r="BB506" l="1"/>
  <c r="CD507" s="1"/>
  <c r="CE507" s="1"/>
  <c r="BC506"/>
  <c r="CF507" l="1"/>
  <c r="CG507"/>
  <c r="AS507"/>
  <c r="AW507"/>
  <c r="AU507"/>
  <c r="AT507"/>
  <c r="BA507" s="1"/>
  <c r="AR507"/>
  <c r="AV507"/>
  <c r="BE506"/>
  <c r="CO507" l="1"/>
  <c r="CH507"/>
  <c r="CI507" s="1"/>
  <c r="CJ507" s="1"/>
  <c r="CK507" s="1"/>
  <c r="CL507" s="1"/>
  <c r="CT507"/>
  <c r="AX507"/>
  <c r="AY507" s="1"/>
  <c r="BF507" s="1"/>
  <c r="CR507" l="1"/>
  <c r="CX507" s="1"/>
  <c r="BI507"/>
  <c r="BK507" s="1"/>
  <c r="BL507"/>
  <c r="BN507" s="1"/>
  <c r="BO507"/>
  <c r="BQ507" s="1"/>
  <c r="CM507"/>
  <c r="BG507" l="1"/>
  <c r="V507" s="1"/>
  <c r="CP507"/>
  <c r="CQ507" s="1"/>
  <c r="CN507"/>
  <c r="CW507" s="1"/>
  <c r="CS507"/>
  <c r="CU507"/>
  <c r="S507"/>
  <c r="C525"/>
  <c r="H525"/>
  <c r="G525"/>
  <c r="I525"/>
  <c r="D525"/>
  <c r="B525"/>
  <c r="AP507" l="1"/>
  <c r="AH507"/>
  <c r="Y507"/>
  <c r="AB507"/>
  <c r="CV507"/>
  <c r="M525"/>
  <c r="O525"/>
  <c r="K525"/>
  <c r="P525"/>
  <c r="BS527"/>
  <c r="BT527" s="1"/>
  <c r="AZ507" l="1"/>
  <c r="BC507" s="1"/>
  <c r="E525"/>
  <c r="J525"/>
  <c r="BU527"/>
  <c r="A525"/>
  <c r="BB507" l="1"/>
  <c r="CD508" s="1"/>
  <c r="CE508" s="1"/>
  <c r="CG508" s="1"/>
  <c r="AS508"/>
  <c r="AW508"/>
  <c r="AU508"/>
  <c r="AT508"/>
  <c r="AR508"/>
  <c r="AV508"/>
  <c r="BE507"/>
  <c r="CF508" l="1"/>
  <c r="CT508"/>
  <c r="CH508"/>
  <c r="BA508"/>
  <c r="CI508" l="1"/>
  <c r="CJ508" s="1"/>
  <c r="CK508" s="1"/>
  <c r="CL508" s="1"/>
  <c r="CR508" s="1"/>
  <c r="CX508" s="1"/>
  <c r="CO508"/>
  <c r="AX508"/>
  <c r="AY508" s="1"/>
  <c r="BF508" s="1"/>
  <c r="CM508" l="1"/>
  <c r="CS508" s="1"/>
  <c r="BI508"/>
  <c r="BK508" s="1"/>
  <c r="BG508" s="1"/>
  <c r="BO508"/>
  <c r="BQ508" s="1"/>
  <c r="BL508"/>
  <c r="BN508" s="1"/>
  <c r="D526"/>
  <c r="B526"/>
  <c r="I526"/>
  <c r="H526"/>
  <c r="C526"/>
  <c r="G526"/>
  <c r="CU508" l="1"/>
  <c r="CN508"/>
  <c r="CW508" s="1"/>
  <c r="CP508"/>
  <c r="CQ508" s="1"/>
  <c r="CV508" s="1"/>
  <c r="S508"/>
  <c r="AB508"/>
  <c r="V508"/>
  <c r="AH508"/>
  <c r="Y508"/>
  <c r="AP508"/>
  <c r="K526"/>
  <c r="BS528"/>
  <c r="BT528" s="1"/>
  <c r="O526"/>
  <c r="M526"/>
  <c r="P526"/>
  <c r="E526" l="1"/>
  <c r="J526"/>
  <c r="BU528"/>
  <c r="A526"/>
  <c r="AZ508"/>
  <c r="BB508" l="1"/>
  <c r="CD509" s="1"/>
  <c r="CE509" s="1"/>
  <c r="BC508"/>
  <c r="CG509" l="1"/>
  <c r="CF509"/>
  <c r="AV509"/>
  <c r="AR509"/>
  <c r="AU509"/>
  <c r="AW509"/>
  <c r="AT509"/>
  <c r="AS509"/>
  <c r="BE508"/>
  <c r="BA509" l="1"/>
  <c r="AX509" s="1"/>
  <c r="AY509" s="1"/>
  <c r="BF509" s="1"/>
  <c r="CT509"/>
  <c r="CO509" s="1"/>
  <c r="CH509"/>
  <c r="CI509" s="1"/>
  <c r="CJ509" s="1"/>
  <c r="CK509" s="1"/>
  <c r="CL509" s="1"/>
  <c r="CR509" l="1"/>
  <c r="CX509" s="1"/>
  <c r="CM509"/>
  <c r="BL509"/>
  <c r="BN509" s="1"/>
  <c r="BI509"/>
  <c r="BK509" s="1"/>
  <c r="BO509"/>
  <c r="BQ509" s="1"/>
  <c r="CS509" l="1"/>
  <c r="H527"/>
  <c r="I527"/>
  <c r="C527"/>
  <c r="D527"/>
  <c r="B527"/>
  <c r="G527"/>
  <c r="BG509"/>
  <c r="CP509"/>
  <c r="CQ509" s="1"/>
  <c r="CN509"/>
  <c r="CW509" s="1"/>
  <c r="CU509"/>
  <c r="K527" l="1"/>
  <c r="P527"/>
  <c r="O527"/>
  <c r="BS529"/>
  <c r="BT529" s="1"/>
  <c r="M527"/>
  <c r="Y509"/>
  <c r="AH509"/>
  <c r="S509"/>
  <c r="AB509"/>
  <c r="V509"/>
  <c r="AP509"/>
  <c r="CV509"/>
  <c r="E527" l="1"/>
  <c r="J527"/>
  <c r="A527"/>
  <c r="BU529"/>
  <c r="AZ509"/>
  <c r="BC509" l="1"/>
  <c r="BB509"/>
  <c r="CD510" s="1"/>
  <c r="CE510" s="1"/>
  <c r="AW510" l="1"/>
  <c r="AV510"/>
  <c r="AR510"/>
  <c r="AU510"/>
  <c r="AS510"/>
  <c r="AT510"/>
  <c r="BA510" s="1"/>
  <c r="BE509"/>
  <c r="CG510"/>
  <c r="CF510"/>
  <c r="AX510" l="1"/>
  <c r="AY510" s="1"/>
  <c r="CH510"/>
  <c r="CI510" s="1"/>
  <c r="CJ510" s="1"/>
  <c r="CK510" s="1"/>
  <c r="CL510" s="1"/>
  <c r="CT510"/>
  <c r="CO510" s="1"/>
  <c r="BF510" l="1"/>
  <c r="CR510"/>
  <c r="CX510" s="1"/>
  <c r="CM510"/>
  <c r="BL510" l="1"/>
  <c r="BN510" s="1"/>
  <c r="BI510"/>
  <c r="BK510" s="1"/>
  <c r="BO510"/>
  <c r="BQ510" s="1"/>
  <c r="CP510"/>
  <c r="CQ510" s="1"/>
  <c r="CN510"/>
  <c r="CW510" s="1"/>
  <c r="B528"/>
  <c r="I528"/>
  <c r="D528"/>
  <c r="C528"/>
  <c r="H528"/>
  <c r="G528"/>
  <c r="CS510"/>
  <c r="CU510"/>
  <c r="BG510" l="1"/>
  <c r="O528"/>
  <c r="BS530"/>
  <c r="BT530" s="1"/>
  <c r="K528"/>
  <c r="M528"/>
  <c r="P528"/>
  <c r="CV510"/>
  <c r="Y510" l="1"/>
  <c r="AH510"/>
  <c r="S510"/>
  <c r="V510"/>
  <c r="AB510"/>
  <c r="AP510"/>
  <c r="A528"/>
  <c r="BU530"/>
  <c r="E528"/>
  <c r="J528"/>
  <c r="AZ510" l="1"/>
  <c r="BC510" l="1"/>
  <c r="BB510"/>
  <c r="CD511" s="1"/>
  <c r="CE511" s="1"/>
  <c r="AU511" l="1"/>
  <c r="AS511"/>
  <c r="AW511"/>
  <c r="AR511"/>
  <c r="AT511"/>
  <c r="BA511" s="1"/>
  <c r="AV511"/>
  <c r="BE510"/>
  <c r="CF511"/>
  <c r="CG511"/>
  <c r="CT511" l="1"/>
  <c r="CO511" s="1"/>
  <c r="CH511"/>
  <c r="CI511" s="1"/>
  <c r="CJ511" s="1"/>
  <c r="CK511" s="1"/>
  <c r="CL511" s="1"/>
  <c r="AX511"/>
  <c r="AY511" s="1"/>
  <c r="BF511" l="1"/>
  <c r="CR511"/>
  <c r="CX511" s="1"/>
  <c r="CM511"/>
  <c r="BL511" l="1"/>
  <c r="BN511" s="1"/>
  <c r="BO511"/>
  <c r="BQ511" s="1"/>
  <c r="BI511"/>
  <c r="BK511" s="1"/>
  <c r="CP511"/>
  <c r="CQ511" s="1"/>
  <c r="CN511"/>
  <c r="CW511" s="1"/>
  <c r="D529"/>
  <c r="H529"/>
  <c r="C529"/>
  <c r="G529"/>
  <c r="B529"/>
  <c r="I529"/>
  <c r="CU511"/>
  <c r="CS511"/>
  <c r="BG511" l="1"/>
  <c r="P529"/>
  <c r="O529"/>
  <c r="BS531"/>
  <c r="BT531" s="1"/>
  <c r="K529"/>
  <c r="M529"/>
  <c r="CV511"/>
  <c r="S511" l="1"/>
  <c r="Y511"/>
  <c r="AB511"/>
  <c r="V511"/>
  <c r="AH511"/>
  <c r="AP511"/>
  <c r="E529"/>
  <c r="J529"/>
  <c r="BU531"/>
  <c r="A529"/>
  <c r="AZ511" l="1"/>
  <c r="BB511" l="1"/>
  <c r="CD512" s="1"/>
  <c r="CE512" s="1"/>
  <c r="BC511"/>
  <c r="CG512" l="1"/>
  <c r="CF512"/>
  <c r="AV512"/>
  <c r="AR512"/>
  <c r="AS512"/>
  <c r="AW512"/>
  <c r="AT512"/>
  <c r="AU512"/>
  <c r="BE511"/>
  <c r="CT512" l="1"/>
  <c r="CO512" s="1"/>
  <c r="CH512"/>
  <c r="CI512" s="1"/>
  <c r="CJ512" s="1"/>
  <c r="CK512" s="1"/>
  <c r="CL512" s="1"/>
  <c r="BA512"/>
  <c r="AX512" l="1"/>
  <c r="AY512" s="1"/>
  <c r="BF512" s="1"/>
  <c r="CR512"/>
  <c r="CX512" s="1"/>
  <c r="CM512"/>
  <c r="CP512" l="1"/>
  <c r="CQ512" s="1"/>
  <c r="CN512"/>
  <c r="CW512" s="1"/>
  <c r="I530"/>
  <c r="H530"/>
  <c r="B530"/>
  <c r="D530"/>
  <c r="C530"/>
  <c r="G530"/>
  <c r="BO512"/>
  <c r="BQ512" s="1"/>
  <c r="BL512"/>
  <c r="BN512" s="1"/>
  <c r="BI512"/>
  <c r="BK512" s="1"/>
  <c r="CU512"/>
  <c r="CS512"/>
  <c r="CV512" l="1"/>
  <c r="M530"/>
  <c r="BS532"/>
  <c r="BT532" s="1"/>
  <c r="P530"/>
  <c r="O530"/>
  <c r="K530"/>
  <c r="BG512"/>
  <c r="E530" l="1"/>
  <c r="J530"/>
  <c r="S512"/>
  <c r="V512"/>
  <c r="AB512"/>
  <c r="Y512"/>
  <c r="AH512"/>
  <c r="AP512"/>
  <c r="A530"/>
  <c r="BU532"/>
  <c r="AZ512" l="1"/>
  <c r="BC512" l="1"/>
  <c r="BB512"/>
  <c r="CD513" s="1"/>
  <c r="CE513" s="1"/>
  <c r="AW513" l="1"/>
  <c r="AS513"/>
  <c r="AU513"/>
  <c r="AT513"/>
  <c r="AV513"/>
  <c r="AR513"/>
  <c r="BE512"/>
  <c r="CF513"/>
  <c r="CG513"/>
  <c r="CT513" l="1"/>
  <c r="CO513" s="1"/>
  <c r="CH513"/>
  <c r="CI513" s="1"/>
  <c r="CJ513" s="1"/>
  <c r="CK513" s="1"/>
  <c r="CL513" s="1"/>
  <c r="CM513" s="1"/>
  <c r="BA513"/>
  <c r="CP513" l="1"/>
  <c r="CQ513" s="1"/>
  <c r="CN513"/>
  <c r="CW513" s="1"/>
  <c r="AX513"/>
  <c r="AY513" s="1"/>
  <c r="BF513" s="1"/>
  <c r="CR513"/>
  <c r="CX513" s="1"/>
  <c r="CU513"/>
  <c r="B531" l="1"/>
  <c r="D531"/>
  <c r="I531"/>
  <c r="C531"/>
  <c r="G531"/>
  <c r="H531"/>
  <c r="BO513"/>
  <c r="BQ513" s="1"/>
  <c r="BL513"/>
  <c r="BN513" s="1"/>
  <c r="BI513"/>
  <c r="BK513" s="1"/>
  <c r="CS513"/>
  <c r="CV513" s="1"/>
  <c r="E531" l="1"/>
  <c r="J531"/>
  <c r="K531"/>
  <c r="BS533"/>
  <c r="BT533" s="1"/>
  <c r="P531"/>
  <c r="M531"/>
  <c r="O531"/>
  <c r="BG513"/>
  <c r="Y513" l="1"/>
  <c r="AB513"/>
  <c r="V513"/>
  <c r="AH513"/>
  <c r="S513"/>
  <c r="AZ513" s="1"/>
  <c r="AP513"/>
  <c r="BU533"/>
  <c r="A531"/>
  <c r="BB513" l="1"/>
  <c r="CD514" s="1"/>
  <c r="CE514" s="1"/>
  <c r="BC513"/>
  <c r="CF514" l="1"/>
  <c r="CG514"/>
  <c r="AR514"/>
  <c r="AU514"/>
  <c r="AT514"/>
  <c r="BA514" s="1"/>
  <c r="AW514"/>
  <c r="AV514"/>
  <c r="AS514"/>
  <c r="BE513"/>
  <c r="AX514" l="1"/>
  <c r="AY514" s="1"/>
  <c r="CO514"/>
  <c r="CH514"/>
  <c r="CI514" s="1"/>
  <c r="CJ514" s="1"/>
  <c r="CK514" s="1"/>
  <c r="CL514" s="1"/>
  <c r="CM514" s="1"/>
  <c r="CT514"/>
  <c r="BF514" l="1"/>
  <c r="CP514"/>
  <c r="CQ514" s="1"/>
  <c r="CN514"/>
  <c r="CW514" s="1"/>
  <c r="CR514"/>
  <c r="CX514" s="1"/>
  <c r="CU514"/>
  <c r="BL514" l="1"/>
  <c r="BN514" s="1"/>
  <c r="BI514"/>
  <c r="BK514" s="1"/>
  <c r="BO514"/>
  <c r="BQ514" s="1"/>
  <c r="C532"/>
  <c r="G532"/>
  <c r="B532"/>
  <c r="I532"/>
  <c r="D532"/>
  <c r="H532"/>
  <c r="CV514"/>
  <c r="CS514"/>
  <c r="BG514" l="1"/>
  <c r="E532"/>
  <c r="J532"/>
  <c r="P532"/>
  <c r="M532"/>
  <c r="O532"/>
  <c r="K532"/>
  <c r="BS534"/>
  <c r="BT534" s="1"/>
  <c r="V514" l="1"/>
  <c r="AB514"/>
  <c r="Y514"/>
  <c r="S514"/>
  <c r="AH514"/>
  <c r="AP514"/>
  <c r="BU534"/>
  <c r="A532"/>
  <c r="AZ514" l="1"/>
  <c r="BC514" l="1"/>
  <c r="BB514"/>
  <c r="CD515" s="1"/>
  <c r="CE515" s="1"/>
  <c r="AS515" l="1"/>
  <c r="AT515"/>
  <c r="BA515" s="1"/>
  <c r="AV515"/>
  <c r="AW515"/>
  <c r="AR515"/>
  <c r="AU515"/>
  <c r="BE514"/>
  <c r="CG515"/>
  <c r="CF515"/>
  <c r="AX515" l="1"/>
  <c r="CO515"/>
  <c r="CH515"/>
  <c r="CI515" s="1"/>
  <c r="CJ515" s="1"/>
  <c r="CK515" s="1"/>
  <c r="CL515" s="1"/>
  <c r="CM515" s="1"/>
  <c r="CT515"/>
  <c r="AY515"/>
  <c r="BF515" s="1"/>
  <c r="CP515" l="1"/>
  <c r="CQ515" s="1"/>
  <c r="CN515"/>
  <c r="CW515" s="1"/>
  <c r="CR515"/>
  <c r="CX515" s="1"/>
  <c r="BO515"/>
  <c r="BQ515" s="1"/>
  <c r="BI515"/>
  <c r="BK515" s="1"/>
  <c r="BL515"/>
  <c r="BN515" s="1"/>
  <c r="CU515"/>
  <c r="BG515" l="1"/>
  <c r="AH515" s="1"/>
  <c r="D533"/>
  <c r="G533"/>
  <c r="I533"/>
  <c r="B533"/>
  <c r="C533"/>
  <c r="H533"/>
  <c r="CS515"/>
  <c r="CV515" s="1"/>
  <c r="S515" l="1"/>
  <c r="Y515"/>
  <c r="AB515"/>
  <c r="AP515"/>
  <c r="V515"/>
  <c r="AZ515" s="1"/>
  <c r="E533"/>
  <c r="J533"/>
  <c r="P533"/>
  <c r="BS535"/>
  <c r="BT535" s="1"/>
  <c r="K533"/>
  <c r="M533"/>
  <c r="O533"/>
  <c r="BC515" l="1"/>
  <c r="AW516" s="1"/>
  <c r="BB515"/>
  <c r="CD516" s="1"/>
  <c r="CE516" s="1"/>
  <c r="CF516" s="1"/>
  <c r="A533"/>
  <c r="BU535"/>
  <c r="CG516" l="1"/>
  <c r="CT516" s="1"/>
  <c r="AV516"/>
  <c r="BE515"/>
  <c r="AR516"/>
  <c r="AU516"/>
  <c r="AS516"/>
  <c r="AT516"/>
  <c r="BA516" s="1"/>
  <c r="AX516" s="1"/>
  <c r="AY516" s="1"/>
  <c r="CH516"/>
  <c r="CO516"/>
  <c r="CI516" l="1"/>
  <c r="CJ516" s="1"/>
  <c r="CK516" s="1"/>
  <c r="CL516" s="1"/>
  <c r="CR516" s="1"/>
  <c r="CX516" s="1"/>
  <c r="BF516"/>
  <c r="CM516" l="1"/>
  <c r="CU516" s="1"/>
  <c r="D534"/>
  <c r="I534"/>
  <c r="G534"/>
  <c r="B534"/>
  <c r="C534"/>
  <c r="H534"/>
  <c r="BI516"/>
  <c r="BK516" s="1"/>
  <c r="BL516"/>
  <c r="BN516" s="1"/>
  <c r="BO516"/>
  <c r="BQ516" s="1"/>
  <c r="CN516" l="1"/>
  <c r="CW516" s="1"/>
  <c r="CP516"/>
  <c r="CQ516" s="1"/>
  <c r="CV516" s="1"/>
  <c r="CS516"/>
  <c r="K534"/>
  <c r="BS536"/>
  <c r="BT536" s="1"/>
  <c r="P534"/>
  <c r="M534"/>
  <c r="O534"/>
  <c r="BG516"/>
  <c r="BU536" l="1"/>
  <c r="A534"/>
  <c r="E534"/>
  <c r="J534"/>
  <c r="Y516"/>
  <c r="AB516"/>
  <c r="S516"/>
  <c r="V516"/>
  <c r="AH516"/>
  <c r="AP516"/>
  <c r="AZ516" l="1"/>
  <c r="BB516" s="1"/>
  <c r="CD517" s="1"/>
  <c r="CE517" s="1"/>
  <c r="BC516" l="1"/>
  <c r="AV517" s="1"/>
  <c r="CG517"/>
  <c r="CF517"/>
  <c r="AS517" l="1"/>
  <c r="AR517"/>
  <c r="AW517"/>
  <c r="AT517"/>
  <c r="AU517"/>
  <c r="BE516"/>
  <c r="CH517"/>
  <c r="CI517" s="1"/>
  <c r="CJ517" s="1"/>
  <c r="CK517" s="1"/>
  <c r="CL517" s="1"/>
  <c r="CT517"/>
  <c r="CO517" s="1"/>
  <c r="BA517" l="1"/>
  <c r="AX517" s="1"/>
  <c r="AY517" s="1"/>
  <c r="BF517" s="1"/>
  <c r="CR517"/>
  <c r="CX517" s="1"/>
  <c r="CM517"/>
  <c r="CU517" s="1"/>
  <c r="CS517" l="1"/>
  <c r="BO517"/>
  <c r="BQ517" s="1"/>
  <c r="BI517"/>
  <c r="BK517" s="1"/>
  <c r="BL517"/>
  <c r="BN517" s="1"/>
  <c r="CP517"/>
  <c r="CQ517" s="1"/>
  <c r="CN517"/>
  <c r="CW517" s="1"/>
  <c r="H535"/>
  <c r="C535"/>
  <c r="G535"/>
  <c r="D535"/>
  <c r="I535"/>
  <c r="B535"/>
  <c r="BG517" l="1"/>
  <c r="AH517" s="1"/>
  <c r="S517"/>
  <c r="Y517"/>
  <c r="M535"/>
  <c r="O535"/>
  <c r="K535"/>
  <c r="P535"/>
  <c r="BS537"/>
  <c r="BT537" s="1"/>
  <c r="CV517"/>
  <c r="AB517" l="1"/>
  <c r="AP517"/>
  <c r="V517"/>
  <c r="AZ517" s="1"/>
  <c r="A535"/>
  <c r="BU537"/>
  <c r="E535"/>
  <c r="J535"/>
  <c r="BB517" l="1"/>
  <c r="CD518" s="1"/>
  <c r="CE518" s="1"/>
  <c r="BC517"/>
  <c r="CF518" l="1"/>
  <c r="CG518"/>
  <c r="AR518"/>
  <c r="AV518"/>
  <c r="AT518"/>
  <c r="AW518"/>
  <c r="AU518"/>
  <c r="AS518"/>
  <c r="BE517"/>
  <c r="BA518" l="1"/>
  <c r="AX518" s="1"/>
  <c r="AY518" s="1"/>
  <c r="BF518" s="1"/>
  <c r="CH518"/>
  <c r="CI518" s="1"/>
  <c r="CJ518" s="1"/>
  <c r="CK518" s="1"/>
  <c r="CL518" s="1"/>
  <c r="CT518"/>
  <c r="CO518" s="1"/>
  <c r="CR518" l="1"/>
  <c r="CX518" s="1"/>
  <c r="CM518"/>
  <c r="BL518"/>
  <c r="BN518" s="1"/>
  <c r="BI518"/>
  <c r="BK518" s="1"/>
  <c r="BO518"/>
  <c r="BQ518" s="1"/>
  <c r="H536" l="1"/>
  <c r="B536"/>
  <c r="G536"/>
  <c r="D536"/>
  <c r="C536"/>
  <c r="I536"/>
  <c r="CP518"/>
  <c r="CQ518" s="1"/>
  <c r="CN518"/>
  <c r="CW518" s="1"/>
  <c r="CS518"/>
  <c r="CU518"/>
  <c r="BG518"/>
  <c r="P536" l="1"/>
  <c r="O536"/>
  <c r="K536"/>
  <c r="BS538"/>
  <c r="BT538" s="1"/>
  <c r="M536"/>
  <c r="Y518"/>
  <c r="AH518"/>
  <c r="S518"/>
  <c r="AB518"/>
  <c r="V518"/>
  <c r="AP518"/>
  <c r="CV518"/>
  <c r="E536" l="1"/>
  <c r="J536"/>
  <c r="A536"/>
  <c r="BU538"/>
  <c r="AZ518"/>
  <c r="BB518" l="1"/>
  <c r="CD519" s="1"/>
  <c r="CE519" s="1"/>
  <c r="BC518"/>
  <c r="CF519" l="1"/>
  <c r="CG519"/>
  <c r="AT519"/>
  <c r="AV519"/>
  <c r="AU519"/>
  <c r="AS519"/>
  <c r="AW519"/>
  <c r="AR519"/>
  <c r="BE518"/>
  <c r="CO519" l="1"/>
  <c r="CT519"/>
  <c r="CH519"/>
  <c r="CI519" s="1"/>
  <c r="CJ519" s="1"/>
  <c r="CK519" s="1"/>
  <c r="CL519" s="1"/>
  <c r="CM519" s="1"/>
  <c r="BA519"/>
  <c r="CP519" l="1"/>
  <c r="CQ519" s="1"/>
  <c r="AX519"/>
  <c r="AY519" s="1"/>
  <c r="BF519" s="1"/>
  <c r="CU519"/>
  <c r="CR519"/>
  <c r="CX519" s="1"/>
  <c r="CS519" l="1"/>
  <c r="CV519" s="1"/>
  <c r="G537"/>
  <c r="C537"/>
  <c r="D537"/>
  <c r="B537"/>
  <c r="H537"/>
  <c r="I537"/>
  <c r="CN519"/>
  <c r="CW519" s="1"/>
  <c r="BI519"/>
  <c r="BK519" s="1"/>
  <c r="BL519"/>
  <c r="BN519" s="1"/>
  <c r="BO519"/>
  <c r="BQ519" s="1"/>
  <c r="BG519" l="1"/>
  <c r="S519" s="1"/>
  <c r="AB519"/>
  <c r="V519"/>
  <c r="K537"/>
  <c r="M537"/>
  <c r="O537"/>
  <c r="P537"/>
  <c r="BS539"/>
  <c r="BT539" s="1"/>
  <c r="E537"/>
  <c r="J537"/>
  <c r="AH519" l="1"/>
  <c r="AP519"/>
  <c r="Y519"/>
  <c r="AZ519" s="1"/>
  <c r="BU539"/>
  <c r="A537"/>
  <c r="BC519" l="1"/>
  <c r="BB519"/>
  <c r="CD520" s="1"/>
  <c r="CE520" s="1"/>
  <c r="AS520" l="1"/>
  <c r="AR520"/>
  <c r="AW520"/>
  <c r="AV520"/>
  <c r="AT520"/>
  <c r="BA520" s="1"/>
  <c r="AU520"/>
  <c r="BE519"/>
  <c r="CG520"/>
  <c r="CF520"/>
  <c r="CO520" l="1"/>
  <c r="AX520"/>
  <c r="AY520" s="1"/>
  <c r="CT520"/>
  <c r="CH520"/>
  <c r="CI520" s="1"/>
  <c r="CJ520" s="1"/>
  <c r="CK520" s="1"/>
  <c r="CL520" s="1"/>
  <c r="CM520" s="1"/>
  <c r="BF520" l="1"/>
  <c r="CP520"/>
  <c r="CQ520" s="1"/>
  <c r="CU520"/>
  <c r="CR520"/>
  <c r="CX520" s="1"/>
  <c r="CS520" l="1"/>
  <c r="CV520" s="1"/>
  <c r="CN520"/>
  <c r="CW520" s="1"/>
  <c r="BL520"/>
  <c r="BN520" s="1"/>
  <c r="BI520"/>
  <c r="BK520" s="1"/>
  <c r="BO520"/>
  <c r="BQ520" s="1"/>
  <c r="H538"/>
  <c r="I538"/>
  <c r="D538"/>
  <c r="C538"/>
  <c r="G538"/>
  <c r="B538"/>
  <c r="BG520" l="1"/>
  <c r="E538"/>
  <c r="J538"/>
  <c r="K538"/>
  <c r="M538"/>
  <c r="P538"/>
  <c r="O538"/>
  <c r="BS540"/>
  <c r="BT540" s="1"/>
  <c r="V520" l="1"/>
  <c r="AB520"/>
  <c r="Y520"/>
  <c r="AH520"/>
  <c r="S520"/>
  <c r="AZ520" s="1"/>
  <c r="AP520"/>
  <c r="A538"/>
  <c r="BU540"/>
  <c r="BC520" l="1"/>
  <c r="BB520"/>
  <c r="CD521" s="1"/>
  <c r="CE521" s="1"/>
  <c r="AW521" l="1"/>
  <c r="AU521"/>
  <c r="AT521"/>
  <c r="AR521"/>
  <c r="AV521"/>
  <c r="AS521"/>
  <c r="BE520"/>
  <c r="CF521"/>
  <c r="CG521"/>
  <c r="CT521" l="1"/>
  <c r="CO521" s="1"/>
  <c r="CH521"/>
  <c r="CI521" s="1"/>
  <c r="CJ521" s="1"/>
  <c r="CK521" s="1"/>
  <c r="CL521" s="1"/>
  <c r="BA521"/>
  <c r="CR521" l="1"/>
  <c r="CX521" s="1"/>
  <c r="CM521"/>
  <c r="CU521" s="1"/>
  <c r="AX521"/>
  <c r="AY521" s="1"/>
  <c r="BF521" s="1"/>
  <c r="G539" l="1"/>
  <c r="B539"/>
  <c r="H539"/>
  <c r="I539"/>
  <c r="C539"/>
  <c r="D539"/>
  <c r="CP521"/>
  <c r="CQ521" s="1"/>
  <c r="CN521"/>
  <c r="CW521" s="1"/>
  <c r="BL521"/>
  <c r="BN521" s="1"/>
  <c r="BO521"/>
  <c r="BQ521" s="1"/>
  <c r="BI521"/>
  <c r="BK521" s="1"/>
  <c r="CS521"/>
  <c r="M539" l="1"/>
  <c r="P539"/>
  <c r="BS541"/>
  <c r="BT541" s="1"/>
  <c r="K539"/>
  <c r="O539"/>
  <c r="CV521"/>
  <c r="BG521"/>
  <c r="BU541" l="1"/>
  <c r="A539"/>
  <c r="E539"/>
  <c r="J539"/>
  <c r="S521"/>
  <c r="V521"/>
  <c r="AH521"/>
  <c r="Y521"/>
  <c r="AB521"/>
  <c r="AP521"/>
  <c r="AZ521" l="1"/>
  <c r="BB521" l="1"/>
  <c r="CD522" s="1"/>
  <c r="CE522" s="1"/>
  <c r="BC521"/>
  <c r="CF522" l="1"/>
  <c r="CG522"/>
  <c r="AT522"/>
  <c r="BA522" s="1"/>
  <c r="AW522"/>
  <c r="AV522"/>
  <c r="AS522"/>
  <c r="AR522"/>
  <c r="AU522"/>
  <c r="BE521"/>
  <c r="CO522" l="1"/>
  <c r="CT522"/>
  <c r="CH522"/>
  <c r="CI522" s="1"/>
  <c r="CJ522" s="1"/>
  <c r="CK522" s="1"/>
  <c r="CL522" s="1"/>
  <c r="CM522" s="1"/>
  <c r="AX522"/>
  <c r="AY522"/>
  <c r="BF522" s="1"/>
  <c r="CP522" l="1"/>
  <c r="CQ522" s="1"/>
  <c r="CU522"/>
  <c r="BI522"/>
  <c r="BK522" s="1"/>
  <c r="BO522"/>
  <c r="BQ522" s="1"/>
  <c r="BL522"/>
  <c r="BN522" s="1"/>
  <c r="CR522"/>
  <c r="CX522" s="1"/>
  <c r="CS522" l="1"/>
  <c r="CV522" s="1"/>
  <c r="CN522"/>
  <c r="CW522" s="1"/>
  <c r="D540"/>
  <c r="H540"/>
  <c r="C540"/>
  <c r="G540"/>
  <c r="B540"/>
  <c r="I540"/>
  <c r="BG522"/>
  <c r="E540" l="1"/>
  <c r="J540"/>
  <c r="K540"/>
  <c r="P540"/>
  <c r="M540"/>
  <c r="BS542"/>
  <c r="BT542" s="1"/>
  <c r="O540"/>
  <c r="AH522"/>
  <c r="S522"/>
  <c r="AZ522" s="1"/>
  <c r="AB522"/>
  <c r="V522"/>
  <c r="Y522"/>
  <c r="AP522"/>
  <c r="BC522" l="1"/>
  <c r="BB522"/>
  <c r="CD523" s="1"/>
  <c r="CE523" s="1"/>
  <c r="BU542"/>
  <c r="A540"/>
  <c r="AS523" l="1"/>
  <c r="AU523"/>
  <c r="AV523"/>
  <c r="AT523"/>
  <c r="AW523"/>
  <c r="AR523"/>
  <c r="BE522"/>
  <c r="CG523"/>
  <c r="CF523"/>
  <c r="CO523" l="1"/>
  <c r="CT523"/>
  <c r="CH523"/>
  <c r="CI523" s="1"/>
  <c r="CJ523" s="1"/>
  <c r="CK523" s="1"/>
  <c r="CL523" s="1"/>
  <c r="BA523"/>
  <c r="CU523" l="1"/>
  <c r="AX523"/>
  <c r="AY523" s="1"/>
  <c r="BF523" s="1"/>
  <c r="CR523"/>
  <c r="CX523" s="1"/>
  <c r="CM523"/>
  <c r="CS523" l="1"/>
  <c r="H541"/>
  <c r="C541"/>
  <c r="I541"/>
  <c r="B541"/>
  <c r="G541"/>
  <c r="D541"/>
  <c r="CP523"/>
  <c r="CQ523" s="1"/>
  <c r="CN523"/>
  <c r="CW523" s="1"/>
  <c r="BI523"/>
  <c r="BK523" s="1"/>
  <c r="BG523" s="1"/>
  <c r="BL523"/>
  <c r="BN523" s="1"/>
  <c r="BO523"/>
  <c r="BQ523" s="1"/>
  <c r="M541" l="1"/>
  <c r="P541"/>
  <c r="O541"/>
  <c r="BS543"/>
  <c r="BT543" s="1"/>
  <c r="K541"/>
  <c r="AH523"/>
  <c r="AB523"/>
  <c r="Y523"/>
  <c r="V523"/>
  <c r="S523"/>
  <c r="AP523"/>
  <c r="CV523"/>
  <c r="AZ523" l="1"/>
  <c r="BC523" s="1"/>
  <c r="E541"/>
  <c r="J541"/>
  <c r="BU543"/>
  <c r="A541"/>
  <c r="BB523" l="1"/>
  <c r="CD524" s="1"/>
  <c r="CE524" s="1"/>
  <c r="CG524" s="1"/>
  <c r="AV524"/>
  <c r="AS524"/>
  <c r="AR524"/>
  <c r="AT524"/>
  <c r="AU524"/>
  <c r="AW524"/>
  <c r="BE523"/>
  <c r="CF524" l="1"/>
  <c r="CO524" s="1"/>
  <c r="BA524"/>
  <c r="AX524" s="1"/>
  <c r="AY524" s="1"/>
  <c r="BF524" s="1"/>
  <c r="CH524"/>
  <c r="CT524"/>
  <c r="CI524" l="1"/>
  <c r="CJ524" s="1"/>
  <c r="CK524" s="1"/>
  <c r="CL524" s="1"/>
  <c r="CM524" s="1"/>
  <c r="BL524"/>
  <c r="BN524" s="1"/>
  <c r="BI524"/>
  <c r="BK524" s="1"/>
  <c r="BO524"/>
  <c r="BQ524" s="1"/>
  <c r="CR524" l="1"/>
  <c r="CX524" s="1"/>
  <c r="B542" s="1"/>
  <c r="CP524"/>
  <c r="CQ524" s="1"/>
  <c r="CU524"/>
  <c r="BG524"/>
  <c r="H542" l="1"/>
  <c r="CN524"/>
  <c r="CW524" s="1"/>
  <c r="G542"/>
  <c r="C542"/>
  <c r="I542"/>
  <c r="D542"/>
  <c r="CS524"/>
  <c r="CV524" s="1"/>
  <c r="J542" s="1"/>
  <c r="S524"/>
  <c r="AH524"/>
  <c r="AB524"/>
  <c r="V524"/>
  <c r="Y524"/>
  <c r="AP524"/>
  <c r="BS544"/>
  <c r="BT544" s="1"/>
  <c r="O542"/>
  <c r="P542"/>
  <c r="K542"/>
  <c r="M542"/>
  <c r="E542" l="1"/>
  <c r="BU544"/>
  <c r="A542"/>
  <c r="AZ524"/>
  <c r="BC524" l="1"/>
  <c r="BB524"/>
  <c r="CD525" s="1"/>
  <c r="CE525" s="1"/>
  <c r="AR525" l="1"/>
  <c r="AU525"/>
  <c r="AS525"/>
  <c r="AV525"/>
  <c r="AT525"/>
  <c r="BA525" s="1"/>
  <c r="AW525"/>
  <c r="BE524"/>
  <c r="CF525"/>
  <c r="CG525"/>
  <c r="AY525" l="1"/>
  <c r="BF525" s="1"/>
  <c r="CH525"/>
  <c r="CI525" s="1"/>
  <c r="CJ525" s="1"/>
  <c r="CK525" s="1"/>
  <c r="CL525" s="1"/>
  <c r="CT525"/>
  <c r="AX525"/>
  <c r="CO525"/>
  <c r="BL525" l="1"/>
  <c r="BN525" s="1"/>
  <c r="BI525"/>
  <c r="BK525" s="1"/>
  <c r="BO525"/>
  <c r="BQ525" s="1"/>
  <c r="CR525"/>
  <c r="CX525" s="1"/>
  <c r="CM525"/>
  <c r="CS525" s="1"/>
  <c r="BG525" l="1"/>
  <c r="CP525"/>
  <c r="CQ525" s="1"/>
  <c r="CN525"/>
  <c r="CW525" s="1"/>
  <c r="H543"/>
  <c r="G543"/>
  <c r="I543"/>
  <c r="C543"/>
  <c r="D543"/>
  <c r="B543"/>
  <c r="CU525"/>
  <c r="Y525" l="1"/>
  <c r="AB525"/>
  <c r="S525"/>
  <c r="AH525"/>
  <c r="V525"/>
  <c r="AP525"/>
  <c r="CV525"/>
  <c r="O543"/>
  <c r="BS545"/>
  <c r="BT545" s="1"/>
  <c r="K543"/>
  <c r="P543"/>
  <c r="M543"/>
  <c r="A543" l="1"/>
  <c r="BU545"/>
  <c r="E543"/>
  <c r="J543"/>
  <c r="AZ525"/>
  <c r="BB525" l="1"/>
  <c r="CD526" s="1"/>
  <c r="CE526" s="1"/>
  <c r="BC525"/>
  <c r="CF526" l="1"/>
  <c r="CG526"/>
  <c r="AR526"/>
  <c r="AS526"/>
  <c r="AW526"/>
  <c r="AV526"/>
  <c r="AU526"/>
  <c r="AT526"/>
  <c r="BE525"/>
  <c r="CO526" l="1"/>
  <c r="CT526"/>
  <c r="CH526"/>
  <c r="CI526" s="1"/>
  <c r="CJ526" s="1"/>
  <c r="CK526" s="1"/>
  <c r="CL526" s="1"/>
  <c r="CM526" s="1"/>
  <c r="BA526"/>
  <c r="CP526" l="1"/>
  <c r="CQ526" s="1"/>
  <c r="CU526"/>
  <c r="AX526"/>
  <c r="AY526" s="1"/>
  <c r="BF526" s="1"/>
  <c r="CR526"/>
  <c r="CX526" s="1"/>
  <c r="BO526" l="1"/>
  <c r="BQ526" s="1"/>
  <c r="BI526"/>
  <c r="BK526" s="1"/>
  <c r="BL526"/>
  <c r="BN526" s="1"/>
  <c r="CN526"/>
  <c r="CW526" s="1"/>
  <c r="I544"/>
  <c r="H544"/>
  <c r="B544"/>
  <c r="G544"/>
  <c r="D544"/>
  <c r="C544"/>
  <c r="CS526"/>
  <c r="CV526" s="1"/>
  <c r="E544" l="1"/>
  <c r="J544"/>
  <c r="P544"/>
  <c r="O544"/>
  <c r="M544"/>
  <c r="BS546"/>
  <c r="BT546" s="1"/>
  <c r="K544"/>
  <c r="BG526"/>
  <c r="A544" l="1"/>
  <c r="BU546"/>
  <c r="AH526"/>
  <c r="S526"/>
  <c r="AB526"/>
  <c r="V526"/>
  <c r="Y526"/>
  <c r="AP526"/>
  <c r="AZ526" l="1"/>
  <c r="BB526" l="1"/>
  <c r="CD527" s="1"/>
  <c r="CE527" s="1"/>
  <c r="BC526"/>
  <c r="CF527" l="1"/>
  <c r="CG527"/>
  <c r="AW527"/>
  <c r="AS527"/>
  <c r="AU527"/>
  <c r="AV527"/>
  <c r="AT527"/>
  <c r="BA527" s="1"/>
  <c r="AR527"/>
  <c r="BE526"/>
  <c r="CO527" l="1"/>
  <c r="CT527"/>
  <c r="CH527"/>
  <c r="CI527" s="1"/>
  <c r="CJ527" s="1"/>
  <c r="CK527" s="1"/>
  <c r="CL527" s="1"/>
  <c r="CM527" s="1"/>
  <c r="AX527"/>
  <c r="AY527"/>
  <c r="BF527" s="1"/>
  <c r="CP527" l="1"/>
  <c r="CQ527" s="1"/>
  <c r="CU527"/>
  <c r="BL527"/>
  <c r="BN527" s="1"/>
  <c r="BO527"/>
  <c r="BQ527" s="1"/>
  <c r="BI527"/>
  <c r="BK527" s="1"/>
  <c r="BG527" s="1"/>
  <c r="CR527"/>
  <c r="CX527" s="1"/>
  <c r="CN527" l="1"/>
  <c r="CW527" s="1"/>
  <c r="AH527"/>
  <c r="AB527"/>
  <c r="Y527"/>
  <c r="S527"/>
  <c r="V527"/>
  <c r="AP527"/>
  <c r="H545"/>
  <c r="B545"/>
  <c r="C545"/>
  <c r="G545"/>
  <c r="I545"/>
  <c r="D545"/>
  <c r="CS527"/>
  <c r="CV527" s="1"/>
  <c r="E545" l="1"/>
  <c r="J545"/>
  <c r="AZ527"/>
  <c r="M545"/>
  <c r="P545"/>
  <c r="K545"/>
  <c r="BS547"/>
  <c r="BT547" s="1"/>
  <c r="O545"/>
  <c r="A545" l="1"/>
  <c r="BU547"/>
  <c r="BC527"/>
  <c r="BB527"/>
  <c r="CD528" s="1"/>
  <c r="CE528" s="1"/>
  <c r="AS528" l="1"/>
  <c r="AV528"/>
  <c r="AT528"/>
  <c r="BA528" s="1"/>
  <c r="AW528"/>
  <c r="AR528"/>
  <c r="AU528"/>
  <c r="BE527"/>
  <c r="CF528"/>
  <c r="CG528"/>
  <c r="AY528" l="1"/>
  <c r="BF528" s="1"/>
  <c r="CH528"/>
  <c r="CI528" s="1"/>
  <c r="CJ528" s="1"/>
  <c r="CK528" s="1"/>
  <c r="CL528" s="1"/>
  <c r="CT528"/>
  <c r="AX528"/>
  <c r="CO528"/>
  <c r="BO528" l="1"/>
  <c r="BQ528" s="1"/>
  <c r="BI528"/>
  <c r="BK528" s="1"/>
  <c r="BG528" s="1"/>
  <c r="BL528"/>
  <c r="BN528" s="1"/>
  <c r="CR528"/>
  <c r="CX528" s="1"/>
  <c r="CM528"/>
  <c r="CS528" s="1"/>
  <c r="Y528" l="1"/>
  <c r="AH528"/>
  <c r="S528"/>
  <c r="V528"/>
  <c r="AB528"/>
  <c r="AP528"/>
  <c r="CP528"/>
  <c r="CQ528" s="1"/>
  <c r="CN528"/>
  <c r="CW528" s="1"/>
  <c r="H546"/>
  <c r="G546"/>
  <c r="B546"/>
  <c r="D546"/>
  <c r="I546"/>
  <c r="C546"/>
  <c r="CU528"/>
  <c r="CV528" l="1"/>
  <c r="AZ528"/>
  <c r="O546"/>
  <c r="P546"/>
  <c r="BS548"/>
  <c r="BT548" s="1"/>
  <c r="M546"/>
  <c r="K546"/>
  <c r="E546" l="1"/>
  <c r="J546"/>
  <c r="BU548"/>
  <c r="A546"/>
  <c r="BC528"/>
  <c r="BB528"/>
  <c r="CD529" s="1"/>
  <c r="CE529" s="1"/>
  <c r="AU529" l="1"/>
  <c r="AT529"/>
  <c r="AV529"/>
  <c r="AR529"/>
  <c r="AW529"/>
  <c r="AS529"/>
  <c r="BE528"/>
  <c r="CF529"/>
  <c r="CG529"/>
  <c r="CT529" l="1"/>
  <c r="CO529" s="1"/>
  <c r="CH529"/>
  <c r="CI529" s="1"/>
  <c r="CJ529" s="1"/>
  <c r="CK529" s="1"/>
  <c r="CL529" s="1"/>
  <c r="CM529" s="1"/>
  <c r="BA529"/>
  <c r="CP529" l="1"/>
  <c r="CQ529" s="1"/>
  <c r="CN529"/>
  <c r="CW529" s="1"/>
  <c r="AX529"/>
  <c r="AY529" s="1"/>
  <c r="BF529" s="1"/>
  <c r="CR529"/>
  <c r="CX529" s="1"/>
  <c r="CU529"/>
  <c r="B547" l="1"/>
  <c r="H547"/>
  <c r="I547"/>
  <c r="C547"/>
  <c r="D547"/>
  <c r="G547"/>
  <c r="BL529"/>
  <c r="BN529" s="1"/>
  <c r="BO529"/>
  <c r="BQ529" s="1"/>
  <c r="BI529"/>
  <c r="BK529" s="1"/>
  <c r="CS529"/>
  <c r="CV529" s="1"/>
  <c r="E547" l="1"/>
  <c r="J547"/>
  <c r="K547"/>
  <c r="P547"/>
  <c r="BS549"/>
  <c r="BT549" s="1"/>
  <c r="M547"/>
  <c r="O547"/>
  <c r="BG529"/>
  <c r="BU549" l="1"/>
  <c r="A547"/>
  <c r="AH529"/>
  <c r="Y529"/>
  <c r="AB529"/>
  <c r="S529"/>
  <c r="V529"/>
  <c r="AP529"/>
  <c r="AZ529" l="1"/>
  <c r="BB529" l="1"/>
  <c r="CD530" s="1"/>
  <c r="CE530" s="1"/>
  <c r="BC529"/>
  <c r="CF530" l="1"/>
  <c r="CG530"/>
  <c r="AU530"/>
  <c r="AT530"/>
  <c r="AW530"/>
  <c r="AR530"/>
  <c r="AV530"/>
  <c r="AS530"/>
  <c r="BE529"/>
  <c r="CO530" l="1"/>
  <c r="CT530"/>
  <c r="CH530"/>
  <c r="CI530" s="1"/>
  <c r="CJ530" s="1"/>
  <c r="CK530" s="1"/>
  <c r="CL530" s="1"/>
  <c r="CM530" s="1"/>
  <c r="BA530"/>
  <c r="CP530" l="1"/>
  <c r="CQ530" s="1"/>
  <c r="CU530"/>
  <c r="AX530"/>
  <c r="AY530" s="1"/>
  <c r="BF530" s="1"/>
  <c r="CR530"/>
  <c r="CX530" s="1"/>
  <c r="CS530" l="1"/>
  <c r="CV530" s="1"/>
  <c r="D548"/>
  <c r="C548"/>
  <c r="H548"/>
  <c r="I548"/>
  <c r="G548"/>
  <c r="B548"/>
  <c r="BI530"/>
  <c r="BK530" s="1"/>
  <c r="BO530"/>
  <c r="BQ530" s="1"/>
  <c r="BL530"/>
  <c r="BN530" s="1"/>
  <c r="CN530"/>
  <c r="CW530" s="1"/>
  <c r="BG530" l="1"/>
  <c r="BS550"/>
  <c r="BT550" s="1"/>
  <c r="M548"/>
  <c r="P548"/>
  <c r="O548"/>
  <c r="K548"/>
  <c r="E548"/>
  <c r="J548"/>
  <c r="Y530"/>
  <c r="S530"/>
  <c r="AH530"/>
  <c r="V530"/>
  <c r="AB530"/>
  <c r="AP530"/>
  <c r="AZ530" l="1"/>
  <c r="BC530" s="1"/>
  <c r="BU550"/>
  <c r="A548"/>
  <c r="BB530" l="1"/>
  <c r="CD531" s="1"/>
  <c r="CE531" s="1"/>
  <c r="CF531" s="1"/>
  <c r="AR531"/>
  <c r="AS531"/>
  <c r="AV531"/>
  <c r="AU531"/>
  <c r="AT531"/>
  <c r="BA531" s="1"/>
  <c r="AW531"/>
  <c r="BE530"/>
  <c r="CG531" l="1"/>
  <c r="CT531" s="1"/>
  <c r="AY531"/>
  <c r="BF531" s="1"/>
  <c r="AX531"/>
  <c r="CO531"/>
  <c r="CH531"/>
  <c r="CI531" s="1"/>
  <c r="CJ531" s="1"/>
  <c r="CK531" s="1"/>
  <c r="CL531" s="1"/>
  <c r="CR531" l="1"/>
  <c r="CX531" s="1"/>
  <c r="CM531"/>
  <c r="CU531" s="1"/>
  <c r="BI531"/>
  <c r="BK531" s="1"/>
  <c r="BO531"/>
  <c r="BQ531" s="1"/>
  <c r="BL531"/>
  <c r="BN531" s="1"/>
  <c r="CS531" l="1"/>
  <c r="B549"/>
  <c r="H549"/>
  <c r="C549"/>
  <c r="G549"/>
  <c r="I549"/>
  <c r="D549"/>
  <c r="CP531"/>
  <c r="CQ531" s="1"/>
  <c r="CN531"/>
  <c r="CW531" s="1"/>
  <c r="BG531"/>
  <c r="Y531" l="1"/>
  <c r="AH531"/>
  <c r="V531"/>
  <c r="S531"/>
  <c r="AB531"/>
  <c r="AP531"/>
  <c r="M549"/>
  <c r="P549"/>
  <c r="BS551"/>
  <c r="BT551" s="1"/>
  <c r="O549"/>
  <c r="K549"/>
  <c r="CV531"/>
  <c r="A549" l="1"/>
  <c r="BU551"/>
  <c r="E549"/>
  <c r="J549"/>
  <c r="AZ531"/>
  <c r="BB531" l="1"/>
  <c r="CD532" s="1"/>
  <c r="CE532" s="1"/>
  <c r="BC531"/>
  <c r="CG532" l="1"/>
  <c r="CF532"/>
  <c r="AU532"/>
  <c r="AT532"/>
  <c r="AV532"/>
  <c r="AW532"/>
  <c r="AS532"/>
  <c r="AR532"/>
  <c r="BE531"/>
  <c r="CT532" l="1"/>
  <c r="CO532" s="1"/>
  <c r="CH532"/>
  <c r="CI532" s="1"/>
  <c r="CJ532" s="1"/>
  <c r="CK532" s="1"/>
  <c r="CL532" s="1"/>
  <c r="BA532"/>
  <c r="AX532" l="1"/>
  <c r="AY532" s="1"/>
  <c r="BF532" s="1"/>
  <c r="CR532"/>
  <c r="CX532" s="1"/>
  <c r="CM532"/>
  <c r="CP532" l="1"/>
  <c r="CQ532" s="1"/>
  <c r="CN532"/>
  <c r="CW532" s="1"/>
  <c r="H550"/>
  <c r="C550"/>
  <c r="I550"/>
  <c r="D550"/>
  <c r="B550"/>
  <c r="G550"/>
  <c r="BI532"/>
  <c r="BK532" s="1"/>
  <c r="BL532"/>
  <c r="BN532" s="1"/>
  <c r="BO532"/>
  <c r="BQ532" s="1"/>
  <c r="CU532"/>
  <c r="CS532"/>
  <c r="BG532" l="1"/>
  <c r="S532" s="1"/>
  <c r="CV532"/>
  <c r="M550"/>
  <c r="O550"/>
  <c r="K550"/>
  <c r="P550"/>
  <c r="BS552"/>
  <c r="BT552" s="1"/>
  <c r="V532" l="1"/>
  <c r="AB532"/>
  <c r="Y532"/>
  <c r="AH532"/>
  <c r="AP532"/>
  <c r="AZ532" s="1"/>
  <c r="E550"/>
  <c r="J550"/>
  <c r="A550"/>
  <c r="BU552"/>
  <c r="BB532" l="1"/>
  <c r="CD533" s="1"/>
  <c r="CE533" s="1"/>
  <c r="BC532"/>
  <c r="CF533" l="1"/>
  <c r="CG533"/>
  <c r="AS533"/>
  <c r="AR533"/>
  <c r="AU533"/>
  <c r="AT533"/>
  <c r="BA533" s="1"/>
  <c r="AW533"/>
  <c r="AV533"/>
  <c r="BE532"/>
  <c r="CO533" l="1"/>
  <c r="AX533"/>
  <c r="AY533" s="1"/>
  <c r="CT533"/>
  <c r="CH533"/>
  <c r="CI533" s="1"/>
  <c r="CJ533" s="1"/>
  <c r="CK533" s="1"/>
  <c r="CL533" s="1"/>
  <c r="BF533" l="1"/>
  <c r="CR533"/>
  <c r="CX533" s="1"/>
  <c r="CM533"/>
  <c r="BI533" l="1"/>
  <c r="BK533" s="1"/>
  <c r="BG533" s="1"/>
  <c r="BL533"/>
  <c r="BN533" s="1"/>
  <c r="BO533"/>
  <c r="BQ533" s="1"/>
  <c r="CP533"/>
  <c r="CQ533" s="1"/>
  <c r="CN533"/>
  <c r="CW533" s="1"/>
  <c r="H551"/>
  <c r="I551"/>
  <c r="C551"/>
  <c r="B551"/>
  <c r="G551"/>
  <c r="D551"/>
  <c r="CS533"/>
  <c r="CU533"/>
  <c r="Y533" l="1"/>
  <c r="AB533"/>
  <c r="V533"/>
  <c r="AH533"/>
  <c r="S533"/>
  <c r="AZ533" s="1"/>
  <c r="AP533"/>
  <c r="P551"/>
  <c r="M551"/>
  <c r="O551"/>
  <c r="K551"/>
  <c r="BS553"/>
  <c r="BT553" s="1"/>
  <c r="CV533"/>
  <c r="BB533" l="1"/>
  <c r="CD534" s="1"/>
  <c r="CE534" s="1"/>
  <c r="BC533"/>
  <c r="A551"/>
  <c r="BU553"/>
  <c r="E551"/>
  <c r="J551"/>
  <c r="CF534" l="1"/>
  <c r="CG534"/>
  <c r="AR534"/>
  <c r="AU534"/>
  <c r="AT534"/>
  <c r="BA534" s="1"/>
  <c r="AS534"/>
  <c r="AV534"/>
  <c r="AW534"/>
  <c r="BE533"/>
  <c r="CO534" l="1"/>
  <c r="CH534"/>
  <c r="CI534" s="1"/>
  <c r="CJ534" s="1"/>
  <c r="CK534" s="1"/>
  <c r="CL534" s="1"/>
  <c r="CT534"/>
  <c r="AX534"/>
  <c r="AY534" s="1"/>
  <c r="BF534" s="1"/>
  <c r="CR534" l="1"/>
  <c r="CX534" s="1"/>
  <c r="BL534"/>
  <c r="BN534" s="1"/>
  <c r="BI534"/>
  <c r="BK534" s="1"/>
  <c r="BO534"/>
  <c r="BQ534" s="1"/>
  <c r="CM534"/>
  <c r="CP534" l="1"/>
  <c r="CQ534" s="1"/>
  <c r="CN534"/>
  <c r="CW534" s="1"/>
  <c r="CS534"/>
  <c r="CU534"/>
  <c r="BG534"/>
  <c r="H552"/>
  <c r="B552"/>
  <c r="C552"/>
  <c r="I552"/>
  <c r="D552"/>
  <c r="G552"/>
  <c r="CV534" l="1"/>
  <c r="Y534"/>
  <c r="AB534"/>
  <c r="V534"/>
  <c r="AH534"/>
  <c r="S534"/>
  <c r="AP534"/>
  <c r="K552"/>
  <c r="O552"/>
  <c r="M552"/>
  <c r="P552"/>
  <c r="BS554"/>
  <c r="BT554" s="1"/>
  <c r="E552" l="1"/>
  <c r="J552"/>
  <c r="AZ534"/>
  <c r="A552"/>
  <c r="BU554"/>
  <c r="BC534" l="1"/>
  <c r="BB534"/>
  <c r="CD535" s="1"/>
  <c r="CE535" s="1"/>
  <c r="AR535" l="1"/>
  <c r="AU535"/>
  <c r="AT535"/>
  <c r="AV535"/>
  <c r="AW535"/>
  <c r="AS535"/>
  <c r="BE534"/>
  <c r="CF535"/>
  <c r="CG535"/>
  <c r="BA535" l="1"/>
  <c r="CH535"/>
  <c r="CI535" s="1"/>
  <c r="CJ535" s="1"/>
  <c r="CK535" s="1"/>
  <c r="CL535" s="1"/>
  <c r="CM535" s="1"/>
  <c r="CT535"/>
  <c r="CO535" s="1"/>
  <c r="CP535" l="1"/>
  <c r="CQ535" s="1"/>
  <c r="CR535"/>
  <c r="CX535" s="1"/>
  <c r="CU535"/>
  <c r="AX535"/>
  <c r="AY535" s="1"/>
  <c r="BF535" s="1"/>
  <c r="CN535" l="1"/>
  <c r="CW535" s="1"/>
  <c r="H553"/>
  <c r="B553"/>
  <c r="C553"/>
  <c r="G553"/>
  <c r="I553"/>
  <c r="D553"/>
  <c r="BO535"/>
  <c r="BQ535" s="1"/>
  <c r="BL535"/>
  <c r="BN535" s="1"/>
  <c r="BI535"/>
  <c r="BK535" s="1"/>
  <c r="CS535"/>
  <c r="CV535" s="1"/>
  <c r="BS555" l="1"/>
  <c r="BT555" s="1"/>
  <c r="P553"/>
  <c r="K553"/>
  <c r="M553"/>
  <c r="O553"/>
  <c r="E553"/>
  <c r="J553"/>
  <c r="BG535"/>
  <c r="BU555" l="1"/>
  <c r="A553"/>
  <c r="AB535"/>
  <c r="AH535"/>
  <c r="S535"/>
  <c r="V535"/>
  <c r="Y535"/>
  <c r="AP535"/>
  <c r="AZ535" l="1"/>
  <c r="BB535" l="1"/>
  <c r="CD536" s="1"/>
  <c r="CE536" s="1"/>
  <c r="BC535"/>
  <c r="CF536" l="1"/>
  <c r="CG536"/>
  <c r="AU536"/>
  <c r="AS536"/>
  <c r="AR536"/>
  <c r="AV536"/>
  <c r="AW536"/>
  <c r="AT536"/>
  <c r="BE535"/>
  <c r="CO536" l="1"/>
  <c r="CH536"/>
  <c r="CI536" s="1"/>
  <c r="CJ536" s="1"/>
  <c r="CK536" s="1"/>
  <c r="CL536" s="1"/>
  <c r="CT536"/>
  <c r="BA536"/>
  <c r="CR536" l="1"/>
  <c r="CX536" s="1"/>
  <c r="CM536"/>
  <c r="AX536"/>
  <c r="AY536" s="1"/>
  <c r="BF536" s="1"/>
  <c r="CS536" l="1"/>
  <c r="B554"/>
  <c r="C554"/>
  <c r="H554"/>
  <c r="I554"/>
  <c r="D554"/>
  <c r="G554"/>
  <c r="BO536"/>
  <c r="BQ536" s="1"/>
  <c r="BL536"/>
  <c r="BN536" s="1"/>
  <c r="BI536"/>
  <c r="BK536" s="1"/>
  <c r="CP536"/>
  <c r="CQ536" s="1"/>
  <c r="CN536"/>
  <c r="CW536" s="1"/>
  <c r="CU536"/>
  <c r="BG536" l="1"/>
  <c r="Y536" s="1"/>
  <c r="K554"/>
  <c r="BS556"/>
  <c r="BT556" s="1"/>
  <c r="O554"/>
  <c r="M554"/>
  <c r="P554"/>
  <c r="CV536"/>
  <c r="S536" l="1"/>
  <c r="AZ536" s="1"/>
  <c r="AB536"/>
  <c r="V536"/>
  <c r="AP536"/>
  <c r="AH536"/>
  <c r="E554"/>
  <c r="J554"/>
  <c r="BU556"/>
  <c r="A554"/>
  <c r="BB536" l="1"/>
  <c r="CD537" s="1"/>
  <c r="CE537" s="1"/>
  <c r="BC536"/>
  <c r="CF537" l="1"/>
  <c r="CG537"/>
  <c r="AV537"/>
  <c r="AR537"/>
  <c r="AW537"/>
  <c r="AS537"/>
  <c r="AU537"/>
  <c r="AT537"/>
  <c r="BE536"/>
  <c r="BA537" l="1"/>
  <c r="AX537" s="1"/>
  <c r="AY537" s="1"/>
  <c r="CO537"/>
  <c r="CH537"/>
  <c r="CI537" s="1"/>
  <c r="CJ537" s="1"/>
  <c r="CK537" s="1"/>
  <c r="CL537" s="1"/>
  <c r="CM537" s="1"/>
  <c r="CT537"/>
  <c r="CP537" l="1"/>
  <c r="CQ537" s="1"/>
  <c r="BF537"/>
  <c r="CU537"/>
  <c r="CR537"/>
  <c r="CX537" s="1"/>
  <c r="CS537" l="1"/>
  <c r="CV537" s="1"/>
  <c r="CN537"/>
  <c r="CW537" s="1"/>
  <c r="BL537"/>
  <c r="BN537" s="1"/>
  <c r="BO537"/>
  <c r="BQ537" s="1"/>
  <c r="BI537"/>
  <c r="BK537" s="1"/>
  <c r="BG537" s="1"/>
  <c r="D555"/>
  <c r="H555"/>
  <c r="G555"/>
  <c r="B555"/>
  <c r="I555"/>
  <c r="C555"/>
  <c r="S537" l="1"/>
  <c r="V537"/>
  <c r="AH537"/>
  <c r="Y537"/>
  <c r="AB537"/>
  <c r="AP537"/>
  <c r="E555"/>
  <c r="J555"/>
  <c r="O555"/>
  <c r="K555"/>
  <c r="BS557"/>
  <c r="BT557" s="1"/>
  <c r="P555"/>
  <c r="M555"/>
  <c r="AZ537" l="1"/>
  <c r="BU557"/>
  <c r="A555"/>
  <c r="BC537" l="1"/>
  <c r="BB537"/>
  <c r="CD538" s="1"/>
  <c r="CE538" s="1"/>
  <c r="AT538" l="1"/>
  <c r="BA538" s="1"/>
  <c r="AS538"/>
  <c r="AV538"/>
  <c r="AR538"/>
  <c r="AU538"/>
  <c r="AW538"/>
  <c r="BE537"/>
  <c r="CG538"/>
  <c r="CF538"/>
  <c r="AX538" l="1"/>
  <c r="CO538"/>
  <c r="CH538"/>
  <c r="CI538" s="1"/>
  <c r="CJ538" s="1"/>
  <c r="CK538" s="1"/>
  <c r="CL538" s="1"/>
  <c r="CT538"/>
  <c r="AY538"/>
  <c r="BF538" s="1"/>
  <c r="CR538" l="1"/>
  <c r="CX538" s="1"/>
  <c r="CM538"/>
  <c r="BO538"/>
  <c r="BQ538" s="1"/>
  <c r="BI538"/>
  <c r="BK538" s="1"/>
  <c r="BL538"/>
  <c r="BN538" s="1"/>
  <c r="BG538" l="1"/>
  <c r="S538" s="1"/>
  <c r="CS538"/>
  <c r="C556"/>
  <c r="D556"/>
  <c r="H556"/>
  <c r="I556"/>
  <c r="B556"/>
  <c r="G556"/>
  <c r="Y538"/>
  <c r="V538"/>
  <c r="AH538"/>
  <c r="AP538"/>
  <c r="CP538"/>
  <c r="CQ538" s="1"/>
  <c r="CN538"/>
  <c r="CW538" s="1"/>
  <c r="CU538"/>
  <c r="AB538" l="1"/>
  <c r="AZ538" s="1"/>
  <c r="CV538"/>
  <c r="P556"/>
  <c r="BS558"/>
  <c r="BT558" s="1"/>
  <c r="M556"/>
  <c r="K556"/>
  <c r="O556"/>
  <c r="E556" l="1"/>
  <c r="J556"/>
  <c r="BC538"/>
  <c r="BB538"/>
  <c r="CD539" s="1"/>
  <c r="CE539" s="1"/>
  <c r="BU558"/>
  <c r="A556"/>
  <c r="AU539" l="1"/>
  <c r="AT539"/>
  <c r="AR539"/>
  <c r="AV539"/>
  <c r="AW539"/>
  <c r="AS539"/>
  <c r="BE538"/>
  <c r="CG539"/>
  <c r="CF539"/>
  <c r="BA539" l="1"/>
  <c r="AX539" s="1"/>
  <c r="AY539" s="1"/>
  <c r="BF539" s="1"/>
  <c r="CO539"/>
  <c r="CH539"/>
  <c r="CI539" s="1"/>
  <c r="CJ539" s="1"/>
  <c r="CK539" s="1"/>
  <c r="CL539" s="1"/>
  <c r="CM539" s="1"/>
  <c r="CT539"/>
  <c r="CP539" l="1"/>
  <c r="CQ539" s="1"/>
  <c r="CU539"/>
  <c r="BL539"/>
  <c r="BN539" s="1"/>
  <c r="BO539"/>
  <c r="BQ539" s="1"/>
  <c r="BI539"/>
  <c r="BK539" s="1"/>
  <c r="CR539"/>
  <c r="CX539" s="1"/>
  <c r="CN539" l="1"/>
  <c r="CW539" s="1"/>
  <c r="G557"/>
  <c r="D557"/>
  <c r="I557"/>
  <c r="C557"/>
  <c r="H557"/>
  <c r="B557"/>
  <c r="CS539"/>
  <c r="CV539" s="1"/>
  <c r="BG539"/>
  <c r="E557" l="1"/>
  <c r="J557"/>
  <c r="V539"/>
  <c r="S539"/>
  <c r="Y539"/>
  <c r="AH539"/>
  <c r="AB539"/>
  <c r="AP539"/>
  <c r="O557"/>
  <c r="P557"/>
  <c r="BS559"/>
  <c r="BT559" s="1"/>
  <c r="M557"/>
  <c r="K557"/>
  <c r="BU559" l="1"/>
  <c r="A557"/>
  <c r="AZ539"/>
  <c r="BB539" l="1"/>
  <c r="CD540" s="1"/>
  <c r="CE540" s="1"/>
  <c r="BC539"/>
  <c r="CF540" l="1"/>
  <c r="CG540"/>
  <c r="AT540"/>
  <c r="AV540"/>
  <c r="AS540"/>
  <c r="AU540"/>
  <c r="AR540"/>
  <c r="AW540"/>
  <c r="BE539"/>
  <c r="CO540" l="1"/>
  <c r="CH540"/>
  <c r="CI540" s="1"/>
  <c r="CJ540" s="1"/>
  <c r="CK540" s="1"/>
  <c r="CL540" s="1"/>
  <c r="CT540"/>
  <c r="BA540"/>
  <c r="CU540" l="1"/>
  <c r="CR540"/>
  <c r="CX540" s="1"/>
  <c r="AX540"/>
  <c r="AY540" s="1"/>
  <c r="BF540" s="1"/>
  <c r="CM540"/>
  <c r="H558" l="1"/>
  <c r="G558"/>
  <c r="I558"/>
  <c r="D558"/>
  <c r="B558"/>
  <c r="C558"/>
  <c r="BI540"/>
  <c r="BK540" s="1"/>
  <c r="BO540"/>
  <c r="BQ540" s="1"/>
  <c r="BL540"/>
  <c r="BN540" s="1"/>
  <c r="CP540"/>
  <c r="CQ540" s="1"/>
  <c r="CN540"/>
  <c r="CW540" s="1"/>
  <c r="CS540"/>
  <c r="CV540" l="1"/>
  <c r="P558"/>
  <c r="O558"/>
  <c r="K558"/>
  <c r="BS560"/>
  <c r="BT560" s="1"/>
  <c r="M558"/>
  <c r="BG540"/>
  <c r="E558" l="1"/>
  <c r="J558"/>
  <c r="BU560"/>
  <c r="A558"/>
  <c r="V540"/>
  <c r="Y540"/>
  <c r="AH540"/>
  <c r="S540"/>
  <c r="AB540"/>
  <c r="AP540"/>
  <c r="AZ540" l="1"/>
  <c r="BC540" l="1"/>
  <c r="BB540"/>
  <c r="CD541" s="1"/>
  <c r="CE541" s="1"/>
  <c r="AT541" l="1"/>
  <c r="BA541" s="1"/>
  <c r="AW541"/>
  <c r="AV541"/>
  <c r="AS541"/>
  <c r="AR541"/>
  <c r="AU541"/>
  <c r="BE540"/>
  <c r="CF541"/>
  <c r="CG541"/>
  <c r="AX541" l="1"/>
  <c r="AY541" s="1"/>
  <c r="BF541" s="1"/>
  <c r="CH541"/>
  <c r="CI541" s="1"/>
  <c r="CJ541" s="1"/>
  <c r="CK541" s="1"/>
  <c r="CL541" s="1"/>
  <c r="CM541" s="1"/>
  <c r="CT541"/>
  <c r="CO541" s="1"/>
  <c r="CP541" l="1"/>
  <c r="CQ541" s="1"/>
  <c r="CN541"/>
  <c r="CW541" s="1"/>
  <c r="BL541"/>
  <c r="BN541" s="1"/>
  <c r="BO541"/>
  <c r="BQ541" s="1"/>
  <c r="BI541"/>
  <c r="BK541" s="1"/>
  <c r="CU541"/>
  <c r="CR541"/>
  <c r="CX541" s="1"/>
  <c r="BG541" l="1"/>
  <c r="B559"/>
  <c r="C559"/>
  <c r="I559"/>
  <c r="D559"/>
  <c r="G559"/>
  <c r="H559"/>
  <c r="CS541"/>
  <c r="CV541" s="1"/>
  <c r="BS561" l="1"/>
  <c r="BT561" s="1"/>
  <c r="P559"/>
  <c r="K559"/>
  <c r="M559"/>
  <c r="O559"/>
  <c r="E559"/>
  <c r="J559"/>
  <c r="AH541"/>
  <c r="V541"/>
  <c r="AB541"/>
  <c r="Y541"/>
  <c r="S541"/>
  <c r="AP541"/>
  <c r="A559" l="1"/>
  <c r="BU561"/>
  <c r="AZ541"/>
  <c r="BC541" l="1"/>
  <c r="BB541"/>
  <c r="CD542" s="1"/>
  <c r="CE542" s="1"/>
  <c r="AR542" l="1"/>
  <c r="AS542"/>
  <c r="AT542"/>
  <c r="BA542" s="1"/>
  <c r="AW542"/>
  <c r="AU542"/>
  <c r="AV542"/>
  <c r="BE541"/>
  <c r="CF542"/>
  <c r="CG542"/>
  <c r="CH542" l="1"/>
  <c r="CI542" s="1"/>
  <c r="CJ542" s="1"/>
  <c r="CK542" s="1"/>
  <c r="CL542" s="1"/>
  <c r="CT542"/>
  <c r="CO542" s="1"/>
  <c r="AX542"/>
  <c r="AY542" s="1"/>
  <c r="CR542" l="1"/>
  <c r="CX542" s="1"/>
  <c r="CM542"/>
  <c r="BF542"/>
  <c r="CS542" l="1"/>
  <c r="H560"/>
  <c r="C560"/>
  <c r="I560"/>
  <c r="B560"/>
  <c r="D560"/>
  <c r="G560"/>
  <c r="CP542"/>
  <c r="CQ542" s="1"/>
  <c r="CN542"/>
  <c r="CW542" s="1"/>
  <c r="BO542"/>
  <c r="BQ542" s="1"/>
  <c r="BL542"/>
  <c r="BN542" s="1"/>
  <c r="BI542"/>
  <c r="BK542" s="1"/>
  <c r="CU542"/>
  <c r="P560" l="1"/>
  <c r="K560"/>
  <c r="BS562"/>
  <c r="BT562" s="1"/>
  <c r="M560"/>
  <c r="O560"/>
  <c r="CV542"/>
  <c r="BG542"/>
  <c r="A560" l="1"/>
  <c r="BU562"/>
  <c r="E560"/>
  <c r="J560"/>
  <c r="S542"/>
  <c r="AB542"/>
  <c r="V542"/>
  <c r="Y542"/>
  <c r="AH542"/>
  <c r="AP542"/>
  <c r="AZ542" l="1"/>
  <c r="BC542" l="1"/>
  <c r="BB542"/>
  <c r="CD543" s="1"/>
  <c r="CE543" s="1"/>
  <c r="AS543" l="1"/>
  <c r="AU543"/>
  <c r="AR543"/>
  <c r="AV543"/>
  <c r="AT543"/>
  <c r="BA543" s="1"/>
  <c r="AW543"/>
  <c r="BE542"/>
  <c r="CF543"/>
  <c r="CG543"/>
  <c r="CH543" l="1"/>
  <c r="CI543" s="1"/>
  <c r="CJ543" s="1"/>
  <c r="CK543" s="1"/>
  <c r="CL543" s="1"/>
  <c r="CT543"/>
  <c r="CO543" s="1"/>
  <c r="AX543"/>
  <c r="AY543" s="1"/>
  <c r="BF543" l="1"/>
  <c r="CR543"/>
  <c r="CX543" s="1"/>
  <c r="CM543"/>
  <c r="BI543" l="1"/>
  <c r="BK543" s="1"/>
  <c r="BL543"/>
  <c r="BN543" s="1"/>
  <c r="BO543"/>
  <c r="BQ543" s="1"/>
  <c r="CP543"/>
  <c r="CQ543" s="1"/>
  <c r="CN543"/>
  <c r="CW543" s="1"/>
  <c r="CU543"/>
  <c r="B561"/>
  <c r="H561"/>
  <c r="D561"/>
  <c r="G561"/>
  <c r="I561"/>
  <c r="C561"/>
  <c r="CS543"/>
  <c r="BG543" l="1"/>
  <c r="BS563"/>
  <c r="BT563" s="1"/>
  <c r="O561"/>
  <c r="M561"/>
  <c r="P561"/>
  <c r="K561"/>
  <c r="CV543"/>
  <c r="S543" l="1"/>
  <c r="AH543"/>
  <c r="Y543"/>
  <c r="AB543"/>
  <c r="V543"/>
  <c r="AP543"/>
  <c r="BU563"/>
  <c r="A561"/>
  <c r="E561"/>
  <c r="J561"/>
  <c r="AZ543" l="1"/>
  <c r="BC543" l="1"/>
  <c r="BB543"/>
  <c r="CD544" s="1"/>
  <c r="CE544" s="1"/>
  <c r="AU544" l="1"/>
  <c r="AS544"/>
  <c r="AT544"/>
  <c r="AV544"/>
  <c r="AW544"/>
  <c r="AR544"/>
  <c r="BE543"/>
  <c r="CF544"/>
  <c r="CG544"/>
  <c r="CH544" l="1"/>
  <c r="CI544" s="1"/>
  <c r="CJ544" s="1"/>
  <c r="CK544" s="1"/>
  <c r="CL544" s="1"/>
  <c r="CT544"/>
  <c r="CO544" s="1"/>
  <c r="BA544"/>
  <c r="CR544" l="1"/>
  <c r="CX544" s="1"/>
  <c r="AX544"/>
  <c r="AY544" s="1"/>
  <c r="BF544" s="1"/>
  <c r="CM544"/>
  <c r="CU544" s="1"/>
  <c r="C562" l="1"/>
  <c r="D562"/>
  <c r="H562"/>
  <c r="G562"/>
  <c r="I562"/>
  <c r="B562"/>
  <c r="CS544"/>
  <c r="BL544"/>
  <c r="BN544" s="1"/>
  <c r="BO544"/>
  <c r="BQ544" s="1"/>
  <c r="BI544"/>
  <c r="BK544" s="1"/>
  <c r="CP544"/>
  <c r="CQ544" s="1"/>
  <c r="CN544"/>
  <c r="CW544" s="1"/>
  <c r="M562" l="1"/>
  <c r="K562"/>
  <c r="O562"/>
  <c r="BS564"/>
  <c r="BT564" s="1"/>
  <c r="P562"/>
  <c r="BG544"/>
  <c r="CV544"/>
  <c r="AH544" l="1"/>
  <c r="V544"/>
  <c r="AB544"/>
  <c r="Y544"/>
  <c r="S544"/>
  <c r="AZ544" s="1"/>
  <c r="AP544"/>
  <c r="E562"/>
  <c r="J562"/>
  <c r="A562"/>
  <c r="BU564"/>
  <c r="BB544" l="1"/>
  <c r="CD545" s="1"/>
  <c r="CE545" s="1"/>
  <c r="BC544"/>
  <c r="CF545" l="1"/>
  <c r="CG545"/>
  <c r="AR545"/>
  <c r="AV545"/>
  <c r="AT545"/>
  <c r="BA545" s="1"/>
  <c r="AS545"/>
  <c r="AW545"/>
  <c r="AU545"/>
  <c r="BE544"/>
  <c r="CO545" l="1"/>
  <c r="CT545"/>
  <c r="CH545"/>
  <c r="CI545" s="1"/>
  <c r="CJ545" s="1"/>
  <c r="CK545" s="1"/>
  <c r="CL545" s="1"/>
  <c r="CM545" s="1"/>
  <c r="AX545"/>
  <c r="AY545" s="1"/>
  <c r="BF545" s="1"/>
  <c r="CP545" l="1"/>
  <c r="CQ545" s="1"/>
  <c r="BI545"/>
  <c r="BK545" s="1"/>
  <c r="BL545"/>
  <c r="BN545" s="1"/>
  <c r="BO545"/>
  <c r="BQ545" s="1"/>
  <c r="CU545"/>
  <c r="CR545"/>
  <c r="CX545" s="1"/>
  <c r="G563" l="1"/>
  <c r="B563"/>
  <c r="H563"/>
  <c r="I563"/>
  <c r="D563"/>
  <c r="C563"/>
  <c r="CN545"/>
  <c r="CW545" s="1"/>
  <c r="BG545"/>
  <c r="CS545"/>
  <c r="CV545" s="1"/>
  <c r="K563" l="1"/>
  <c r="BS565"/>
  <c r="BT565" s="1"/>
  <c r="P563"/>
  <c r="M563"/>
  <c r="O563"/>
  <c r="AH545"/>
  <c r="V545"/>
  <c r="S545"/>
  <c r="Y545"/>
  <c r="AB545"/>
  <c r="AP545"/>
  <c r="E563"/>
  <c r="J563"/>
  <c r="BU565" l="1"/>
  <c r="A563"/>
  <c r="AZ545"/>
  <c r="BB545" l="1"/>
  <c r="CD546" s="1"/>
  <c r="CE546" s="1"/>
  <c r="BC545"/>
  <c r="CG546" l="1"/>
  <c r="CF546"/>
  <c r="AU546"/>
  <c r="AV546"/>
  <c r="AS546"/>
  <c r="AW546"/>
  <c r="AR546"/>
  <c r="AT546"/>
  <c r="BE545"/>
  <c r="CH546" l="1"/>
  <c r="CI546" s="1"/>
  <c r="CJ546" s="1"/>
  <c r="CK546" s="1"/>
  <c r="CL546" s="1"/>
  <c r="CT546"/>
  <c r="CO546" s="1"/>
  <c r="BA546"/>
  <c r="CR546" l="1"/>
  <c r="CX546" s="1"/>
  <c r="AX546"/>
  <c r="AY546" s="1"/>
  <c r="BF546" s="1"/>
  <c r="CM546"/>
  <c r="BL546" l="1"/>
  <c r="BN546" s="1"/>
  <c r="BO546"/>
  <c r="BQ546" s="1"/>
  <c r="BI546"/>
  <c r="BK546" s="1"/>
  <c r="CP546"/>
  <c r="CQ546" s="1"/>
  <c r="CN546"/>
  <c r="CW546" s="1"/>
  <c r="CS546"/>
  <c r="CU546"/>
  <c r="H564"/>
  <c r="B564"/>
  <c r="D564"/>
  <c r="C564"/>
  <c r="I564"/>
  <c r="G564"/>
  <c r="BG546" l="1"/>
  <c r="M564"/>
  <c r="O564"/>
  <c r="P564"/>
  <c r="K564"/>
  <c r="BS566"/>
  <c r="BT566" s="1"/>
  <c r="CV546"/>
  <c r="V546" l="1"/>
  <c r="AB546"/>
  <c r="Y546"/>
  <c r="AH546"/>
  <c r="S546"/>
  <c r="AZ546" s="1"/>
  <c r="AP546"/>
  <c r="BU566"/>
  <c r="A564"/>
  <c r="E564"/>
  <c r="J564"/>
  <c r="BB546" l="1"/>
  <c r="CD547" s="1"/>
  <c r="CE547" s="1"/>
  <c r="BC546"/>
  <c r="CF547" l="1"/>
  <c r="CG547"/>
  <c r="AU547"/>
  <c r="AW547"/>
  <c r="AS547"/>
  <c r="AT547"/>
  <c r="BA547" s="1"/>
  <c r="AR547"/>
  <c r="AV547"/>
  <c r="BE546"/>
  <c r="CO547" l="1"/>
  <c r="CH547"/>
  <c r="CI547" s="1"/>
  <c r="CJ547" s="1"/>
  <c r="CK547" s="1"/>
  <c r="CL547" s="1"/>
  <c r="CT547"/>
  <c r="AX547"/>
  <c r="AY547" s="1"/>
  <c r="BF547" s="1"/>
  <c r="CR547" l="1"/>
  <c r="CX547" s="1"/>
  <c r="BI547"/>
  <c r="BK547" s="1"/>
  <c r="BG547" s="1"/>
  <c r="BO547"/>
  <c r="BQ547" s="1"/>
  <c r="BL547"/>
  <c r="BN547" s="1"/>
  <c r="CM547"/>
  <c r="CP547" l="1"/>
  <c r="CQ547" s="1"/>
  <c r="CN547"/>
  <c r="CW547" s="1"/>
  <c r="CS547"/>
  <c r="CU547"/>
  <c r="V547"/>
  <c r="AH547"/>
  <c r="S547"/>
  <c r="Y547"/>
  <c r="AB547"/>
  <c r="AP547"/>
  <c r="B565"/>
  <c r="H565"/>
  <c r="C565"/>
  <c r="I565"/>
  <c r="D565"/>
  <c r="G565"/>
  <c r="CV547" l="1"/>
  <c r="AZ547"/>
  <c r="BS567"/>
  <c r="BT567" s="1"/>
  <c r="K565"/>
  <c r="P565"/>
  <c r="M565"/>
  <c r="O565"/>
  <c r="E565" l="1"/>
  <c r="J565"/>
  <c r="BC547"/>
  <c r="BB547"/>
  <c r="CD548" s="1"/>
  <c r="CE548" s="1"/>
  <c r="A565"/>
  <c r="BU567"/>
  <c r="AW548" l="1"/>
  <c r="AU548"/>
  <c r="AV548"/>
  <c r="AS548"/>
  <c r="AT548"/>
  <c r="BA548" s="1"/>
  <c r="AR548"/>
  <c r="BE547"/>
  <c r="CG548"/>
  <c r="CF548"/>
  <c r="CO548" l="1"/>
  <c r="AX548"/>
  <c r="CT548"/>
  <c r="CH548"/>
  <c r="CI548" s="1"/>
  <c r="CJ548" s="1"/>
  <c r="CK548" s="1"/>
  <c r="CL548" s="1"/>
  <c r="CM548" s="1"/>
  <c r="AY548"/>
  <c r="BF548" s="1"/>
  <c r="CP548" l="1"/>
  <c r="CQ548" s="1"/>
  <c r="CU548"/>
  <c r="CR548"/>
  <c r="CX548" s="1"/>
  <c r="BO548"/>
  <c r="BQ548" s="1"/>
  <c r="BL548"/>
  <c r="BN548" s="1"/>
  <c r="BI548"/>
  <c r="BK548" s="1"/>
  <c r="CN548" l="1"/>
  <c r="CW548" s="1"/>
  <c r="H566"/>
  <c r="C566"/>
  <c r="B566"/>
  <c r="G566"/>
  <c r="I566"/>
  <c r="D566"/>
  <c r="BG548"/>
  <c r="CS548"/>
  <c r="CV548" s="1"/>
  <c r="K566" l="1"/>
  <c r="BS568"/>
  <c r="BT568" s="1"/>
  <c r="O566"/>
  <c r="M566"/>
  <c r="P566"/>
  <c r="E566"/>
  <c r="J566"/>
  <c r="S548"/>
  <c r="AH548"/>
  <c r="Y548"/>
  <c r="V548"/>
  <c r="AB548"/>
  <c r="AP548"/>
  <c r="A566" l="1"/>
  <c r="BU568"/>
  <c r="AZ548"/>
  <c r="BB548" l="1"/>
  <c r="CD549" s="1"/>
  <c r="CE549" s="1"/>
  <c r="BC548"/>
  <c r="CG549" l="1"/>
  <c r="CF549"/>
  <c r="AR549"/>
  <c r="AT549"/>
  <c r="AW549"/>
  <c r="AS549"/>
  <c r="AV549"/>
  <c r="AU549"/>
  <c r="BE548"/>
  <c r="CT549" l="1"/>
  <c r="CO549" s="1"/>
  <c r="CH549"/>
  <c r="CI549" s="1"/>
  <c r="CJ549" s="1"/>
  <c r="CK549" s="1"/>
  <c r="CL549" s="1"/>
  <c r="BA549"/>
  <c r="CR549" l="1"/>
  <c r="CX549" s="1"/>
  <c r="CM549"/>
  <c r="CU549" s="1"/>
  <c r="AX549"/>
  <c r="AY549" s="1"/>
  <c r="BF549" s="1"/>
  <c r="CS549" l="1"/>
  <c r="C567"/>
  <c r="D567"/>
  <c r="H567"/>
  <c r="G567"/>
  <c r="I567"/>
  <c r="B567"/>
  <c r="CP549"/>
  <c r="CQ549" s="1"/>
  <c r="CN549"/>
  <c r="CW549" s="1"/>
  <c r="BI549"/>
  <c r="BK549" s="1"/>
  <c r="BG549" s="1"/>
  <c r="BO549"/>
  <c r="BQ549" s="1"/>
  <c r="BL549"/>
  <c r="BN549" s="1"/>
  <c r="P567" l="1"/>
  <c r="O567"/>
  <c r="M567"/>
  <c r="BS569"/>
  <c r="BT569" s="1"/>
  <c r="K567"/>
  <c r="AB549"/>
  <c r="S549"/>
  <c r="Y549"/>
  <c r="V549"/>
  <c r="AH549"/>
  <c r="AP549"/>
  <c r="CV549"/>
  <c r="AZ549" l="1"/>
  <c r="E567"/>
  <c r="J567"/>
  <c r="A567"/>
  <c r="BU569"/>
  <c r="BC549" l="1"/>
  <c r="BB549"/>
  <c r="CD550" s="1"/>
  <c r="CE550" s="1"/>
  <c r="AV550" l="1"/>
  <c r="AW550"/>
  <c r="AU550"/>
  <c r="AS550"/>
  <c r="AT550"/>
  <c r="BA550" s="1"/>
  <c r="AR550"/>
  <c r="BE549"/>
  <c r="CG550"/>
  <c r="CF550"/>
  <c r="CO550" l="1"/>
  <c r="AX550"/>
  <c r="CH550"/>
  <c r="CI550" s="1"/>
  <c r="CJ550" s="1"/>
  <c r="CK550" s="1"/>
  <c r="CL550" s="1"/>
  <c r="CM550" s="1"/>
  <c r="CT550"/>
  <c r="AY550"/>
  <c r="BF550" s="1"/>
  <c r="CP550" l="1"/>
  <c r="CQ550" s="1"/>
  <c r="CU550"/>
  <c r="CR550"/>
  <c r="CX550" s="1"/>
  <c r="BO550"/>
  <c r="BQ550" s="1"/>
  <c r="BL550"/>
  <c r="BN550" s="1"/>
  <c r="BI550"/>
  <c r="BK550" s="1"/>
  <c r="CN550" l="1"/>
  <c r="CW550" s="1"/>
  <c r="BG550"/>
  <c r="B568"/>
  <c r="G568"/>
  <c r="C568"/>
  <c r="H568"/>
  <c r="I568"/>
  <c r="D568"/>
  <c r="CS550"/>
  <c r="CV550" s="1"/>
  <c r="E568" l="1"/>
  <c r="J568"/>
  <c r="AH550"/>
  <c r="AB550"/>
  <c r="V550"/>
  <c r="Y550"/>
  <c r="S550"/>
  <c r="AP550"/>
  <c r="K568"/>
  <c r="P568"/>
  <c r="O568"/>
  <c r="BS570"/>
  <c r="BT570" s="1"/>
  <c r="M568"/>
  <c r="AZ550" l="1"/>
  <c r="BU570"/>
  <c r="A568"/>
  <c r="BC550" l="1"/>
  <c r="BB550"/>
  <c r="CD551" s="1"/>
  <c r="CE551" s="1"/>
  <c r="AR551" l="1"/>
  <c r="AS551"/>
  <c r="AW551"/>
  <c r="AV551"/>
  <c r="AT551"/>
  <c r="BA551" s="1"/>
  <c r="AU551"/>
  <c r="BE550"/>
  <c r="CF551"/>
  <c r="CG551"/>
  <c r="AY551" l="1"/>
  <c r="BF551" s="1"/>
  <c r="CH551"/>
  <c r="CI551" s="1"/>
  <c r="CJ551" s="1"/>
  <c r="CK551" s="1"/>
  <c r="CL551" s="1"/>
  <c r="CT551"/>
  <c r="AX551"/>
  <c r="CO551"/>
  <c r="BO551" l="1"/>
  <c r="BQ551" s="1"/>
  <c r="BI551"/>
  <c r="BK551" s="1"/>
  <c r="BL551"/>
  <c r="BN551" s="1"/>
  <c r="CR551"/>
  <c r="CX551" s="1"/>
  <c r="CM551"/>
  <c r="CS551" s="1"/>
  <c r="BG551" l="1"/>
  <c r="Y551" s="1"/>
  <c r="CU551"/>
  <c r="CP551"/>
  <c r="CQ551" s="1"/>
  <c r="CN551"/>
  <c r="CW551" s="1"/>
  <c r="G569"/>
  <c r="H569"/>
  <c r="I569"/>
  <c r="C569"/>
  <c r="B569"/>
  <c r="D569"/>
  <c r="V551" l="1"/>
  <c r="AB551"/>
  <c r="S551"/>
  <c r="AH551"/>
  <c r="AP551"/>
  <c r="CV551"/>
  <c r="O569"/>
  <c r="P569"/>
  <c r="M569"/>
  <c r="K569"/>
  <c r="BS571"/>
  <c r="BT571" s="1"/>
  <c r="AZ551" l="1"/>
  <c r="A569"/>
  <c r="BU571"/>
  <c r="E569"/>
  <c r="J569"/>
  <c r="BC551" l="1"/>
  <c r="BB551"/>
  <c r="CD552" s="1"/>
  <c r="CE552" s="1"/>
  <c r="AV552" l="1"/>
  <c r="AW552"/>
  <c r="AS552"/>
  <c r="AU552"/>
  <c r="BE551"/>
  <c r="AR552"/>
  <c r="AT552"/>
  <c r="BA552" s="1"/>
  <c r="AX552" s="1"/>
  <c r="CG552"/>
  <c r="CF552"/>
  <c r="CO552" l="1"/>
  <c r="AY552"/>
  <c r="BF552" s="1"/>
  <c r="CH552"/>
  <c r="CI552" s="1"/>
  <c r="CJ552" s="1"/>
  <c r="CK552" s="1"/>
  <c r="CL552" s="1"/>
  <c r="CR552" s="1"/>
  <c r="CX552" s="1"/>
  <c r="G570" s="1"/>
  <c r="CT552"/>
  <c r="BL552" l="1"/>
  <c r="BN552" s="1"/>
  <c r="BO552"/>
  <c r="BQ552" s="1"/>
  <c r="BI552"/>
  <c r="BK552" s="1"/>
  <c r="B570"/>
  <c r="I570"/>
  <c r="H570"/>
  <c r="D570"/>
  <c r="C570"/>
  <c r="BS572" s="1"/>
  <c r="BT572" s="1"/>
  <c r="CM552"/>
  <c r="CS552" s="1"/>
  <c r="P570" l="1"/>
  <c r="K570"/>
  <c r="M570"/>
  <c r="O570"/>
  <c r="BG552"/>
  <c r="CN552"/>
  <c r="CW552" s="1"/>
  <c r="CP552"/>
  <c r="CQ552" s="1"/>
  <c r="CV552" s="1"/>
  <c r="E570" s="1"/>
  <c r="CU552"/>
  <c r="A570"/>
  <c r="BU572"/>
  <c r="J570" l="1"/>
  <c r="AB552"/>
  <c r="AP552"/>
  <c r="V552"/>
  <c r="S552"/>
  <c r="AH552"/>
  <c r="Y552"/>
  <c r="AZ552" l="1"/>
  <c r="BC552" l="1"/>
  <c r="BB552"/>
  <c r="CD553" s="1"/>
  <c r="CE553" s="1"/>
  <c r="AV553" l="1"/>
  <c r="AU553"/>
  <c r="AT553"/>
  <c r="BE552"/>
  <c r="AS553"/>
  <c r="AR553"/>
  <c r="AW553"/>
  <c r="CF553"/>
  <c r="CG553"/>
  <c r="CO553" l="1"/>
  <c r="CT553"/>
  <c r="CH553"/>
  <c r="CI553" s="1"/>
  <c r="CJ553" s="1"/>
  <c r="CK553" s="1"/>
  <c r="CL553" s="1"/>
  <c r="BA553"/>
  <c r="AX553" s="1"/>
  <c r="AY553" s="1"/>
  <c r="BF553" s="1"/>
  <c r="BO553" l="1"/>
  <c r="BQ553" s="1"/>
  <c r="BI553"/>
  <c r="BK553" s="1"/>
  <c r="BG553" s="1"/>
  <c r="BL553"/>
  <c r="BN553" s="1"/>
  <c r="CM553"/>
  <c r="CR553"/>
  <c r="CX553" s="1"/>
  <c r="H571" l="1"/>
  <c r="B571"/>
  <c r="I571"/>
  <c r="C571"/>
  <c r="D571"/>
  <c r="G571"/>
  <c r="CP553"/>
  <c r="CQ553" s="1"/>
  <c r="CN553"/>
  <c r="CW553" s="1"/>
  <c r="AH553"/>
  <c r="S553"/>
  <c r="V553"/>
  <c r="AP553"/>
  <c r="AB553"/>
  <c r="Y553"/>
  <c r="CS553"/>
  <c r="CV553" s="1"/>
  <c r="CU553"/>
  <c r="AZ553" l="1"/>
  <c r="E571"/>
  <c r="J571"/>
  <c r="K571"/>
  <c r="BS573"/>
  <c r="BT573" s="1"/>
  <c r="P571"/>
  <c r="O571"/>
  <c r="M571"/>
  <c r="A571" l="1"/>
  <c r="BU573"/>
  <c r="BC553"/>
  <c r="BB553"/>
  <c r="CD554" s="1"/>
  <c r="CE554" s="1"/>
  <c r="AT554" l="1"/>
  <c r="BA554" s="1"/>
  <c r="AX554" s="1"/>
  <c r="AY554" s="1"/>
  <c r="BF554" s="1"/>
  <c r="AW554"/>
  <c r="AR554"/>
  <c r="AS554"/>
  <c r="AU554"/>
  <c r="BE553"/>
  <c r="AV554"/>
  <c r="CF554"/>
  <c r="CG554"/>
  <c r="CO554" l="1"/>
  <c r="CH554"/>
  <c r="CI554" s="1"/>
  <c r="CJ554" s="1"/>
  <c r="CK554" s="1"/>
  <c r="CL554" s="1"/>
  <c r="CT554"/>
  <c r="BO554"/>
  <c r="BQ554" s="1"/>
  <c r="BL554"/>
  <c r="BN554" s="1"/>
  <c r="BI554"/>
  <c r="BK554" s="1"/>
  <c r="CR554" l="1"/>
  <c r="CX554" s="1"/>
  <c r="CM554"/>
  <c r="CU554" s="1"/>
  <c r="BG554"/>
  <c r="CN554" l="1"/>
  <c r="CW554" s="1"/>
  <c r="CP554"/>
  <c r="CQ554" s="1"/>
  <c r="C572"/>
  <c r="G572"/>
  <c r="I572"/>
  <c r="D572"/>
  <c r="B572"/>
  <c r="H572"/>
  <c r="CS554"/>
  <c r="V554"/>
  <c r="Y554"/>
  <c r="AH554"/>
  <c r="S554"/>
  <c r="AZ554" s="1"/>
  <c r="AB554"/>
  <c r="AP554"/>
  <c r="CV554" l="1"/>
  <c r="O572"/>
  <c r="M572"/>
  <c r="P572"/>
  <c r="BS574"/>
  <c r="BT574" s="1"/>
  <c r="K572"/>
  <c r="BB554"/>
  <c r="CD555" s="1"/>
  <c r="CE555" s="1"/>
  <c r="BC554"/>
  <c r="BU574" l="1"/>
  <c r="A572"/>
  <c r="E572"/>
  <c r="J572"/>
  <c r="CG555"/>
  <c r="CF555"/>
  <c r="AR555"/>
  <c r="AS555"/>
  <c r="AW555"/>
  <c r="AU555"/>
  <c r="AV555"/>
  <c r="AT555"/>
  <c r="BE554"/>
  <c r="CT555" l="1"/>
  <c r="CO555" s="1"/>
  <c r="CH555"/>
  <c r="CI555" s="1"/>
  <c r="CJ555" s="1"/>
  <c r="CK555" s="1"/>
  <c r="CL555" s="1"/>
  <c r="BA555"/>
  <c r="AX555" l="1"/>
  <c r="AY555" s="1"/>
  <c r="BF555" s="1"/>
  <c r="CR555"/>
  <c r="CX555" s="1"/>
  <c r="CM555"/>
  <c r="CU555" s="1"/>
  <c r="BO555" l="1"/>
  <c r="BQ555" s="1"/>
  <c r="BI555"/>
  <c r="BK555" s="1"/>
  <c r="BG555" s="1"/>
  <c r="BL555"/>
  <c r="BN555" s="1"/>
  <c r="CP555"/>
  <c r="CQ555" s="1"/>
  <c r="CN555"/>
  <c r="CW555" s="1"/>
  <c r="G573"/>
  <c r="I573"/>
  <c r="H573"/>
  <c r="B573"/>
  <c r="C573"/>
  <c r="D573"/>
  <c r="CS555"/>
  <c r="CV555" l="1"/>
  <c r="S555"/>
  <c r="Y555"/>
  <c r="V555"/>
  <c r="AB555"/>
  <c r="AH555"/>
  <c r="AP555"/>
  <c r="O573"/>
  <c r="P573"/>
  <c r="BS575"/>
  <c r="BT575" s="1"/>
  <c r="K573"/>
  <c r="M573"/>
  <c r="E573" l="1"/>
  <c r="J573"/>
  <c r="A573"/>
  <c r="BU575"/>
  <c r="AZ555"/>
  <c r="BB555" l="1"/>
  <c r="CD556" s="1"/>
  <c r="CE556" s="1"/>
  <c r="BC555"/>
  <c r="CF556" l="1"/>
  <c r="CG556"/>
  <c r="AT556"/>
  <c r="AV556"/>
  <c r="AU556"/>
  <c r="AW556"/>
  <c r="AS556"/>
  <c r="AR556"/>
  <c r="BE555"/>
  <c r="CO556" l="1"/>
  <c r="CT556"/>
  <c r="CH556"/>
  <c r="CI556" s="1"/>
  <c r="CJ556" s="1"/>
  <c r="CK556" s="1"/>
  <c r="CL556" s="1"/>
  <c r="CM556" s="1"/>
  <c r="BA556"/>
  <c r="CP556" l="1"/>
  <c r="CQ556" s="1"/>
  <c r="AX556"/>
  <c r="AY556" s="1"/>
  <c r="BF556" s="1"/>
  <c r="CU556"/>
  <c r="CR556"/>
  <c r="CX556" s="1"/>
  <c r="B574" l="1"/>
  <c r="H574"/>
  <c r="I574"/>
  <c r="C574"/>
  <c r="D574"/>
  <c r="G574"/>
  <c r="CN556"/>
  <c r="CW556" s="1"/>
  <c r="BO556"/>
  <c r="BQ556" s="1"/>
  <c r="BL556"/>
  <c r="BN556" s="1"/>
  <c r="BI556"/>
  <c r="BK556" s="1"/>
  <c r="CS556"/>
  <c r="CV556" s="1"/>
  <c r="E574" l="1"/>
  <c r="J574"/>
  <c r="K574"/>
  <c r="P574"/>
  <c r="BS576"/>
  <c r="BT576" s="1"/>
  <c r="M574"/>
  <c r="O574"/>
  <c r="BG556"/>
  <c r="A574" l="1"/>
  <c r="BU576"/>
  <c r="V556"/>
  <c r="Y556"/>
  <c r="AB556"/>
  <c r="S556"/>
  <c r="AH556"/>
  <c r="AP556"/>
  <c r="AZ556" l="1"/>
  <c r="BC556" l="1"/>
  <c r="BB556"/>
  <c r="CD557" s="1"/>
  <c r="CE557" s="1"/>
  <c r="AT557" l="1"/>
  <c r="AR557"/>
  <c r="AU557"/>
  <c r="AS557"/>
  <c r="AW557"/>
  <c r="AV557"/>
  <c r="BE556"/>
  <c r="CG557"/>
  <c r="CF557"/>
  <c r="BA557" l="1"/>
  <c r="AX557" s="1"/>
  <c r="AY557" s="1"/>
  <c r="CO557"/>
  <c r="CH557"/>
  <c r="CI557" s="1"/>
  <c r="CJ557" s="1"/>
  <c r="CK557" s="1"/>
  <c r="CL557" s="1"/>
  <c r="CT557"/>
  <c r="BF557" l="1"/>
  <c r="CU557"/>
  <c r="CR557"/>
  <c r="CX557" s="1"/>
  <c r="CM557"/>
  <c r="BI557" l="1"/>
  <c r="BK557" s="1"/>
  <c r="BL557"/>
  <c r="BN557" s="1"/>
  <c r="BO557"/>
  <c r="BQ557" s="1"/>
  <c r="D575"/>
  <c r="G575"/>
  <c r="C575"/>
  <c r="B575"/>
  <c r="I575"/>
  <c r="H575"/>
  <c r="CS557"/>
  <c r="CP557"/>
  <c r="CQ557" s="1"/>
  <c r="CN557"/>
  <c r="CW557" s="1"/>
  <c r="BG557" l="1"/>
  <c r="V557" s="1"/>
  <c r="CV557"/>
  <c r="M575"/>
  <c r="P575"/>
  <c r="O575"/>
  <c r="K575"/>
  <c r="BS577"/>
  <c r="BT577" s="1"/>
  <c r="AH557" l="1"/>
  <c r="AB557"/>
  <c r="Y557"/>
  <c r="AP557"/>
  <c r="S557"/>
  <c r="AZ557" s="1"/>
  <c r="A575"/>
  <c r="BU577"/>
  <c r="E575"/>
  <c r="J575"/>
  <c r="BC557" l="1"/>
  <c r="BB557"/>
  <c r="CD558" s="1"/>
  <c r="CE558" s="1"/>
  <c r="AT558" l="1"/>
  <c r="BA558" s="1"/>
  <c r="AW558"/>
  <c r="AU558"/>
  <c r="AV558"/>
  <c r="AS558"/>
  <c r="AR558"/>
  <c r="BE557"/>
  <c r="CG558"/>
  <c r="CF558"/>
  <c r="AX558" l="1"/>
  <c r="AY558" s="1"/>
  <c r="CO558"/>
  <c r="CH558"/>
  <c r="CI558" s="1"/>
  <c r="CJ558" s="1"/>
  <c r="CK558" s="1"/>
  <c r="CL558" s="1"/>
  <c r="CM558" s="1"/>
  <c r="CT558"/>
  <c r="BF558" l="1"/>
  <c r="CP558"/>
  <c r="CQ558" s="1"/>
  <c r="CN558"/>
  <c r="CW558" s="1"/>
  <c r="CR558"/>
  <c r="CX558" s="1"/>
  <c r="CU558"/>
  <c r="BL558" l="1"/>
  <c r="BN558" s="1"/>
  <c r="BI558"/>
  <c r="BK558" s="1"/>
  <c r="BO558"/>
  <c r="BQ558" s="1"/>
  <c r="C576"/>
  <c r="H576"/>
  <c r="B576"/>
  <c r="G576"/>
  <c r="I576"/>
  <c r="D576"/>
  <c r="CV558"/>
  <c r="CS558"/>
  <c r="BG558" l="1"/>
  <c r="E576"/>
  <c r="J576"/>
  <c r="K576"/>
  <c r="BS578"/>
  <c r="BT578" s="1"/>
  <c r="M576"/>
  <c r="P576"/>
  <c r="O576"/>
  <c r="A576" l="1"/>
  <c r="BU578"/>
  <c r="Y558"/>
  <c r="AH558"/>
  <c r="V558"/>
  <c r="AB558"/>
  <c r="S558"/>
  <c r="AP558"/>
  <c r="AZ558" l="1"/>
  <c r="BC558" s="1"/>
  <c r="BB558" l="1"/>
  <c r="CD559" s="1"/>
  <c r="CE559" s="1"/>
  <c r="CG559" s="1"/>
  <c r="AV559"/>
  <c r="AU559"/>
  <c r="AR559"/>
  <c r="AT559"/>
  <c r="BA559" s="1"/>
  <c r="AW559"/>
  <c r="AS559"/>
  <c r="BE558"/>
  <c r="CF559" l="1"/>
  <c r="CO559" s="1"/>
  <c r="AX559"/>
  <c r="CH559"/>
  <c r="CT559"/>
  <c r="AY559"/>
  <c r="BF559" s="1"/>
  <c r="CI559" l="1"/>
  <c r="CJ559" s="1"/>
  <c r="CK559" s="1"/>
  <c r="CL559" s="1"/>
  <c r="CM559" s="1"/>
  <c r="BI559"/>
  <c r="BK559" s="1"/>
  <c r="BL559"/>
  <c r="BN559" s="1"/>
  <c r="BO559"/>
  <c r="BQ559" s="1"/>
  <c r="BG559" l="1"/>
  <c r="V559" s="1"/>
  <c r="CN559"/>
  <c r="CW559" s="1"/>
  <c r="CP559"/>
  <c r="CQ559" s="1"/>
  <c r="CR559"/>
  <c r="CX559" s="1"/>
  <c r="B577" s="1"/>
  <c r="CU559"/>
  <c r="AB559"/>
  <c r="Y559"/>
  <c r="AP559"/>
  <c r="S559" l="1"/>
  <c r="AH559"/>
  <c r="CS559"/>
  <c r="CV559" s="1"/>
  <c r="J577" s="1"/>
  <c r="D577"/>
  <c r="I577"/>
  <c r="C577"/>
  <c r="M577" s="1"/>
  <c r="G577"/>
  <c r="H577"/>
  <c r="AZ559"/>
  <c r="E577" l="1"/>
  <c r="BS579"/>
  <c r="BT579" s="1"/>
  <c r="A577" s="1"/>
  <c r="P577"/>
  <c r="O577"/>
  <c r="K577"/>
  <c r="BB559"/>
  <c r="CD560" s="1"/>
  <c r="CE560" s="1"/>
  <c r="BC559"/>
  <c r="BU579" l="1"/>
  <c r="CF560"/>
  <c r="CG560"/>
  <c r="AT560"/>
  <c r="AS560"/>
  <c r="AR560"/>
  <c r="AU560"/>
  <c r="AW560"/>
  <c r="AV560"/>
  <c r="BE559"/>
  <c r="BA560" l="1"/>
  <c r="AX560" s="1"/>
  <c r="AY560" s="1"/>
  <c r="CO560"/>
  <c r="CH560"/>
  <c r="CI560" s="1"/>
  <c r="CJ560" s="1"/>
  <c r="CK560" s="1"/>
  <c r="CL560" s="1"/>
  <c r="CM560" s="1"/>
  <c r="CT560"/>
  <c r="CP560" l="1"/>
  <c r="CQ560" s="1"/>
  <c r="BF560"/>
  <c r="CU560"/>
  <c r="CR560"/>
  <c r="CX560" s="1"/>
  <c r="CN560" l="1"/>
  <c r="CW560" s="1"/>
  <c r="H578"/>
  <c r="G578"/>
  <c r="B578"/>
  <c r="I578"/>
  <c r="C578"/>
  <c r="D578"/>
  <c r="BL560"/>
  <c r="BN560" s="1"/>
  <c r="BO560"/>
  <c r="BQ560" s="1"/>
  <c r="BI560"/>
  <c r="BK560" s="1"/>
  <c r="CS560"/>
  <c r="CV560" s="1"/>
  <c r="E578" l="1"/>
  <c r="J578"/>
  <c r="M578"/>
  <c r="K578"/>
  <c r="O578"/>
  <c r="BS580"/>
  <c r="BT580" s="1"/>
  <c r="P578"/>
  <c r="BG560"/>
  <c r="BU580" l="1"/>
  <c r="A578"/>
  <c r="S560"/>
  <c r="V560"/>
  <c r="Y560"/>
  <c r="AH560"/>
  <c r="AB560"/>
  <c r="AP560"/>
  <c r="AZ560" l="1"/>
  <c r="BB560" s="1"/>
  <c r="CD561" s="1"/>
  <c r="CE561" s="1"/>
  <c r="BC560" l="1"/>
  <c r="AR561" s="1"/>
  <c r="CF561"/>
  <c r="CG561"/>
  <c r="AS561" l="1"/>
  <c r="AU561"/>
  <c r="AV561"/>
  <c r="AT561"/>
  <c r="AW561"/>
  <c r="BE560"/>
  <c r="CH561"/>
  <c r="CI561" s="1"/>
  <c r="CJ561" s="1"/>
  <c r="CK561" s="1"/>
  <c r="CL561" s="1"/>
  <c r="CM561" s="1"/>
  <c r="CT561"/>
  <c r="CO561"/>
  <c r="BA561" l="1"/>
  <c r="AX561" s="1"/>
  <c r="AY561" s="1"/>
  <c r="BF561" s="1"/>
  <c r="BI561" s="1"/>
  <c r="BK561" s="1"/>
  <c r="CP561"/>
  <c r="CQ561" s="1"/>
  <c r="CU561"/>
  <c r="CR561"/>
  <c r="CX561" s="1"/>
  <c r="BL561" l="1"/>
  <c r="BN561" s="1"/>
  <c r="BG561" s="1"/>
  <c r="BO561"/>
  <c r="BQ561" s="1"/>
  <c r="CN561"/>
  <c r="CW561" s="1"/>
  <c r="CS561"/>
  <c r="CV561" s="1"/>
  <c r="H579"/>
  <c r="G579"/>
  <c r="C579"/>
  <c r="D579"/>
  <c r="I579"/>
  <c r="B579"/>
  <c r="V561" l="1"/>
  <c r="S561"/>
  <c r="Y561"/>
  <c r="AP561"/>
  <c r="AH561"/>
  <c r="AB561"/>
  <c r="E579"/>
  <c r="J579"/>
  <c r="P579"/>
  <c r="M579"/>
  <c r="BS581"/>
  <c r="BT581" s="1"/>
  <c r="K579"/>
  <c r="O579"/>
  <c r="AZ561" l="1"/>
  <c r="BB561" s="1"/>
  <c r="CD562" s="1"/>
  <c r="CE562" s="1"/>
  <c r="A579"/>
  <c r="BU581"/>
  <c r="BC561" l="1"/>
  <c r="AV562" s="1"/>
  <c r="CG562"/>
  <c r="CF562"/>
  <c r="AU562" l="1"/>
  <c r="AR562"/>
  <c r="AS562"/>
  <c r="AW562"/>
  <c r="AT562"/>
  <c r="BA562" s="1"/>
  <c r="AX562" s="1"/>
  <c r="AY562" s="1"/>
  <c r="BE561"/>
  <c r="CO562"/>
  <c r="CT562"/>
  <c r="CH562"/>
  <c r="CI562" s="1"/>
  <c r="CJ562" s="1"/>
  <c r="CK562" s="1"/>
  <c r="CL562" s="1"/>
  <c r="CM562" s="1"/>
  <c r="BF562" l="1"/>
  <c r="CP562"/>
  <c r="CQ562" s="1"/>
  <c r="CU562"/>
  <c r="CR562"/>
  <c r="CX562" s="1"/>
  <c r="BL562" l="1"/>
  <c r="BN562" s="1"/>
  <c r="BI562"/>
  <c r="BK562" s="1"/>
  <c r="BO562"/>
  <c r="BQ562" s="1"/>
  <c r="CN562"/>
  <c r="CW562" s="1"/>
  <c r="H580"/>
  <c r="B580"/>
  <c r="D580"/>
  <c r="I580"/>
  <c r="C580"/>
  <c r="G580"/>
  <c r="CS562"/>
  <c r="CV562" s="1"/>
  <c r="BG562" l="1"/>
  <c r="BS582"/>
  <c r="BT582" s="1"/>
  <c r="K580"/>
  <c r="O580"/>
  <c r="M580"/>
  <c r="P580"/>
  <c r="E580"/>
  <c r="J580"/>
  <c r="AH562" l="1"/>
  <c r="S562"/>
  <c r="V562"/>
  <c r="Y562"/>
  <c r="AB562"/>
  <c r="AP562"/>
  <c r="A580"/>
  <c r="BU582"/>
  <c r="AZ562" l="1"/>
  <c r="BB562" l="1"/>
  <c r="CD563" s="1"/>
  <c r="CE563" s="1"/>
  <c r="BC562"/>
  <c r="CG563" l="1"/>
  <c r="CF563"/>
  <c r="AV563"/>
  <c r="AT563"/>
  <c r="AW563"/>
  <c r="AR563"/>
  <c r="AS563"/>
  <c r="AU563"/>
  <c r="BE562"/>
  <c r="CH563" l="1"/>
  <c r="CI563" s="1"/>
  <c r="CJ563" s="1"/>
  <c r="CK563" s="1"/>
  <c r="CL563" s="1"/>
  <c r="CT563"/>
  <c r="CO563" s="1"/>
  <c r="BA563"/>
  <c r="CR563" l="1"/>
  <c r="CX563" s="1"/>
  <c r="AX563"/>
  <c r="AY563" s="1"/>
  <c r="BF563" s="1"/>
  <c r="CM563"/>
  <c r="CS563" l="1"/>
  <c r="C581"/>
  <c r="G581"/>
  <c r="I581"/>
  <c r="D581"/>
  <c r="B581"/>
  <c r="H581"/>
  <c r="CP563"/>
  <c r="CQ563" s="1"/>
  <c r="CN563"/>
  <c r="CW563" s="1"/>
  <c r="CU563"/>
  <c r="BL563"/>
  <c r="BN563" s="1"/>
  <c r="BO563"/>
  <c r="BQ563" s="1"/>
  <c r="BI563"/>
  <c r="BK563" s="1"/>
  <c r="BG563" s="1"/>
  <c r="Y563" l="1"/>
  <c r="V563"/>
  <c r="AB563"/>
  <c r="AH563"/>
  <c r="S563"/>
  <c r="AZ563" s="1"/>
  <c r="AP563"/>
  <c r="BS583"/>
  <c r="BT583" s="1"/>
  <c r="O581"/>
  <c r="M581"/>
  <c r="K581"/>
  <c r="P581"/>
  <c r="CV563"/>
  <c r="BB563" l="1"/>
  <c r="CD564" s="1"/>
  <c r="CE564" s="1"/>
  <c r="BC563"/>
  <c r="E581"/>
  <c r="J581"/>
  <c r="BU583"/>
  <c r="A581"/>
  <c r="CG564" l="1"/>
  <c r="CF564"/>
  <c r="AW564"/>
  <c r="AS564"/>
  <c r="AU564"/>
  <c r="AT564"/>
  <c r="BA564" s="1"/>
  <c r="AR564"/>
  <c r="AV564"/>
  <c r="BE563"/>
  <c r="CH564" l="1"/>
  <c r="CI564" s="1"/>
  <c r="CJ564" s="1"/>
  <c r="CK564" s="1"/>
  <c r="CL564" s="1"/>
  <c r="CT564"/>
  <c r="CO564" s="1"/>
  <c r="AX564"/>
  <c r="AY564" s="1"/>
  <c r="BF564" s="1"/>
  <c r="CR564" l="1"/>
  <c r="CX564" s="1"/>
  <c r="CM564"/>
  <c r="BI564"/>
  <c r="BK564" s="1"/>
  <c r="BL564"/>
  <c r="BN564" s="1"/>
  <c r="BO564"/>
  <c r="BQ564" s="1"/>
  <c r="BG564" l="1"/>
  <c r="V564" s="1"/>
  <c r="I582"/>
  <c r="H582"/>
  <c r="D582"/>
  <c r="G582"/>
  <c r="C582"/>
  <c r="B582"/>
  <c r="CS564"/>
  <c r="AH564"/>
  <c r="S564"/>
  <c r="Y564"/>
  <c r="AP564"/>
  <c r="CP564"/>
  <c r="CQ564" s="1"/>
  <c r="CN564"/>
  <c r="CW564" s="1"/>
  <c r="CU564"/>
  <c r="AB564" l="1"/>
  <c r="O582"/>
  <c r="P582"/>
  <c r="M582"/>
  <c r="BS584"/>
  <c r="BT584" s="1"/>
  <c r="K582"/>
  <c r="AZ564"/>
  <c r="CV564"/>
  <c r="BC564" l="1"/>
  <c r="BB564"/>
  <c r="CD565" s="1"/>
  <c r="CE565" s="1"/>
  <c r="E582"/>
  <c r="J582"/>
  <c r="A582"/>
  <c r="BU584"/>
  <c r="AT565" l="1"/>
  <c r="BA565" s="1"/>
  <c r="AW565"/>
  <c r="AV565"/>
  <c r="AS565"/>
  <c r="AU565"/>
  <c r="AR565"/>
  <c r="BE564"/>
  <c r="CG565"/>
  <c r="CF565"/>
  <c r="AX565" l="1"/>
  <c r="CO565"/>
  <c r="CH565"/>
  <c r="CI565" s="1"/>
  <c r="CJ565" s="1"/>
  <c r="CK565" s="1"/>
  <c r="CL565" s="1"/>
  <c r="CT565"/>
  <c r="AY565"/>
  <c r="BF565" s="1"/>
  <c r="CR565" l="1"/>
  <c r="CX565" s="1"/>
  <c r="CM565"/>
  <c r="CU565" s="1"/>
  <c r="BI565"/>
  <c r="BK565" s="1"/>
  <c r="BO565"/>
  <c r="BQ565" s="1"/>
  <c r="BL565"/>
  <c r="BN565" s="1"/>
  <c r="G583" l="1"/>
  <c r="I583"/>
  <c r="H583"/>
  <c r="D583"/>
  <c r="B583"/>
  <c r="C583"/>
  <c r="CS565"/>
  <c r="CP565"/>
  <c r="CQ565" s="1"/>
  <c r="CN565"/>
  <c r="CW565" s="1"/>
  <c r="BG565"/>
  <c r="M583" l="1"/>
  <c r="BS585"/>
  <c r="BT585" s="1"/>
  <c r="P583"/>
  <c r="K583"/>
  <c r="O583"/>
  <c r="AH565"/>
  <c r="S565"/>
  <c r="Y565"/>
  <c r="V565"/>
  <c r="AB565"/>
  <c r="AP565"/>
  <c r="CV565"/>
  <c r="BU585" l="1"/>
  <c r="A583"/>
  <c r="AZ565"/>
  <c r="E583"/>
  <c r="J583"/>
  <c r="BC565" l="1"/>
  <c r="BB565"/>
  <c r="CD566" s="1"/>
  <c r="CE566" s="1"/>
  <c r="AU566" l="1"/>
  <c r="AV566"/>
  <c r="AS566"/>
  <c r="AR566"/>
  <c r="AW566"/>
  <c r="AT566"/>
  <c r="BE565"/>
  <c r="CG566"/>
  <c r="CF566"/>
  <c r="CO566" l="1"/>
  <c r="CH566"/>
  <c r="CI566" s="1"/>
  <c r="CJ566" s="1"/>
  <c r="CK566" s="1"/>
  <c r="CL566" s="1"/>
  <c r="CT566"/>
  <c r="BA566"/>
  <c r="CR566" l="1"/>
  <c r="CX566" s="1"/>
  <c r="AX566"/>
  <c r="AY566" s="1"/>
  <c r="BF566" s="1"/>
  <c r="CM566"/>
  <c r="CS566" l="1"/>
  <c r="BL566"/>
  <c r="BN566" s="1"/>
  <c r="BI566"/>
  <c r="BK566" s="1"/>
  <c r="BO566"/>
  <c r="BQ566" s="1"/>
  <c r="CU566"/>
  <c r="CP566"/>
  <c r="CQ566" s="1"/>
  <c r="CN566"/>
  <c r="CW566" s="1"/>
  <c r="I584"/>
  <c r="D584"/>
  <c r="C584"/>
  <c r="G584"/>
  <c r="H584"/>
  <c r="B584"/>
  <c r="BG566" l="1"/>
  <c r="K584"/>
  <c r="P584"/>
  <c r="O584"/>
  <c r="BS586"/>
  <c r="BT586" s="1"/>
  <c r="M584"/>
  <c r="CV566"/>
  <c r="BU586" l="1"/>
  <c r="A584"/>
  <c r="S566"/>
  <c r="V566"/>
  <c r="Y566"/>
  <c r="AH566"/>
  <c r="AB566"/>
  <c r="AP566"/>
  <c r="E584"/>
  <c r="J584"/>
  <c r="AZ566" l="1"/>
  <c r="BC566" l="1"/>
  <c r="BB566"/>
  <c r="CD567" s="1"/>
  <c r="CE567" s="1"/>
  <c r="AS567" l="1"/>
  <c r="AW567"/>
  <c r="AR567"/>
  <c r="AU567"/>
  <c r="AV567"/>
  <c r="AT567"/>
  <c r="BA567" s="1"/>
  <c r="BE566"/>
  <c r="CF567"/>
  <c r="CG567"/>
  <c r="CT567" l="1"/>
  <c r="CO567" s="1"/>
  <c r="CH567"/>
  <c r="CI567" s="1"/>
  <c r="CJ567" s="1"/>
  <c r="CK567" s="1"/>
  <c r="CL567" s="1"/>
  <c r="AX567"/>
  <c r="AY567" s="1"/>
  <c r="BF567" s="1"/>
  <c r="CR567" l="1"/>
  <c r="CX567" s="1"/>
  <c r="CM567"/>
  <c r="BL567"/>
  <c r="BN567" s="1"/>
  <c r="BO567"/>
  <c r="BQ567" s="1"/>
  <c r="BI567"/>
  <c r="BK567" s="1"/>
  <c r="G585" l="1"/>
  <c r="I585"/>
  <c r="B585"/>
  <c r="H585"/>
  <c r="C585"/>
  <c r="D585"/>
  <c r="CS567"/>
  <c r="CP567"/>
  <c r="CQ567" s="1"/>
  <c r="CN567"/>
  <c r="CW567" s="1"/>
  <c r="BG567"/>
  <c r="CU567"/>
  <c r="K585" l="1"/>
  <c r="P585"/>
  <c r="M585"/>
  <c r="BS587"/>
  <c r="BT587" s="1"/>
  <c r="O585"/>
  <c r="AH567"/>
  <c r="Y567"/>
  <c r="V567"/>
  <c r="AB567"/>
  <c r="S567"/>
  <c r="AP567"/>
  <c r="CV567"/>
  <c r="AZ567" l="1"/>
  <c r="E585"/>
  <c r="J585"/>
  <c r="A585"/>
  <c r="BU587"/>
  <c r="BC567" l="1"/>
  <c r="BB567"/>
  <c r="CD568" s="1"/>
  <c r="CE568" s="1"/>
  <c r="AV568" l="1"/>
  <c r="AR568"/>
  <c r="AU568"/>
  <c r="AS568"/>
  <c r="AW568"/>
  <c r="AT568"/>
  <c r="BE567"/>
  <c r="CF568"/>
  <c r="CG568"/>
  <c r="BA568" l="1"/>
  <c r="AX568" s="1"/>
  <c r="AY568" s="1"/>
  <c r="BF568" s="1"/>
  <c r="CT568"/>
  <c r="CH568"/>
  <c r="CI568" s="1"/>
  <c r="CJ568" s="1"/>
  <c r="CK568" s="1"/>
  <c r="CL568" s="1"/>
  <c r="CO568"/>
  <c r="CR568" l="1"/>
  <c r="CX568" s="1"/>
  <c r="BO568"/>
  <c r="BQ568" s="1"/>
  <c r="BL568"/>
  <c r="BN568" s="1"/>
  <c r="BI568"/>
  <c r="BK568" s="1"/>
  <c r="CM568"/>
  <c r="I586" l="1"/>
  <c r="H586"/>
  <c r="B586"/>
  <c r="C586"/>
  <c r="D586"/>
  <c r="G586"/>
  <c r="CP568"/>
  <c r="CQ568" s="1"/>
  <c r="CN568"/>
  <c r="CW568" s="1"/>
  <c r="CS568"/>
  <c r="BG568"/>
  <c r="CU568"/>
  <c r="Y568" l="1"/>
  <c r="V568"/>
  <c r="AH568"/>
  <c r="S568"/>
  <c r="AB568"/>
  <c r="AP568"/>
  <c r="CV568"/>
  <c r="P586"/>
  <c r="M586"/>
  <c r="O586"/>
  <c r="BS588"/>
  <c r="BT588" s="1"/>
  <c r="K586"/>
  <c r="E586" l="1"/>
  <c r="J586"/>
  <c r="BU588"/>
  <c r="A586"/>
  <c r="AZ568"/>
  <c r="BB568" l="1"/>
  <c r="CD569" s="1"/>
  <c r="CE569" s="1"/>
  <c r="BC568"/>
  <c r="CF569" l="1"/>
  <c r="CG569"/>
  <c r="AT569"/>
  <c r="BA569" s="1"/>
  <c r="AW569"/>
  <c r="AS569"/>
  <c r="AU569"/>
  <c r="AV569"/>
  <c r="AR569"/>
  <c r="BE568"/>
  <c r="CO569" l="1"/>
  <c r="CH569"/>
  <c r="CI569" s="1"/>
  <c r="CJ569" s="1"/>
  <c r="CK569" s="1"/>
  <c r="CL569" s="1"/>
  <c r="CT569"/>
  <c r="AX569"/>
  <c r="AY569"/>
  <c r="BF569" s="1"/>
  <c r="CR569" l="1"/>
  <c r="CX569" s="1"/>
  <c r="BI569"/>
  <c r="BK569" s="1"/>
  <c r="BL569"/>
  <c r="BN569" s="1"/>
  <c r="BO569"/>
  <c r="BQ569" s="1"/>
  <c r="CM569"/>
  <c r="CU569" s="1"/>
  <c r="BG569" l="1"/>
  <c r="AB569" s="1"/>
  <c r="D587"/>
  <c r="H587"/>
  <c r="C587"/>
  <c r="G587"/>
  <c r="I587"/>
  <c r="B587"/>
  <c r="CP569"/>
  <c r="CQ569" s="1"/>
  <c r="CN569"/>
  <c r="CW569" s="1"/>
  <c r="CS569"/>
  <c r="V569" l="1"/>
  <c r="S569"/>
  <c r="AP569"/>
  <c r="AH569"/>
  <c r="Y569"/>
  <c r="BS589"/>
  <c r="BT589" s="1"/>
  <c r="P587"/>
  <c r="K587"/>
  <c r="M587"/>
  <c r="O587"/>
  <c r="CV569"/>
  <c r="AZ569" l="1"/>
  <c r="BB569" s="1"/>
  <c r="CD570" s="1"/>
  <c r="CE570" s="1"/>
  <c r="A587"/>
  <c r="BU589"/>
  <c r="E587"/>
  <c r="J587"/>
  <c r="BC569" l="1"/>
  <c r="AR570" s="1"/>
  <c r="CF570"/>
  <c r="CG570"/>
  <c r="AT570" l="1"/>
  <c r="BA570" s="1"/>
  <c r="AW570"/>
  <c r="AS570"/>
  <c r="AV570"/>
  <c r="AU570"/>
  <c r="BE569"/>
  <c r="CH570"/>
  <c r="CI570" s="1"/>
  <c r="CJ570" s="1"/>
  <c r="CK570" s="1"/>
  <c r="CL570" s="1"/>
  <c r="CT570"/>
  <c r="CO570"/>
  <c r="CR570" l="1"/>
  <c r="CX570" s="1"/>
  <c r="AX570"/>
  <c r="AY570" s="1"/>
  <c r="BF570" s="1"/>
  <c r="CM570"/>
  <c r="CU570" s="1"/>
  <c r="I588" l="1"/>
  <c r="H588"/>
  <c r="B588"/>
  <c r="C588"/>
  <c r="G588"/>
  <c r="D588"/>
  <c r="CS570"/>
  <c r="BO570"/>
  <c r="BQ570" s="1"/>
  <c r="BL570"/>
  <c r="BN570" s="1"/>
  <c r="BI570"/>
  <c r="BK570" s="1"/>
  <c r="CP570"/>
  <c r="CQ570" s="1"/>
  <c r="CN570"/>
  <c r="CW570" s="1"/>
  <c r="CV570" l="1"/>
  <c r="O588"/>
  <c r="P588"/>
  <c r="K588"/>
  <c r="M588"/>
  <c r="BS590"/>
  <c r="BT590" s="1"/>
  <c r="BG570"/>
  <c r="E588" l="1"/>
  <c r="J588"/>
  <c r="BU590"/>
  <c r="A588"/>
  <c r="AH570"/>
  <c r="S570"/>
  <c r="AB570"/>
  <c r="V570"/>
  <c r="Y570"/>
  <c r="AP570"/>
  <c r="AZ570" l="1"/>
  <c r="BC570" l="1"/>
  <c r="BB570"/>
  <c r="CD571" s="1"/>
  <c r="CE571" s="1"/>
  <c r="AV571" l="1"/>
  <c r="AT571"/>
  <c r="BA571" s="1"/>
  <c r="AW571"/>
  <c r="AR571"/>
  <c r="AS571"/>
  <c r="AU571"/>
  <c r="BE570"/>
  <c r="CF571"/>
  <c r="CG571"/>
  <c r="AX571" l="1"/>
  <c r="AY571" s="1"/>
  <c r="CT571"/>
  <c r="CO571" s="1"/>
  <c r="CH571"/>
  <c r="CI571" s="1"/>
  <c r="CJ571" s="1"/>
  <c r="CK571" s="1"/>
  <c r="CL571" s="1"/>
  <c r="BF571" l="1"/>
  <c r="CR571"/>
  <c r="CX571" s="1"/>
  <c r="CM571"/>
  <c r="BL571" l="1"/>
  <c r="BN571" s="1"/>
  <c r="BO571"/>
  <c r="BQ571" s="1"/>
  <c r="BI571"/>
  <c r="BK571" s="1"/>
  <c r="CP571"/>
  <c r="CQ571" s="1"/>
  <c r="CN571"/>
  <c r="CW571" s="1"/>
  <c r="B589"/>
  <c r="D589"/>
  <c r="C589"/>
  <c r="I589"/>
  <c r="G589"/>
  <c r="H589"/>
  <c r="CS571"/>
  <c r="CU571"/>
  <c r="BG571" l="1"/>
  <c r="BS591"/>
  <c r="BT591" s="1"/>
  <c r="K589"/>
  <c r="M589"/>
  <c r="P589"/>
  <c r="O589"/>
  <c r="CV571"/>
  <c r="Y571" l="1"/>
  <c r="V571"/>
  <c r="AH571"/>
  <c r="S571"/>
  <c r="AB571"/>
  <c r="AP571"/>
  <c r="BU591"/>
  <c r="A589"/>
  <c r="E589"/>
  <c r="J589"/>
  <c r="AZ571" l="1"/>
  <c r="BB571" l="1"/>
  <c r="CD572" s="1"/>
  <c r="CE572" s="1"/>
  <c r="BC571"/>
  <c r="CG572" l="1"/>
  <c r="CF572"/>
  <c r="AW572"/>
  <c r="AU572"/>
  <c r="AS572"/>
  <c r="AV572"/>
  <c r="AR572"/>
  <c r="AT572"/>
  <c r="BA572" s="1"/>
  <c r="BE571"/>
  <c r="CH572" l="1"/>
  <c r="CI572" s="1"/>
  <c r="CJ572" s="1"/>
  <c r="CK572" s="1"/>
  <c r="CL572" s="1"/>
  <c r="CT572"/>
  <c r="CO572" s="1"/>
  <c r="AX572"/>
  <c r="AY572" s="1"/>
  <c r="CR572" l="1"/>
  <c r="CX572" s="1"/>
  <c r="CM572"/>
  <c r="BF572"/>
  <c r="CP572" l="1"/>
  <c r="CQ572" s="1"/>
  <c r="CN572"/>
  <c r="CW572" s="1"/>
  <c r="D590"/>
  <c r="I590"/>
  <c r="C590"/>
  <c r="G590"/>
  <c r="B590"/>
  <c r="H590"/>
  <c r="BI572"/>
  <c r="BK572" s="1"/>
  <c r="BG572" s="1"/>
  <c r="BL572"/>
  <c r="BN572" s="1"/>
  <c r="BO572"/>
  <c r="BQ572" s="1"/>
  <c r="CS572"/>
  <c r="CU572"/>
  <c r="BS592" l="1"/>
  <c r="BT592" s="1"/>
  <c r="P590"/>
  <c r="M590"/>
  <c r="K590"/>
  <c r="O590"/>
  <c r="CV572"/>
  <c r="AH572"/>
  <c r="AB572"/>
  <c r="S572"/>
  <c r="AZ572" s="1"/>
  <c r="V572"/>
  <c r="Y572"/>
  <c r="AP572"/>
  <c r="A590" l="1"/>
  <c r="BU592"/>
  <c r="BB572"/>
  <c r="CD573" s="1"/>
  <c r="CE573" s="1"/>
  <c r="BC572"/>
  <c r="E590"/>
  <c r="J590"/>
  <c r="CF573" l="1"/>
  <c r="CG573"/>
  <c r="AV573"/>
  <c r="AS573"/>
  <c r="AW573"/>
  <c r="AT573"/>
  <c r="BA573" s="1"/>
  <c r="AU573"/>
  <c r="AR573"/>
  <c r="BE572"/>
  <c r="CO573" l="1"/>
  <c r="AX573"/>
  <c r="CT573"/>
  <c r="CH573"/>
  <c r="CI573" s="1"/>
  <c r="CJ573" s="1"/>
  <c r="CK573" s="1"/>
  <c r="CL573" s="1"/>
  <c r="AY573"/>
  <c r="BF573" s="1"/>
  <c r="CR573" l="1"/>
  <c r="CX573" s="1"/>
  <c r="CM573"/>
  <c r="BI573"/>
  <c r="BK573" s="1"/>
  <c r="BL573"/>
  <c r="BN573" s="1"/>
  <c r="BO573"/>
  <c r="BQ573" s="1"/>
  <c r="BG573" l="1"/>
  <c r="AB573" s="1"/>
  <c r="B591"/>
  <c r="C591"/>
  <c r="D591"/>
  <c r="I591"/>
  <c r="G591"/>
  <c r="H591"/>
  <c r="CP573"/>
  <c r="CQ573" s="1"/>
  <c r="CN573"/>
  <c r="CW573" s="1"/>
  <c r="CS573"/>
  <c r="V573"/>
  <c r="S573"/>
  <c r="AH573"/>
  <c r="Y573"/>
  <c r="AP573"/>
  <c r="CU573"/>
  <c r="M591" l="1"/>
  <c r="BS593"/>
  <c r="BT593" s="1"/>
  <c r="K591"/>
  <c r="O591"/>
  <c r="P591"/>
  <c r="CV573"/>
  <c r="AZ573"/>
  <c r="BU593" l="1"/>
  <c r="A591"/>
  <c r="E591"/>
  <c r="J591"/>
  <c r="BC573"/>
  <c r="BB573"/>
  <c r="CD574" s="1"/>
  <c r="CE574" s="1"/>
  <c r="AR574" l="1"/>
  <c r="AV574"/>
  <c r="AW574"/>
  <c r="AU574"/>
  <c r="AS574"/>
  <c r="AT574"/>
  <c r="BA574" s="1"/>
  <c r="BE573"/>
  <c r="CF574"/>
  <c r="CG574"/>
  <c r="AY574" l="1"/>
  <c r="BF574" s="1"/>
  <c r="AX574"/>
  <c r="CH574"/>
  <c r="CI574" s="1"/>
  <c r="CJ574" s="1"/>
  <c r="CK574" s="1"/>
  <c r="CL574" s="1"/>
  <c r="CT574"/>
  <c r="CO574"/>
  <c r="BL574" l="1"/>
  <c r="BN574" s="1"/>
  <c r="BI574"/>
  <c r="BK574" s="1"/>
  <c r="BO574"/>
  <c r="BQ574" s="1"/>
  <c r="CR574"/>
  <c r="CX574" s="1"/>
  <c r="CM574"/>
  <c r="BG574" l="1"/>
  <c r="CP574"/>
  <c r="CQ574" s="1"/>
  <c r="CN574"/>
  <c r="CW574" s="1"/>
  <c r="B592"/>
  <c r="C592"/>
  <c r="I592"/>
  <c r="D592"/>
  <c r="H592"/>
  <c r="G592"/>
  <c r="CS574"/>
  <c r="CU574"/>
  <c r="BS594" l="1"/>
  <c r="BT594" s="1"/>
  <c r="M592"/>
  <c r="P592"/>
  <c r="K592"/>
  <c r="O592"/>
  <c r="AB574"/>
  <c r="V574"/>
  <c r="Y574"/>
  <c r="AH574"/>
  <c r="S574"/>
  <c r="AP574"/>
  <c r="CV574"/>
  <c r="AZ574" l="1"/>
  <c r="BB574" s="1"/>
  <c r="CD575" s="1"/>
  <c r="CE575" s="1"/>
  <c r="BU594"/>
  <c r="A592"/>
  <c r="E592"/>
  <c r="J592"/>
  <c r="BC574" l="1"/>
  <c r="AV575" s="1"/>
  <c r="CG575"/>
  <c r="CF575"/>
  <c r="AR575" l="1"/>
  <c r="BE574"/>
  <c r="AW575"/>
  <c r="AS575"/>
  <c r="AT575"/>
  <c r="BA575" s="1"/>
  <c r="AU575"/>
  <c r="CH575"/>
  <c r="CI575" s="1"/>
  <c r="CJ575" s="1"/>
  <c r="CK575" s="1"/>
  <c r="CL575" s="1"/>
  <c r="CT575"/>
  <c r="CO575"/>
  <c r="CR575" l="1"/>
  <c r="CX575" s="1"/>
  <c r="CM575"/>
  <c r="CU575" s="1"/>
  <c r="AX575"/>
  <c r="AY575" s="1"/>
  <c r="BF575" s="1"/>
  <c r="CS575" l="1"/>
  <c r="I593"/>
  <c r="G593"/>
  <c r="D593"/>
  <c r="B593"/>
  <c r="C593"/>
  <c r="H593"/>
  <c r="CP575"/>
  <c r="CQ575" s="1"/>
  <c r="CN575"/>
  <c r="CW575" s="1"/>
  <c r="BL575"/>
  <c r="BN575" s="1"/>
  <c r="BO575"/>
  <c r="BQ575" s="1"/>
  <c r="BI575"/>
  <c r="BK575" s="1"/>
  <c r="BS595" l="1"/>
  <c r="BT595" s="1"/>
  <c r="O593"/>
  <c r="K593"/>
  <c r="P593"/>
  <c r="M593"/>
  <c r="CV575"/>
  <c r="BG575"/>
  <c r="BU595" l="1"/>
  <c r="A593"/>
  <c r="E593"/>
  <c r="J593"/>
  <c r="V575"/>
  <c r="AB575"/>
  <c r="S575"/>
  <c r="AH575"/>
  <c r="Y575"/>
  <c r="AP575"/>
  <c r="AZ575" l="1"/>
  <c r="BC575" s="1"/>
  <c r="BB575" l="1"/>
  <c r="CD576" s="1"/>
  <c r="CE576" s="1"/>
  <c r="CG576" s="1"/>
  <c r="AU576"/>
  <c r="AV576"/>
  <c r="AS576"/>
  <c r="AT576"/>
  <c r="AR576"/>
  <c r="AW576"/>
  <c r="BE575"/>
  <c r="CF576" l="1"/>
  <c r="CO576" s="1"/>
  <c r="BA576"/>
  <c r="AX576" s="1"/>
  <c r="AY576" s="1"/>
  <c r="CT576"/>
  <c r="CH576"/>
  <c r="CI576" l="1"/>
  <c r="CJ576" s="1"/>
  <c r="CK576" s="1"/>
  <c r="CL576" s="1"/>
  <c r="CM576" s="1"/>
  <c r="BF576"/>
  <c r="CR576" l="1"/>
  <c r="CX576" s="1"/>
  <c r="H594" s="1"/>
  <c r="BO576"/>
  <c r="BQ576" s="1"/>
  <c r="BL576"/>
  <c r="BN576" s="1"/>
  <c r="BI576"/>
  <c r="BK576" s="1"/>
  <c r="CP576"/>
  <c r="CQ576" s="1"/>
  <c r="CU576"/>
  <c r="CN576" l="1"/>
  <c r="CW576" s="1"/>
  <c r="B594"/>
  <c r="D594"/>
  <c r="I594"/>
  <c r="G594"/>
  <c r="CS576"/>
  <c r="CV576" s="1"/>
  <c r="C594"/>
  <c r="O594" s="1"/>
  <c r="BG576"/>
  <c r="M594"/>
  <c r="K594"/>
  <c r="BS596" l="1"/>
  <c r="BT596" s="1"/>
  <c r="BU596" s="1"/>
  <c r="P594"/>
  <c r="V576"/>
  <c r="AB576"/>
  <c r="S576"/>
  <c r="Y576"/>
  <c r="AH576"/>
  <c r="AP576"/>
  <c r="E594"/>
  <c r="J594"/>
  <c r="A594" l="1"/>
  <c r="AZ576"/>
  <c r="BB576" l="1"/>
  <c r="CD577" s="1"/>
  <c r="CE577" s="1"/>
  <c r="BC576"/>
  <c r="CF577" l="1"/>
  <c r="CG577"/>
  <c r="AS577"/>
  <c r="AV577"/>
  <c r="AU577"/>
  <c r="AW577"/>
  <c r="AT577"/>
  <c r="AR577"/>
  <c r="BE576"/>
  <c r="CO577" l="1"/>
  <c r="CT577"/>
  <c r="CH577"/>
  <c r="CI577" s="1"/>
  <c r="CJ577" s="1"/>
  <c r="CK577" s="1"/>
  <c r="CL577" s="1"/>
  <c r="CM577" s="1"/>
  <c r="BA577"/>
  <c r="CP577" l="1"/>
  <c r="CQ577" s="1"/>
  <c r="AX577"/>
  <c r="AY577" s="1"/>
  <c r="BF577" s="1"/>
  <c r="CU577"/>
  <c r="CR577"/>
  <c r="CX577" s="1"/>
  <c r="G595" l="1"/>
  <c r="H595"/>
  <c r="I595"/>
  <c r="C595"/>
  <c r="D595"/>
  <c r="B595"/>
  <c r="CN577"/>
  <c r="CW577" s="1"/>
  <c r="BI577"/>
  <c r="BK577" s="1"/>
  <c r="BL577"/>
  <c r="BN577" s="1"/>
  <c r="BO577"/>
  <c r="BQ577" s="1"/>
  <c r="CS577"/>
  <c r="CV577" s="1"/>
  <c r="BG577" l="1"/>
  <c r="V577" s="1"/>
  <c r="E595"/>
  <c r="J595"/>
  <c r="AP577"/>
  <c r="K595"/>
  <c r="O595"/>
  <c r="BS597"/>
  <c r="BT597" s="1"/>
  <c r="P595"/>
  <c r="M595"/>
  <c r="Y577" l="1"/>
  <c r="S577"/>
  <c r="AH577"/>
  <c r="AB577"/>
  <c r="BU597"/>
  <c r="A595"/>
  <c r="AZ577" l="1"/>
  <c r="BB577" s="1"/>
  <c r="CD578" s="1"/>
  <c r="CE578" s="1"/>
  <c r="CF578" s="1"/>
  <c r="BC577" l="1"/>
  <c r="AW578" s="1"/>
  <c r="CG578"/>
  <c r="CT578" s="1"/>
  <c r="CO578"/>
  <c r="CH578"/>
  <c r="CI578" s="1"/>
  <c r="CJ578" s="1"/>
  <c r="CK578" s="1"/>
  <c r="CL578" s="1"/>
  <c r="AR578" l="1"/>
  <c r="AT578"/>
  <c r="BA578" s="1"/>
  <c r="AV578"/>
  <c r="AS578"/>
  <c r="BE577"/>
  <c r="AU578"/>
  <c r="CR578"/>
  <c r="CX578" s="1"/>
  <c r="CM578"/>
  <c r="CU578" s="1"/>
  <c r="AX578"/>
  <c r="AY578" s="1"/>
  <c r="BF578" s="1"/>
  <c r="G596" l="1"/>
  <c r="B596"/>
  <c r="D596"/>
  <c r="H596"/>
  <c r="I596"/>
  <c r="C596"/>
  <c r="CS578"/>
  <c r="CP578"/>
  <c r="CQ578" s="1"/>
  <c r="CN578"/>
  <c r="CW578" s="1"/>
  <c r="BO578"/>
  <c r="BQ578" s="1"/>
  <c r="BL578"/>
  <c r="BN578" s="1"/>
  <c r="BI578"/>
  <c r="BK578" s="1"/>
  <c r="P596" l="1"/>
  <c r="BS598"/>
  <c r="BT598" s="1"/>
  <c r="O596"/>
  <c r="M596"/>
  <c r="K596"/>
  <c r="CV578"/>
  <c r="BG578"/>
  <c r="A596" l="1"/>
  <c r="BU598"/>
  <c r="E596"/>
  <c r="J596"/>
  <c r="S578"/>
  <c r="AH578"/>
  <c r="AB578"/>
  <c r="V578"/>
  <c r="Y578"/>
  <c r="AP578"/>
  <c r="AZ578" l="1"/>
  <c r="BC578" l="1"/>
  <c r="BB578"/>
  <c r="CD579" s="1"/>
  <c r="CE579" s="1"/>
  <c r="AU579" l="1"/>
  <c r="AT579"/>
  <c r="AV579"/>
  <c r="AR579"/>
  <c r="AW579"/>
  <c r="AS579"/>
  <c r="BE578"/>
  <c r="CG579"/>
  <c r="CF579"/>
  <c r="BA579" l="1"/>
  <c r="AX579" s="1"/>
  <c r="AY579" s="1"/>
  <c r="CO579"/>
  <c r="CH579"/>
  <c r="CI579" s="1"/>
  <c r="CJ579" s="1"/>
  <c r="CK579" s="1"/>
  <c r="CL579" s="1"/>
  <c r="CM579" s="1"/>
  <c r="CT579"/>
  <c r="BF579" l="1"/>
  <c r="CP579"/>
  <c r="CR579"/>
  <c r="CX579" s="1"/>
  <c r="CU579"/>
  <c r="CQ579"/>
  <c r="CN579" l="1"/>
  <c r="CW579" s="1"/>
  <c r="BI579"/>
  <c r="BK579" s="1"/>
  <c r="BG579" s="1"/>
  <c r="BL579"/>
  <c r="BN579" s="1"/>
  <c r="BO579"/>
  <c r="BQ579" s="1"/>
  <c r="I597"/>
  <c r="G597"/>
  <c r="C597"/>
  <c r="H597"/>
  <c r="D597"/>
  <c r="B597"/>
  <c r="CV579"/>
  <c r="CS579"/>
  <c r="AB579" l="1"/>
  <c r="AH579"/>
  <c r="S579"/>
  <c r="Y579"/>
  <c r="V579"/>
  <c r="AP579"/>
  <c r="E597"/>
  <c r="J597"/>
  <c r="K597"/>
  <c r="BS599"/>
  <c r="BT599" s="1"/>
  <c r="P597"/>
  <c r="O597"/>
  <c r="M597"/>
  <c r="A597" l="1"/>
  <c r="BU599"/>
  <c r="AZ579"/>
  <c r="BC579" l="1"/>
  <c r="BB579"/>
  <c r="CD580" s="1"/>
  <c r="CE580" s="1"/>
  <c r="AR580" l="1"/>
  <c r="AV580"/>
  <c r="AU580"/>
  <c r="AS580"/>
  <c r="AW580"/>
  <c r="AT580"/>
  <c r="BE579"/>
  <c r="CF580"/>
  <c r="CG580"/>
  <c r="CT580" l="1"/>
  <c r="CO580" s="1"/>
  <c r="CH580"/>
  <c r="CI580" s="1"/>
  <c r="CJ580" s="1"/>
  <c r="CK580" s="1"/>
  <c r="CL580" s="1"/>
  <c r="BA580"/>
  <c r="CR580" l="1"/>
  <c r="CX580" s="1"/>
  <c r="AX580"/>
  <c r="AY580" s="1"/>
  <c r="BF580" s="1"/>
  <c r="CM580"/>
  <c r="CU580" s="1"/>
  <c r="CP580" l="1"/>
  <c r="CQ580" s="1"/>
  <c r="CN580"/>
  <c r="CW580" s="1"/>
  <c r="BO580"/>
  <c r="BQ580" s="1"/>
  <c r="BL580"/>
  <c r="BN580" s="1"/>
  <c r="BI580"/>
  <c r="BK580" s="1"/>
  <c r="I598"/>
  <c r="H598"/>
  <c r="B598"/>
  <c r="D598"/>
  <c r="G598"/>
  <c r="C598"/>
  <c r="CS580"/>
  <c r="BG580" l="1"/>
  <c r="AB580" s="1"/>
  <c r="CV580"/>
  <c r="P598"/>
  <c r="BS600"/>
  <c r="BT600" s="1"/>
  <c r="M598"/>
  <c r="K598"/>
  <c r="O598"/>
  <c r="S580" l="1"/>
  <c r="AZ580" s="1"/>
  <c r="V580"/>
  <c r="AP580"/>
  <c r="Y580"/>
  <c r="AH580"/>
  <c r="A598"/>
  <c r="BU600"/>
  <c r="E598"/>
  <c r="J598"/>
  <c r="BC580" l="1"/>
  <c r="BB580"/>
  <c r="CD581" s="1"/>
  <c r="CE581" s="1"/>
  <c r="AT581" l="1"/>
  <c r="BA581" s="1"/>
  <c r="AS581"/>
  <c r="AW581"/>
  <c r="AU581"/>
  <c r="AV581"/>
  <c r="AR581"/>
  <c r="BE580"/>
  <c r="CF581"/>
  <c r="CG581"/>
  <c r="CT581" l="1"/>
  <c r="CO581" s="1"/>
  <c r="CH581"/>
  <c r="CI581" s="1"/>
  <c r="CJ581" s="1"/>
  <c r="CK581" s="1"/>
  <c r="CL581" s="1"/>
  <c r="AX581"/>
  <c r="AY581" s="1"/>
  <c r="BF581" s="1"/>
  <c r="CR581" l="1"/>
  <c r="CX581" s="1"/>
  <c r="CM581"/>
  <c r="CU581" s="1"/>
  <c r="BI581"/>
  <c r="BK581" s="1"/>
  <c r="BL581"/>
  <c r="BN581" s="1"/>
  <c r="BO581"/>
  <c r="BQ581" s="1"/>
  <c r="CS581" l="1"/>
  <c r="C599"/>
  <c r="G599"/>
  <c r="D599"/>
  <c r="H599"/>
  <c r="B599"/>
  <c r="I599"/>
  <c r="CP581"/>
  <c r="CQ581" s="1"/>
  <c r="CN581"/>
  <c r="CW581" s="1"/>
  <c r="BG581"/>
  <c r="BS601" l="1"/>
  <c r="BT601" s="1"/>
  <c r="K599"/>
  <c r="O599"/>
  <c r="M599"/>
  <c r="P599"/>
  <c r="S581"/>
  <c r="AH581"/>
  <c r="Y581"/>
  <c r="AB581"/>
  <c r="V581"/>
  <c r="AP581"/>
  <c r="CV581"/>
  <c r="BU601" l="1"/>
  <c r="A599"/>
  <c r="E599"/>
  <c r="J599"/>
  <c r="AZ581"/>
  <c r="BB581" l="1"/>
  <c r="CD582" s="1"/>
  <c r="CE582" s="1"/>
  <c r="BC581"/>
  <c r="CG582" l="1"/>
  <c r="CF582"/>
  <c r="AR582"/>
  <c r="AT582"/>
  <c r="AU582"/>
  <c r="AV582"/>
  <c r="AS582"/>
  <c r="AW582"/>
  <c r="BE581"/>
  <c r="CT582" l="1"/>
  <c r="CO582" s="1"/>
  <c r="CH582"/>
  <c r="CI582" s="1"/>
  <c r="CJ582" s="1"/>
  <c r="CK582" s="1"/>
  <c r="CL582" s="1"/>
  <c r="BA582"/>
  <c r="AX582" l="1"/>
  <c r="AY582" s="1"/>
  <c r="BF582" s="1"/>
  <c r="CR582"/>
  <c r="CX582" s="1"/>
  <c r="CM582"/>
  <c r="CP582" l="1"/>
  <c r="CQ582" s="1"/>
  <c r="CN582"/>
  <c r="CW582" s="1"/>
  <c r="BI582"/>
  <c r="BK582" s="1"/>
  <c r="BL582"/>
  <c r="BN582" s="1"/>
  <c r="BO582"/>
  <c r="BQ582" s="1"/>
  <c r="C600"/>
  <c r="D600"/>
  <c r="G600"/>
  <c r="I600"/>
  <c r="B600"/>
  <c r="H600"/>
  <c r="CU582"/>
  <c r="CS582"/>
  <c r="CV582" l="1"/>
  <c r="K600"/>
  <c r="P600"/>
  <c r="O600"/>
  <c r="M600"/>
  <c r="BS602"/>
  <c r="BT602" s="1"/>
  <c r="BG582"/>
  <c r="E600" l="1"/>
  <c r="J600"/>
  <c r="BU602"/>
  <c r="A600"/>
  <c r="V582"/>
  <c r="Y582"/>
  <c r="AH582"/>
  <c r="S582"/>
  <c r="AB582"/>
  <c r="AP582"/>
  <c r="AZ582" l="1"/>
  <c r="BC582" l="1"/>
  <c r="BB582"/>
  <c r="CD583" s="1"/>
  <c r="CE583" s="1"/>
  <c r="AS583" l="1"/>
  <c r="AU583"/>
  <c r="AR583"/>
  <c r="AV583"/>
  <c r="AT583"/>
  <c r="BA583" s="1"/>
  <c r="AW583"/>
  <c r="BE582"/>
  <c r="CF583"/>
  <c r="CG583"/>
  <c r="CH583" l="1"/>
  <c r="CI583" s="1"/>
  <c r="CJ583" s="1"/>
  <c r="CK583" s="1"/>
  <c r="CL583" s="1"/>
  <c r="CT583"/>
  <c r="AY583"/>
  <c r="BF583" s="1"/>
  <c r="AX583"/>
  <c r="CO583"/>
  <c r="CR583" l="1"/>
  <c r="CX583" s="1"/>
  <c r="CM583"/>
  <c r="CU583" s="1"/>
  <c r="BI583"/>
  <c r="BK583" s="1"/>
  <c r="BO583"/>
  <c r="BQ583" s="1"/>
  <c r="BL583"/>
  <c r="BN583" s="1"/>
  <c r="BG583" l="1"/>
  <c r="AH583" s="1"/>
  <c r="CS583"/>
  <c r="B601"/>
  <c r="C601"/>
  <c r="H601"/>
  <c r="I601"/>
  <c r="D601"/>
  <c r="G601"/>
  <c r="S583"/>
  <c r="CP583"/>
  <c r="CQ583" s="1"/>
  <c r="CN583"/>
  <c r="CW583" s="1"/>
  <c r="Y583" l="1"/>
  <c r="AB583"/>
  <c r="V583"/>
  <c r="AP583"/>
  <c r="M601"/>
  <c r="P601"/>
  <c r="O601"/>
  <c r="BS603"/>
  <c r="BT603" s="1"/>
  <c r="K601"/>
  <c r="AZ583"/>
  <c r="CV583"/>
  <c r="BC583" l="1"/>
  <c r="BB583"/>
  <c r="CD584" s="1"/>
  <c r="CE584" s="1"/>
  <c r="E601"/>
  <c r="J601"/>
  <c r="BU603"/>
  <c r="A601"/>
  <c r="AS584" l="1"/>
  <c r="AU584"/>
  <c r="AW584"/>
  <c r="AV584"/>
  <c r="AT584"/>
  <c r="AR584"/>
  <c r="BE583"/>
  <c r="CG584"/>
  <c r="CF584"/>
  <c r="CO584" l="1"/>
  <c r="BA584"/>
  <c r="CT584"/>
  <c r="CH584"/>
  <c r="CI584" s="1"/>
  <c r="CJ584" s="1"/>
  <c r="CK584" s="1"/>
  <c r="CL584" s="1"/>
  <c r="CR584" l="1"/>
  <c r="CX584" s="1"/>
  <c r="AX584"/>
  <c r="AY584" s="1"/>
  <c r="BF584" s="1"/>
  <c r="CM584"/>
  <c r="CU584" s="1"/>
  <c r="BI584" l="1"/>
  <c r="BK584" s="1"/>
  <c r="BL584"/>
  <c r="BN584" s="1"/>
  <c r="BO584"/>
  <c r="BQ584" s="1"/>
  <c r="G602"/>
  <c r="I602"/>
  <c r="B602"/>
  <c r="C602"/>
  <c r="D602"/>
  <c r="H602"/>
  <c r="CP584"/>
  <c r="CQ584" s="1"/>
  <c r="CN584"/>
  <c r="CW584" s="1"/>
  <c r="CS584"/>
  <c r="BG584" l="1"/>
  <c r="M602"/>
  <c r="P602"/>
  <c r="K602"/>
  <c r="O602"/>
  <c r="BS604"/>
  <c r="BT604" s="1"/>
  <c r="CV584"/>
  <c r="V584" l="1"/>
  <c r="AH584"/>
  <c r="S584"/>
  <c r="AB584"/>
  <c r="Y584"/>
  <c r="AP584"/>
  <c r="A602"/>
  <c r="BU604"/>
  <c r="E602"/>
  <c r="J602"/>
  <c r="AZ584" l="1"/>
  <c r="BC584" l="1"/>
  <c r="BB584"/>
  <c r="CD585" s="1"/>
  <c r="CE585" s="1"/>
  <c r="AS585" l="1"/>
  <c r="AT585"/>
  <c r="BA585" s="1"/>
  <c r="AR585"/>
  <c r="AW585"/>
  <c r="AU585"/>
  <c r="AV585"/>
  <c r="BE584"/>
  <c r="CG585"/>
  <c r="CF585"/>
  <c r="AY585" l="1"/>
  <c r="BF585" s="1"/>
  <c r="CO585"/>
  <c r="AX585"/>
  <c r="CT585"/>
  <c r="CH585"/>
  <c r="CI585" s="1"/>
  <c r="CJ585" s="1"/>
  <c r="CK585" s="1"/>
  <c r="CL585" s="1"/>
  <c r="CM585" s="1"/>
  <c r="CP585" l="1"/>
  <c r="CQ585" s="1"/>
  <c r="BI585"/>
  <c r="BK585" s="1"/>
  <c r="BO585"/>
  <c r="BQ585" s="1"/>
  <c r="BL585"/>
  <c r="BN585" s="1"/>
  <c r="CU585"/>
  <c r="CR585"/>
  <c r="CX585" s="1"/>
  <c r="CS585" l="1"/>
  <c r="CV585" s="1"/>
  <c r="D603"/>
  <c r="I603"/>
  <c r="B603"/>
  <c r="C603"/>
  <c r="G603"/>
  <c r="H603"/>
  <c r="CN585"/>
  <c r="CW585" s="1"/>
  <c r="BG585"/>
  <c r="S585" l="1"/>
  <c r="AH585"/>
  <c r="Y585"/>
  <c r="AB585"/>
  <c r="V585"/>
  <c r="AP585"/>
  <c r="K603"/>
  <c r="P603"/>
  <c r="M603"/>
  <c r="BS605"/>
  <c r="BT605" s="1"/>
  <c r="O603"/>
  <c r="E603"/>
  <c r="J603"/>
  <c r="A603" l="1"/>
  <c r="BU605"/>
  <c r="AZ585"/>
  <c r="BC585" l="1"/>
  <c r="BB585"/>
  <c r="CD586" s="1"/>
  <c r="CE586" s="1"/>
  <c r="AR586" l="1"/>
  <c r="AV586"/>
  <c r="AS586"/>
  <c r="AT586"/>
  <c r="AU586"/>
  <c r="AW586"/>
  <c r="BE585"/>
  <c r="CG586"/>
  <c r="CF586"/>
  <c r="CO586" l="1"/>
  <c r="CH586"/>
  <c r="CI586" s="1"/>
  <c r="CJ586" s="1"/>
  <c r="CK586" s="1"/>
  <c r="CL586" s="1"/>
  <c r="CT586"/>
  <c r="BA586"/>
  <c r="CR586" l="1"/>
  <c r="CX586" s="1"/>
  <c r="CM586"/>
  <c r="AX586"/>
  <c r="AY586" s="1"/>
  <c r="BF586" s="1"/>
  <c r="CS586" l="1"/>
  <c r="CU586"/>
  <c r="BO586"/>
  <c r="BQ586" s="1"/>
  <c r="BL586"/>
  <c r="BN586" s="1"/>
  <c r="BI586"/>
  <c r="BK586" s="1"/>
  <c r="C604"/>
  <c r="B604"/>
  <c r="G604"/>
  <c r="D604"/>
  <c r="H604"/>
  <c r="I604"/>
  <c r="CP586"/>
  <c r="CQ586" s="1"/>
  <c r="CN586"/>
  <c r="CW586" s="1"/>
  <c r="CV586" l="1"/>
  <c r="BG586"/>
  <c r="BS606"/>
  <c r="BT606" s="1"/>
  <c r="M604"/>
  <c r="O604"/>
  <c r="K604"/>
  <c r="P604"/>
  <c r="E604" l="1"/>
  <c r="J604"/>
  <c r="V586"/>
  <c r="Y586"/>
  <c r="AH586"/>
  <c r="AB586"/>
  <c r="S586"/>
  <c r="AP586"/>
  <c r="A604"/>
  <c r="BU606"/>
  <c r="AZ586" l="1"/>
  <c r="BB586" l="1"/>
  <c r="CD587" s="1"/>
  <c r="CE587" s="1"/>
  <c r="BC586"/>
  <c r="CG587" l="1"/>
  <c r="CF587"/>
  <c r="AU587"/>
  <c r="AV587"/>
  <c r="AT587"/>
  <c r="BA587" s="1"/>
  <c r="AW587"/>
  <c r="AR587"/>
  <c r="AS587"/>
  <c r="BE586"/>
  <c r="CT587" l="1"/>
  <c r="CO587" s="1"/>
  <c r="CH587"/>
  <c r="CI587" s="1"/>
  <c r="CJ587" s="1"/>
  <c r="CK587" s="1"/>
  <c r="CL587" s="1"/>
  <c r="AX587"/>
  <c r="AY587" s="1"/>
  <c r="BF587" l="1"/>
  <c r="CR587"/>
  <c r="CX587" s="1"/>
  <c r="CM587"/>
  <c r="CP587" l="1"/>
  <c r="CQ587" s="1"/>
  <c r="CN587"/>
  <c r="CW587" s="1"/>
  <c r="I605"/>
  <c r="H605"/>
  <c r="B605"/>
  <c r="D605"/>
  <c r="G605"/>
  <c r="C605"/>
  <c r="CS587"/>
  <c r="CU587"/>
  <c r="BL587"/>
  <c r="BN587" s="1"/>
  <c r="BO587"/>
  <c r="BQ587" s="1"/>
  <c r="BI587"/>
  <c r="BK587" s="1"/>
  <c r="BG587" s="1"/>
  <c r="AH587" l="1"/>
  <c r="V587"/>
  <c r="Y587"/>
  <c r="S587"/>
  <c r="AB587"/>
  <c r="AP587"/>
  <c r="CV587"/>
  <c r="O605"/>
  <c r="BS607"/>
  <c r="BT607" s="1"/>
  <c r="K605"/>
  <c r="P605"/>
  <c r="M605"/>
  <c r="A605" l="1"/>
  <c r="BU607"/>
  <c r="E605"/>
  <c r="J605"/>
  <c r="AZ587"/>
  <c r="BB587" l="1"/>
  <c r="CD588" s="1"/>
  <c r="CE588" s="1"/>
  <c r="BC587"/>
  <c r="CG588" l="1"/>
  <c r="CF588"/>
  <c r="AT588"/>
  <c r="AU588"/>
  <c r="AV588"/>
  <c r="AR588"/>
  <c r="AW588"/>
  <c r="AS588"/>
  <c r="BE587"/>
  <c r="CH588" l="1"/>
  <c r="CI588" s="1"/>
  <c r="CJ588" s="1"/>
  <c r="CK588" s="1"/>
  <c r="CL588" s="1"/>
  <c r="CT588"/>
  <c r="CO588" s="1"/>
  <c r="BA588"/>
  <c r="CR588" l="1"/>
  <c r="CX588" s="1"/>
  <c r="CM588"/>
  <c r="CU588" s="1"/>
  <c r="AX588"/>
  <c r="AY588" s="1"/>
  <c r="BF588" s="1"/>
  <c r="H606" l="1"/>
  <c r="I606"/>
  <c r="D606"/>
  <c r="G606"/>
  <c r="B606"/>
  <c r="C606"/>
  <c r="BO588"/>
  <c r="BQ588" s="1"/>
  <c r="BL588"/>
  <c r="BN588" s="1"/>
  <c r="BI588"/>
  <c r="BK588" s="1"/>
  <c r="BG588" s="1"/>
  <c r="CP588"/>
  <c r="CQ588" s="1"/>
  <c r="CN588"/>
  <c r="CW588" s="1"/>
  <c r="CS588"/>
  <c r="AH588" l="1"/>
  <c r="Y588"/>
  <c r="V588"/>
  <c r="S588"/>
  <c r="AB588"/>
  <c r="AP588"/>
  <c r="CV588"/>
  <c r="BS608"/>
  <c r="BT608" s="1"/>
  <c r="K606"/>
  <c r="O606"/>
  <c r="P606"/>
  <c r="M606"/>
  <c r="BU608" l="1"/>
  <c r="A606"/>
  <c r="E606"/>
  <c r="J606"/>
  <c r="AZ588"/>
  <c r="BC588" l="1"/>
  <c r="BB588"/>
  <c r="CD589" s="1"/>
  <c r="CE589" s="1"/>
  <c r="AV589" l="1"/>
  <c r="AT589"/>
  <c r="BA589" s="1"/>
  <c r="AR589"/>
  <c r="AW589"/>
  <c r="AS589"/>
  <c r="AU589"/>
  <c r="BE588"/>
  <c r="CG589"/>
  <c r="CF589"/>
  <c r="CO589" l="1"/>
  <c r="AX589"/>
  <c r="AY589" s="1"/>
  <c r="CT589"/>
  <c r="CH589"/>
  <c r="CI589" s="1"/>
  <c r="CJ589" s="1"/>
  <c r="CK589" s="1"/>
  <c r="CL589" s="1"/>
  <c r="BF589" l="1"/>
  <c r="CR589"/>
  <c r="CX589" s="1"/>
  <c r="CM589"/>
  <c r="CS589" l="1"/>
  <c r="BI589"/>
  <c r="BK589" s="1"/>
  <c r="BG589" s="1"/>
  <c r="BO589"/>
  <c r="BQ589" s="1"/>
  <c r="BL589"/>
  <c r="BN589" s="1"/>
  <c r="CP589"/>
  <c r="CQ589" s="1"/>
  <c r="CN589"/>
  <c r="CW589" s="1"/>
  <c r="CU589"/>
  <c r="B607"/>
  <c r="I607"/>
  <c r="D607"/>
  <c r="H607"/>
  <c r="C607"/>
  <c r="G607"/>
  <c r="S589" l="1"/>
  <c r="Y589"/>
  <c r="V589"/>
  <c r="AB589"/>
  <c r="AH589"/>
  <c r="AP589"/>
  <c r="BS609"/>
  <c r="BT609" s="1"/>
  <c r="P607"/>
  <c r="M607"/>
  <c r="O607"/>
  <c r="K607"/>
  <c r="CV589"/>
  <c r="AZ589" l="1"/>
  <c r="A607"/>
  <c r="BU609"/>
  <c r="E607"/>
  <c r="J607"/>
  <c r="BC589" l="1"/>
  <c r="BB589"/>
  <c r="CD590" s="1"/>
  <c r="CE590" s="1"/>
  <c r="AT590" l="1"/>
  <c r="BA590" s="1"/>
  <c r="AW590"/>
  <c r="AR590"/>
  <c r="AV590"/>
  <c r="AS590"/>
  <c r="AU590"/>
  <c r="BE589"/>
  <c r="CF590"/>
  <c r="CG590"/>
  <c r="AX590" l="1"/>
  <c r="AY590" s="1"/>
  <c r="BF590" s="1"/>
  <c r="CH590"/>
  <c r="CI590" s="1"/>
  <c r="CJ590" s="1"/>
  <c r="CK590" s="1"/>
  <c r="CL590" s="1"/>
  <c r="CM590" s="1"/>
  <c r="CT590"/>
  <c r="CO590" s="1"/>
  <c r="CP590" l="1"/>
  <c r="CQ590" s="1"/>
  <c r="BL590"/>
  <c r="BN590" s="1"/>
  <c r="BO590"/>
  <c r="BQ590" s="1"/>
  <c r="BI590"/>
  <c r="BK590" s="1"/>
  <c r="CU590"/>
  <c r="CR590"/>
  <c r="CX590" s="1"/>
  <c r="BG590" l="1"/>
  <c r="AB590" s="1"/>
  <c r="CN590"/>
  <c r="CW590" s="1"/>
  <c r="CS590"/>
  <c r="CV590" s="1"/>
  <c r="Y590"/>
  <c r="B608"/>
  <c r="C608"/>
  <c r="I608"/>
  <c r="G608"/>
  <c r="D608"/>
  <c r="H608"/>
  <c r="V590" l="1"/>
  <c r="AP590"/>
  <c r="S590"/>
  <c r="AH590"/>
  <c r="E608"/>
  <c r="J608"/>
  <c r="O608"/>
  <c r="M608"/>
  <c r="P608"/>
  <c r="BS610"/>
  <c r="BT610" s="1"/>
  <c r="K608"/>
  <c r="AZ590" l="1"/>
  <c r="BC590" s="1"/>
  <c r="A608"/>
  <c r="BU610"/>
  <c r="BB590" l="1"/>
  <c r="CD591" s="1"/>
  <c r="CE591" s="1"/>
  <c r="CF591" s="1"/>
  <c r="AU591"/>
  <c r="AT591"/>
  <c r="AR591"/>
  <c r="AV591"/>
  <c r="AW591"/>
  <c r="AS591"/>
  <c r="BE590"/>
  <c r="CG591" l="1"/>
  <c r="CT591" s="1"/>
  <c r="CO591" s="1"/>
  <c r="CH591"/>
  <c r="BA591"/>
  <c r="CI591" l="1"/>
  <c r="CJ591" s="1"/>
  <c r="CK591" s="1"/>
  <c r="CL591" s="1"/>
  <c r="CM591" s="1"/>
  <c r="AX591"/>
  <c r="AY591" s="1"/>
  <c r="BF591" s="1"/>
  <c r="CR591" l="1"/>
  <c r="CX591" s="1"/>
  <c r="I609" s="1"/>
  <c r="BL591"/>
  <c r="BN591" s="1"/>
  <c r="BI591"/>
  <c r="BK591" s="1"/>
  <c r="BO591"/>
  <c r="BQ591" s="1"/>
  <c r="CP591"/>
  <c r="CQ591" s="1"/>
  <c r="CU591"/>
  <c r="B609" l="1"/>
  <c r="C609"/>
  <c r="O609" s="1"/>
  <c r="CS591"/>
  <c r="G609"/>
  <c r="CN591"/>
  <c r="CW591" s="1"/>
  <c r="D609"/>
  <c r="H609"/>
  <c r="K609"/>
  <c r="BG591"/>
  <c r="CV591"/>
  <c r="BS611" l="1"/>
  <c r="BT611" s="1"/>
  <c r="BU611" s="1"/>
  <c r="P609"/>
  <c r="M609"/>
  <c r="S591"/>
  <c r="AH591"/>
  <c r="Y591"/>
  <c r="AB591"/>
  <c r="V591"/>
  <c r="AP591"/>
  <c r="E609"/>
  <c r="J609"/>
  <c r="A609" l="1"/>
  <c r="AZ591"/>
  <c r="BC591" l="1"/>
  <c r="BB591"/>
  <c r="CD592" s="1"/>
  <c r="CE592" s="1"/>
  <c r="AU592" l="1"/>
  <c r="AW592"/>
  <c r="AV592"/>
  <c r="AR592"/>
  <c r="AT592"/>
  <c r="BA592" s="1"/>
  <c r="AS592"/>
  <c r="BE591"/>
  <c r="CF592"/>
  <c r="CG592"/>
  <c r="CH592" l="1"/>
  <c r="CI592" s="1"/>
  <c r="CJ592" s="1"/>
  <c r="CK592" s="1"/>
  <c r="CL592" s="1"/>
  <c r="CT592"/>
  <c r="CO592" s="1"/>
  <c r="AX592"/>
  <c r="AY592" s="1"/>
  <c r="BF592" s="1"/>
  <c r="CR592" l="1"/>
  <c r="CX592" s="1"/>
  <c r="CM592"/>
  <c r="CU592" s="1"/>
  <c r="BL592"/>
  <c r="BN592" s="1"/>
  <c r="BI592"/>
  <c r="BK592" s="1"/>
  <c r="BO592"/>
  <c r="BQ592" s="1"/>
  <c r="BG592" l="1"/>
  <c r="S592" s="1"/>
  <c r="G610"/>
  <c r="I610"/>
  <c r="B610"/>
  <c r="H610"/>
  <c r="C610"/>
  <c r="D610"/>
  <c r="CS592"/>
  <c r="CP592"/>
  <c r="CQ592" s="1"/>
  <c r="CN592"/>
  <c r="CW592" s="1"/>
  <c r="AH592" l="1"/>
  <c r="V592"/>
  <c r="AZ592" s="1"/>
  <c r="Y592"/>
  <c r="AP592"/>
  <c r="AB592"/>
  <c r="CV592"/>
  <c r="K610"/>
  <c r="O610"/>
  <c r="P610"/>
  <c r="M610"/>
  <c r="BS612"/>
  <c r="BT612" s="1"/>
  <c r="E610" l="1"/>
  <c r="J610"/>
  <c r="BC592"/>
  <c r="BB592"/>
  <c r="CD593" s="1"/>
  <c r="CE593" s="1"/>
  <c r="BU612"/>
  <c r="A610"/>
  <c r="AU593" l="1"/>
  <c r="AV593"/>
  <c r="AR593"/>
  <c r="AW593"/>
  <c r="AS593"/>
  <c r="AT593"/>
  <c r="BA593" s="1"/>
  <c r="BE592"/>
  <c r="CG593"/>
  <c r="CF593"/>
  <c r="AX593" l="1"/>
  <c r="AY593" s="1"/>
  <c r="CH593"/>
  <c r="CI593" s="1"/>
  <c r="CJ593" s="1"/>
  <c r="CK593" s="1"/>
  <c r="CL593" s="1"/>
  <c r="CT593"/>
  <c r="CO593" s="1"/>
  <c r="BF593" l="1"/>
  <c r="CR593"/>
  <c r="CX593" s="1"/>
  <c r="CM593"/>
  <c r="CP593" l="1"/>
  <c r="CQ593" s="1"/>
  <c r="CN593"/>
  <c r="CW593" s="1"/>
  <c r="C611"/>
  <c r="G611"/>
  <c r="B611"/>
  <c r="H611"/>
  <c r="I611"/>
  <c r="D611"/>
  <c r="CU593"/>
  <c r="BI593"/>
  <c r="BK593" s="1"/>
  <c r="BO593"/>
  <c r="BQ593" s="1"/>
  <c r="BL593"/>
  <c r="BN593" s="1"/>
  <c r="CS593"/>
  <c r="BG593" l="1"/>
  <c r="AH593" s="1"/>
  <c r="CV593"/>
  <c r="K611"/>
  <c r="P611"/>
  <c r="O611"/>
  <c r="BS613"/>
  <c r="BT613" s="1"/>
  <c r="M611"/>
  <c r="V593" l="1"/>
  <c r="AB593"/>
  <c r="S593"/>
  <c r="Y593"/>
  <c r="AP593"/>
  <c r="E611"/>
  <c r="J611"/>
  <c r="A611"/>
  <c r="BU613"/>
  <c r="AZ593" l="1"/>
  <c r="BB593" s="1"/>
  <c r="CD594" s="1"/>
  <c r="CE594" s="1"/>
  <c r="BC593" l="1"/>
  <c r="AT594" s="1"/>
  <c r="CG594"/>
  <c r="CF594"/>
  <c r="AW594" l="1"/>
  <c r="BA594" s="1"/>
  <c r="AX594" s="1"/>
  <c r="AY594" s="1"/>
  <c r="AS594"/>
  <c r="AV594"/>
  <c r="AR594"/>
  <c r="AU594"/>
  <c r="BE593"/>
  <c r="CH594"/>
  <c r="CI594" s="1"/>
  <c r="CJ594" s="1"/>
  <c r="CK594" s="1"/>
  <c r="CL594" s="1"/>
  <c r="CM594" s="1"/>
  <c r="CT594"/>
  <c r="CO594" s="1"/>
  <c r="BF594" l="1"/>
  <c r="CP594"/>
  <c r="CQ594" s="1"/>
  <c r="CU594"/>
  <c r="CR594"/>
  <c r="CX594" s="1"/>
  <c r="CN594" l="1"/>
  <c r="CW594" s="1"/>
  <c r="CS594"/>
  <c r="BI594"/>
  <c r="BK594" s="1"/>
  <c r="BO594"/>
  <c r="BQ594" s="1"/>
  <c r="BL594"/>
  <c r="BN594" s="1"/>
  <c r="CV594"/>
  <c r="G612"/>
  <c r="D612"/>
  <c r="B612"/>
  <c r="H612"/>
  <c r="I612"/>
  <c r="C612"/>
  <c r="BG594" l="1"/>
  <c r="AB594" s="1"/>
  <c r="P612"/>
  <c r="K612"/>
  <c r="BS614"/>
  <c r="BT614" s="1"/>
  <c r="M612"/>
  <c r="O612"/>
  <c r="E612"/>
  <c r="J612"/>
  <c r="AH594" l="1"/>
  <c r="S594"/>
  <c r="V594"/>
  <c r="AP594"/>
  <c r="Y594"/>
  <c r="A612"/>
  <c r="BU614"/>
  <c r="AZ594" l="1"/>
  <c r="BB594" s="1"/>
  <c r="CD595" s="1"/>
  <c r="CE595" s="1"/>
  <c r="BC594" l="1"/>
  <c r="AT595" s="1"/>
  <c r="CF595"/>
  <c r="CG595"/>
  <c r="BA595" l="1"/>
  <c r="AS595"/>
  <c r="AW595"/>
  <c r="AU595"/>
  <c r="AR595"/>
  <c r="AY595" s="1"/>
  <c r="BF595" s="1"/>
  <c r="AV595"/>
  <c r="BE594"/>
  <c r="CT595"/>
  <c r="CH595"/>
  <c r="CI595" s="1"/>
  <c r="CJ595" s="1"/>
  <c r="CK595" s="1"/>
  <c r="CL595" s="1"/>
  <c r="AX595"/>
  <c r="CO595"/>
  <c r="CR595" l="1"/>
  <c r="CX595" s="1"/>
  <c r="CM595"/>
  <c r="CU595" s="1"/>
  <c r="BL595"/>
  <c r="BN595" s="1"/>
  <c r="BI595"/>
  <c r="BK595" s="1"/>
  <c r="BO595"/>
  <c r="BQ595" s="1"/>
  <c r="BG595" l="1"/>
  <c r="V595" s="1"/>
  <c r="CS595"/>
  <c r="B613"/>
  <c r="D613"/>
  <c r="C613"/>
  <c r="I613"/>
  <c r="H613"/>
  <c r="G613"/>
  <c r="CP595"/>
  <c r="CQ595" s="1"/>
  <c r="CN595"/>
  <c r="CW595" s="1"/>
  <c r="AH595" l="1"/>
  <c r="S595"/>
  <c r="AZ595" s="1"/>
  <c r="AB595"/>
  <c r="Y595"/>
  <c r="AP595"/>
  <c r="CV595"/>
  <c r="K613"/>
  <c r="M613"/>
  <c r="O613"/>
  <c r="P613"/>
  <c r="BS615"/>
  <c r="BT615" s="1"/>
  <c r="E613" l="1"/>
  <c r="J613"/>
  <c r="BU615"/>
  <c r="A613"/>
  <c r="BB595"/>
  <c r="CD596" s="1"/>
  <c r="CE596" s="1"/>
  <c r="BC595"/>
  <c r="CF596" l="1"/>
  <c r="CG596"/>
  <c r="AW596"/>
  <c r="AS596"/>
  <c r="AR596"/>
  <c r="AT596"/>
  <c r="BA596" s="1"/>
  <c r="AU596"/>
  <c r="AV596"/>
  <c r="BE595"/>
  <c r="AX596" l="1"/>
  <c r="CH596"/>
  <c r="CI596" s="1"/>
  <c r="CJ596" s="1"/>
  <c r="CK596" s="1"/>
  <c r="CL596" s="1"/>
  <c r="CT596"/>
  <c r="CO596" s="1"/>
  <c r="AY596"/>
  <c r="BF596" s="1"/>
  <c r="CR596" l="1"/>
  <c r="CX596" s="1"/>
  <c r="CM596"/>
  <c r="BI596"/>
  <c r="BK596" s="1"/>
  <c r="BL596"/>
  <c r="BN596" s="1"/>
  <c r="BO596"/>
  <c r="BQ596" s="1"/>
  <c r="BG596" l="1"/>
  <c r="AB596" s="1"/>
  <c r="CP596"/>
  <c r="CQ596" s="1"/>
  <c r="CN596"/>
  <c r="CW596" s="1"/>
  <c r="CU596"/>
  <c r="I614"/>
  <c r="B614"/>
  <c r="H614"/>
  <c r="G614"/>
  <c r="C614"/>
  <c r="D614"/>
  <c r="AP596"/>
  <c r="CS596"/>
  <c r="AH596" l="1"/>
  <c r="S596"/>
  <c r="V596"/>
  <c r="Y596"/>
  <c r="CV596"/>
  <c r="M614"/>
  <c r="K614"/>
  <c r="O614"/>
  <c r="P614"/>
  <c r="BS616"/>
  <c r="BT616" s="1"/>
  <c r="AZ596" l="1"/>
  <c r="BC596" s="1"/>
  <c r="E614"/>
  <c r="J614"/>
  <c r="BU616"/>
  <c r="A614"/>
  <c r="BB596" l="1"/>
  <c r="CD597" s="1"/>
  <c r="CE597" s="1"/>
  <c r="CF597" s="1"/>
  <c r="AR597"/>
  <c r="AS597"/>
  <c r="AW597"/>
  <c r="AU597"/>
  <c r="AT597"/>
  <c r="AV597"/>
  <c r="BE596"/>
  <c r="CG597" l="1"/>
  <c r="CT597" s="1"/>
  <c r="CO597" s="1"/>
  <c r="BA597"/>
  <c r="AX597" s="1"/>
  <c r="AY597" s="1"/>
  <c r="CH597"/>
  <c r="CI597" l="1"/>
  <c r="CJ597" s="1"/>
  <c r="CK597" s="1"/>
  <c r="CL597" s="1"/>
  <c r="CM597" s="1"/>
  <c r="BF597"/>
  <c r="CR597" l="1"/>
  <c r="CX597" s="1"/>
  <c r="H615" s="1"/>
  <c r="CP597"/>
  <c r="CQ597" s="1"/>
  <c r="BO597"/>
  <c r="BQ597" s="1"/>
  <c r="BL597"/>
  <c r="BN597" s="1"/>
  <c r="BI597"/>
  <c r="BK597" s="1"/>
  <c r="CU597"/>
  <c r="D615" l="1"/>
  <c r="CN597"/>
  <c r="CW597" s="1"/>
  <c r="G615"/>
  <c r="CS597"/>
  <c r="B615"/>
  <c r="C615"/>
  <c r="P615" s="1"/>
  <c r="I615"/>
  <c r="CV597"/>
  <c r="BG597"/>
  <c r="BS617" l="1"/>
  <c r="BT617" s="1"/>
  <c r="A615" s="1"/>
  <c r="M615"/>
  <c r="O615"/>
  <c r="K615"/>
  <c r="E615"/>
  <c r="J615"/>
  <c r="S597"/>
  <c r="AB597"/>
  <c r="V597"/>
  <c r="Y597"/>
  <c r="AH597"/>
  <c r="AP597"/>
  <c r="BU617" l="1"/>
  <c r="AZ597"/>
  <c r="BB597" l="1"/>
  <c r="CD598" s="1"/>
  <c r="CE598" s="1"/>
  <c r="BC597"/>
  <c r="CF598" l="1"/>
  <c r="CG598"/>
  <c r="AS598"/>
  <c r="AR598"/>
  <c r="AU598"/>
  <c r="AV598"/>
  <c r="AW598"/>
  <c r="AT598"/>
  <c r="BE597"/>
  <c r="BA598" l="1"/>
  <c r="AX598" s="1"/>
  <c r="AY598" s="1"/>
  <c r="CO598"/>
  <c r="CH598"/>
  <c r="CI598" s="1"/>
  <c r="CJ598" s="1"/>
  <c r="CK598" s="1"/>
  <c r="CL598" s="1"/>
  <c r="CM598" s="1"/>
  <c r="CT598"/>
  <c r="CP598" l="1"/>
  <c r="CQ598" s="1"/>
  <c r="BF598"/>
  <c r="CU598"/>
  <c r="CR598"/>
  <c r="CX598" s="1"/>
  <c r="CS598" l="1"/>
  <c r="CV598" s="1"/>
  <c r="CN598"/>
  <c r="CW598" s="1"/>
  <c r="BO598"/>
  <c r="BQ598" s="1"/>
  <c r="BL598"/>
  <c r="BN598" s="1"/>
  <c r="BI598"/>
  <c r="BK598" s="1"/>
  <c r="BG598" s="1"/>
  <c r="C616"/>
  <c r="D616"/>
  <c r="I616"/>
  <c r="B616"/>
  <c r="H616"/>
  <c r="G616"/>
  <c r="AB598" l="1"/>
  <c r="Y598"/>
  <c r="V598"/>
  <c r="S598"/>
  <c r="AH598"/>
  <c r="AP598"/>
  <c r="E616"/>
  <c r="J616"/>
  <c r="K616"/>
  <c r="O616"/>
  <c r="M616"/>
  <c r="P616"/>
  <c r="BS618"/>
  <c r="BT618" s="1"/>
  <c r="BU618" l="1"/>
  <c r="A616"/>
  <c r="AZ598"/>
  <c r="BC598" l="1"/>
  <c r="BB598"/>
  <c r="CD599" s="1"/>
  <c r="CE599" s="1"/>
  <c r="AS599" l="1"/>
  <c r="AV599"/>
  <c r="AR599"/>
  <c r="AW599"/>
  <c r="AT599"/>
  <c r="BA599" s="1"/>
  <c r="AU599"/>
  <c r="BE598"/>
  <c r="CF599"/>
  <c r="CG599"/>
  <c r="AX599" l="1"/>
  <c r="AY599" s="1"/>
  <c r="BF599" s="1"/>
  <c r="CH599"/>
  <c r="CI599" s="1"/>
  <c r="CJ599" s="1"/>
  <c r="CK599" s="1"/>
  <c r="CL599" s="1"/>
  <c r="CM599" s="1"/>
  <c r="CT599"/>
  <c r="CO599" s="1"/>
  <c r="CP599" l="1"/>
  <c r="CQ599" s="1"/>
  <c r="BI599"/>
  <c r="BK599" s="1"/>
  <c r="BO599"/>
  <c r="BQ599" s="1"/>
  <c r="BL599"/>
  <c r="BN599" s="1"/>
  <c r="CU599"/>
  <c r="CR599"/>
  <c r="CX599" s="1"/>
  <c r="CN599" l="1"/>
  <c r="CW599" s="1"/>
  <c r="BG599"/>
  <c r="V599" s="1"/>
  <c r="B617"/>
  <c r="C617"/>
  <c r="D617"/>
  <c r="G617"/>
  <c r="H617"/>
  <c r="I617"/>
  <c r="CS599"/>
  <c r="CV599" s="1"/>
  <c r="AH599" l="1"/>
  <c r="S599"/>
  <c r="AB599"/>
  <c r="Y599"/>
  <c r="AP599"/>
  <c r="E617"/>
  <c r="J617"/>
  <c r="P617"/>
  <c r="BS619"/>
  <c r="BT619" s="1"/>
  <c r="M617"/>
  <c r="O617"/>
  <c r="K617"/>
  <c r="AZ599" l="1"/>
  <c r="BB599" s="1"/>
  <c r="CD600" s="1"/>
  <c r="CE600" s="1"/>
  <c r="CF600" s="1"/>
  <c r="BU619"/>
  <c r="A617"/>
  <c r="BC599" l="1"/>
  <c r="AT600" s="1"/>
  <c r="CG600"/>
  <c r="CT600" s="1"/>
  <c r="CO600" s="1"/>
  <c r="CH600"/>
  <c r="CI600" l="1"/>
  <c r="CJ600" s="1"/>
  <c r="CK600" s="1"/>
  <c r="CL600" s="1"/>
  <c r="CR600" s="1"/>
  <c r="CX600" s="1"/>
  <c r="AV600"/>
  <c r="AU600"/>
  <c r="BE599"/>
  <c r="AR600"/>
  <c r="AS600"/>
  <c r="AW600"/>
  <c r="BA600" s="1"/>
  <c r="AX600" s="1"/>
  <c r="AY600" s="1"/>
  <c r="BF600" s="1"/>
  <c r="CM600" l="1"/>
  <c r="CU600" s="1"/>
  <c r="C618"/>
  <c r="G618"/>
  <c r="H618"/>
  <c r="D618"/>
  <c r="B618"/>
  <c r="I618"/>
  <c r="BO600"/>
  <c r="BQ600" s="1"/>
  <c r="BI600"/>
  <c r="BK600" s="1"/>
  <c r="BL600"/>
  <c r="BN600" s="1"/>
  <c r="CN600" l="1"/>
  <c r="CW600" s="1"/>
  <c r="CP600"/>
  <c r="CQ600" s="1"/>
  <c r="CS600"/>
  <c r="BG600"/>
  <c r="Y600" s="1"/>
  <c r="P618"/>
  <c r="BS620"/>
  <c r="BT620" s="1"/>
  <c r="M618"/>
  <c r="O618"/>
  <c r="K618"/>
  <c r="V600"/>
  <c r="AH600"/>
  <c r="AB600"/>
  <c r="AP600"/>
  <c r="CV600"/>
  <c r="S600" l="1"/>
  <c r="AZ600" s="1"/>
  <c r="A618"/>
  <c r="BU620"/>
  <c r="E618"/>
  <c r="J618"/>
  <c r="BB600" l="1"/>
  <c r="CD601" s="1"/>
  <c r="CE601" s="1"/>
  <c r="BC600"/>
  <c r="CF601" l="1"/>
  <c r="CG601"/>
  <c r="AV601"/>
  <c r="AS601"/>
  <c r="AR601"/>
  <c r="AU601"/>
  <c r="AW601"/>
  <c r="AT601"/>
  <c r="BE600"/>
  <c r="CO601" l="1"/>
  <c r="CH601"/>
  <c r="CI601" s="1"/>
  <c r="CJ601" s="1"/>
  <c r="CK601" s="1"/>
  <c r="CL601" s="1"/>
  <c r="CT601"/>
  <c r="BA601"/>
  <c r="CR601" l="1"/>
  <c r="CX601" s="1"/>
  <c r="CM601"/>
  <c r="CU601" s="1"/>
  <c r="AX601"/>
  <c r="AY601" s="1"/>
  <c r="BF601" s="1"/>
  <c r="BO601" l="1"/>
  <c r="BQ601" s="1"/>
  <c r="BL601"/>
  <c r="BN601" s="1"/>
  <c r="BI601"/>
  <c r="BK601" s="1"/>
  <c r="CP601"/>
  <c r="CQ601" s="1"/>
  <c r="CN601"/>
  <c r="CW601" s="1"/>
  <c r="B619"/>
  <c r="C619"/>
  <c r="D619"/>
  <c r="G619"/>
  <c r="I619"/>
  <c r="H619"/>
  <c r="CS601"/>
  <c r="BG601" l="1"/>
  <c r="BS621"/>
  <c r="BT621" s="1"/>
  <c r="M619"/>
  <c r="O619"/>
  <c r="K619"/>
  <c r="P619"/>
  <c r="CV601"/>
  <c r="Y601" l="1"/>
  <c r="S601"/>
  <c r="AB601"/>
  <c r="V601"/>
  <c r="AH601"/>
  <c r="AP601"/>
  <c r="BU621"/>
  <c r="A619"/>
  <c r="E619"/>
  <c r="J619"/>
  <c r="AZ601" l="1"/>
  <c r="BC601" l="1"/>
  <c r="BB601"/>
  <c r="CD602" s="1"/>
  <c r="CE602" s="1"/>
  <c r="AT602" l="1"/>
  <c r="AV602"/>
  <c r="AR602"/>
  <c r="AS602"/>
  <c r="AW602"/>
  <c r="AU602"/>
  <c r="BE601"/>
  <c r="CF602"/>
  <c r="CG602"/>
  <c r="BA602" l="1"/>
  <c r="AX602" s="1"/>
  <c r="AY602" s="1"/>
  <c r="BF602" s="1"/>
  <c r="CT602"/>
  <c r="CO602" s="1"/>
  <c r="CH602"/>
  <c r="CI602" s="1"/>
  <c r="CJ602" s="1"/>
  <c r="CK602" s="1"/>
  <c r="CL602" s="1"/>
  <c r="CR602" l="1"/>
  <c r="CX602" s="1"/>
  <c r="CM602"/>
  <c r="CU602" s="1"/>
  <c r="BI602"/>
  <c r="BK602" s="1"/>
  <c r="BL602"/>
  <c r="BN602" s="1"/>
  <c r="BO602"/>
  <c r="BQ602" s="1"/>
  <c r="BG602" l="1"/>
  <c r="S602" s="1"/>
  <c r="B620"/>
  <c r="I620"/>
  <c r="C620"/>
  <c r="G620"/>
  <c r="H620"/>
  <c r="D620"/>
  <c r="CS602"/>
  <c r="CP602"/>
  <c r="CQ602" s="1"/>
  <c r="CN602"/>
  <c r="CW602" s="1"/>
  <c r="Y602" l="1"/>
  <c r="V602"/>
  <c r="AP602"/>
  <c r="AB602"/>
  <c r="AH602"/>
  <c r="O620"/>
  <c r="P620"/>
  <c r="M620"/>
  <c r="K620"/>
  <c r="BS622"/>
  <c r="BT622" s="1"/>
  <c r="CV602"/>
  <c r="AZ602"/>
  <c r="E620" l="1"/>
  <c r="J620"/>
  <c r="BU622"/>
  <c r="A620"/>
  <c r="BC602"/>
  <c r="BB602"/>
  <c r="CD603" s="1"/>
  <c r="CE603" s="1"/>
  <c r="AW603" l="1"/>
  <c r="AU603"/>
  <c r="AV603"/>
  <c r="AT603"/>
  <c r="AR603"/>
  <c r="AS603"/>
  <c r="BE602"/>
  <c r="CG603"/>
  <c r="CF603"/>
  <c r="CO603" l="1"/>
  <c r="CI603"/>
  <c r="CJ603" s="1"/>
  <c r="CK603" s="1"/>
  <c r="CL603" s="1"/>
  <c r="CH603"/>
  <c r="CT603"/>
  <c r="BA603"/>
  <c r="CR603" l="1"/>
  <c r="CX603" s="1"/>
  <c r="CM603"/>
  <c r="CU603" s="1"/>
  <c r="AX603"/>
  <c r="AY603" s="1"/>
  <c r="BF603" s="1"/>
  <c r="CP603" l="1"/>
  <c r="CQ603" s="1"/>
  <c r="CN603"/>
  <c r="CW603" s="1"/>
  <c r="C621"/>
  <c r="H621"/>
  <c r="B621"/>
  <c r="I621"/>
  <c r="G621"/>
  <c r="D621"/>
  <c r="BL603"/>
  <c r="BN603" s="1"/>
  <c r="BI603"/>
  <c r="BK603" s="1"/>
  <c r="BO603"/>
  <c r="BQ603" s="1"/>
  <c r="CS603"/>
  <c r="CV603" l="1"/>
  <c r="K621"/>
  <c r="P621"/>
  <c r="M621"/>
  <c r="BS623"/>
  <c r="BT623" s="1"/>
  <c r="O621"/>
  <c r="BG603"/>
  <c r="E621" l="1"/>
  <c r="J621"/>
  <c r="BU623"/>
  <c r="A621"/>
  <c r="AB603"/>
  <c r="V603"/>
  <c r="AH603"/>
  <c r="S603"/>
  <c r="Y603"/>
  <c r="AP603"/>
  <c r="AZ603" l="1"/>
  <c r="BC603" l="1"/>
  <c r="BB603"/>
  <c r="CD604" s="1"/>
  <c r="CE604" s="1"/>
  <c r="AT604" l="1"/>
  <c r="BA604" s="1"/>
  <c r="AS604"/>
  <c r="AU604"/>
  <c r="AR604"/>
  <c r="AW604"/>
  <c r="AV604"/>
  <c r="BE603"/>
  <c r="CG604"/>
  <c r="CF604"/>
  <c r="AX604" l="1"/>
  <c r="AY604" s="1"/>
  <c r="CO604"/>
  <c r="CH604"/>
  <c r="CI604" s="1"/>
  <c r="CJ604" s="1"/>
  <c r="CK604" s="1"/>
  <c r="CL604" s="1"/>
  <c r="CM604" s="1"/>
  <c r="CT604"/>
  <c r="BF604" l="1"/>
  <c r="CP604"/>
  <c r="CN604"/>
  <c r="CW604" s="1"/>
  <c r="CR604"/>
  <c r="CX604" s="1"/>
  <c r="CQ604"/>
  <c r="CU604"/>
  <c r="BO604" l="1"/>
  <c r="BQ604" s="1"/>
  <c r="BL604"/>
  <c r="BN604" s="1"/>
  <c r="BI604"/>
  <c r="BK604" s="1"/>
  <c r="B622"/>
  <c r="C622"/>
  <c r="I622"/>
  <c r="G622"/>
  <c r="H622"/>
  <c r="D622"/>
  <c r="CS604"/>
  <c r="CV604" s="1"/>
  <c r="BG604" l="1"/>
  <c r="BS624"/>
  <c r="BT624" s="1"/>
  <c r="P622"/>
  <c r="O622"/>
  <c r="M622"/>
  <c r="K622"/>
  <c r="E622"/>
  <c r="J622"/>
  <c r="AH604" l="1"/>
  <c r="S604"/>
  <c r="Y604"/>
  <c r="AB604"/>
  <c r="V604"/>
  <c r="AP604"/>
  <c r="BU624"/>
  <c r="A622"/>
  <c r="AZ604" l="1"/>
  <c r="BB604" l="1"/>
  <c r="CD605" s="1"/>
  <c r="CE605" s="1"/>
  <c r="BC604"/>
  <c r="CF605" l="1"/>
  <c r="CG605"/>
  <c r="AW605"/>
  <c r="AU605"/>
  <c r="AT605"/>
  <c r="BA605" s="1"/>
  <c r="AR605"/>
  <c r="AS605"/>
  <c r="AV605"/>
  <c r="BE604"/>
  <c r="CO605" l="1"/>
  <c r="CT605"/>
  <c r="CH605"/>
  <c r="CI605" s="1"/>
  <c r="CJ605" s="1"/>
  <c r="CK605" s="1"/>
  <c r="CL605" s="1"/>
  <c r="AX605"/>
  <c r="AY605" s="1"/>
  <c r="BF605" s="1"/>
  <c r="CR605" l="1"/>
  <c r="CX605" s="1"/>
  <c r="CM605"/>
  <c r="BO605"/>
  <c r="BQ605" s="1"/>
  <c r="BL605"/>
  <c r="BN605" s="1"/>
  <c r="BI605"/>
  <c r="BK605" s="1"/>
  <c r="CS605" l="1"/>
  <c r="CU605"/>
  <c r="G623"/>
  <c r="H623"/>
  <c r="I623"/>
  <c r="C623"/>
  <c r="B623"/>
  <c r="D623"/>
  <c r="CP605"/>
  <c r="CQ605" s="1"/>
  <c r="CN605"/>
  <c r="CW605" s="1"/>
  <c r="BG605"/>
  <c r="AH605" l="1"/>
  <c r="S605"/>
  <c r="AB605"/>
  <c r="V605"/>
  <c r="Y605"/>
  <c r="AP605"/>
  <c r="CV605"/>
  <c r="BS625"/>
  <c r="BT625" s="1"/>
  <c r="M623"/>
  <c r="P623"/>
  <c r="K623"/>
  <c r="O623"/>
  <c r="A623" l="1"/>
  <c r="BU625"/>
  <c r="AZ605"/>
  <c r="E623"/>
  <c r="J623"/>
  <c r="BC605" l="1"/>
  <c r="BB605"/>
  <c r="CD606" s="1"/>
  <c r="CE606" s="1"/>
  <c r="AW606" l="1"/>
  <c r="AR606"/>
  <c r="AT606"/>
  <c r="AU606"/>
  <c r="AV606"/>
  <c r="AS606"/>
  <c r="BE605"/>
  <c r="CG606"/>
  <c r="CF606"/>
  <c r="CO606" l="1"/>
  <c r="BA606"/>
  <c r="CH606"/>
  <c r="CI606" s="1"/>
  <c r="CJ606" s="1"/>
  <c r="CK606" s="1"/>
  <c r="CL606" s="1"/>
  <c r="CT606"/>
  <c r="CR606" l="1"/>
  <c r="CX606" s="1"/>
  <c r="CM606"/>
  <c r="AX606"/>
  <c r="AY606" s="1"/>
  <c r="BF606" s="1"/>
  <c r="CS606" l="1"/>
  <c r="B624"/>
  <c r="D624"/>
  <c r="I624"/>
  <c r="H624"/>
  <c r="C624"/>
  <c r="G624"/>
  <c r="CP606"/>
  <c r="CQ606" s="1"/>
  <c r="CN606"/>
  <c r="CW606" s="1"/>
  <c r="BL606"/>
  <c r="BN606" s="1"/>
  <c r="BI606"/>
  <c r="BK606" s="1"/>
  <c r="BO606"/>
  <c r="BQ606" s="1"/>
  <c r="CU606"/>
  <c r="M624" l="1"/>
  <c r="BS626"/>
  <c r="BT626" s="1"/>
  <c r="K624"/>
  <c r="P624"/>
  <c r="O624"/>
  <c r="CV606"/>
  <c r="BG606"/>
  <c r="A624" l="1"/>
  <c r="BU626"/>
  <c r="E624"/>
  <c r="J624"/>
  <c r="S606"/>
  <c r="AH606"/>
  <c r="AB606"/>
  <c r="Y606"/>
  <c r="V606"/>
  <c r="AP606"/>
  <c r="AZ606" l="1"/>
  <c r="BC606" l="1"/>
  <c r="BB606"/>
  <c r="CD607" s="1"/>
  <c r="CE607" s="1"/>
  <c r="AS607" l="1"/>
  <c r="AU607"/>
  <c r="AT607"/>
  <c r="AR607"/>
  <c r="AV607"/>
  <c r="AW607"/>
  <c r="BE606"/>
  <c r="CG607"/>
  <c r="CF607"/>
  <c r="CO607" l="1"/>
  <c r="BA607"/>
  <c r="CH607"/>
  <c r="CI607" s="1"/>
  <c r="CJ607" s="1"/>
  <c r="CK607" s="1"/>
  <c r="CL607" s="1"/>
  <c r="CT607"/>
  <c r="CR607" l="1"/>
  <c r="CX607" s="1"/>
  <c r="CM607"/>
  <c r="AX607"/>
  <c r="AY607" s="1"/>
  <c r="BF607" s="1"/>
  <c r="G625" l="1"/>
  <c r="C625"/>
  <c r="B625"/>
  <c r="I625"/>
  <c r="D625"/>
  <c r="H625"/>
  <c r="CS607"/>
  <c r="CP607"/>
  <c r="CQ607" s="1"/>
  <c r="CN607"/>
  <c r="CW607" s="1"/>
  <c r="BL607"/>
  <c r="BN607" s="1"/>
  <c r="BI607"/>
  <c r="BK607" s="1"/>
  <c r="BO607"/>
  <c r="BQ607" s="1"/>
  <c r="CU607"/>
  <c r="BS627" l="1"/>
  <c r="BT627" s="1"/>
  <c r="K625"/>
  <c r="O625"/>
  <c r="M625"/>
  <c r="P625"/>
  <c r="BG607"/>
  <c r="CV607"/>
  <c r="A625" l="1"/>
  <c r="BU627"/>
  <c r="E625"/>
  <c r="J625"/>
  <c r="AB607"/>
  <c r="V607"/>
  <c r="AH607"/>
  <c r="S607"/>
  <c r="Y607"/>
  <c r="AP607"/>
  <c r="AZ607" l="1"/>
  <c r="BB607" s="1"/>
  <c r="CD608" s="1"/>
  <c r="CE608" s="1"/>
  <c r="BC607" l="1"/>
  <c r="AU608" s="1"/>
  <c r="CG608"/>
  <c r="CF608"/>
  <c r="AS608" l="1"/>
  <c r="AW608"/>
  <c r="BE607"/>
  <c r="AR608"/>
  <c r="AV608"/>
  <c r="AT608"/>
  <c r="BA608" s="1"/>
  <c r="AX608" s="1"/>
  <c r="AY608" s="1"/>
  <c r="CT608"/>
  <c r="CH608"/>
  <c r="CI608" s="1"/>
  <c r="CJ608" s="1"/>
  <c r="CK608" s="1"/>
  <c r="CL608" s="1"/>
  <c r="CO608"/>
  <c r="BF608" l="1"/>
  <c r="CR608"/>
  <c r="CX608" s="1"/>
  <c r="CM608"/>
  <c r="CU608" s="1"/>
  <c r="CS608" l="1"/>
  <c r="BL608"/>
  <c r="BN608" s="1"/>
  <c r="BI608"/>
  <c r="BK608" s="1"/>
  <c r="BO608"/>
  <c r="BQ608" s="1"/>
  <c r="CP608"/>
  <c r="CQ608" s="1"/>
  <c r="CN608"/>
  <c r="CW608" s="1"/>
  <c r="G626"/>
  <c r="H626"/>
  <c r="D626"/>
  <c r="I626"/>
  <c r="C626"/>
  <c r="B626"/>
  <c r="BG608" l="1"/>
  <c r="AH608" s="1"/>
  <c r="BS628"/>
  <c r="BT628" s="1"/>
  <c r="P626"/>
  <c r="O626"/>
  <c r="K626"/>
  <c r="M626"/>
  <c r="CV608"/>
  <c r="V608" l="1"/>
  <c r="AB608"/>
  <c r="S608"/>
  <c r="AP608"/>
  <c r="Y608"/>
  <c r="AZ608" s="1"/>
  <c r="BU628"/>
  <c r="A626"/>
  <c r="E626"/>
  <c r="J626"/>
  <c r="BB608" l="1"/>
  <c r="CD609" s="1"/>
  <c r="CE609" s="1"/>
  <c r="BC608"/>
  <c r="CG609" l="1"/>
  <c r="CF609"/>
  <c r="AT609"/>
  <c r="AS609"/>
  <c r="AW609"/>
  <c r="AR609"/>
  <c r="AV609"/>
  <c r="AU609"/>
  <c r="BE608"/>
  <c r="CH609" l="1"/>
  <c r="CI609" s="1"/>
  <c r="CJ609" s="1"/>
  <c r="CK609" s="1"/>
  <c r="CL609" s="1"/>
  <c r="CT609"/>
  <c r="CO609" s="1"/>
  <c r="BA609"/>
  <c r="CR609" l="1"/>
  <c r="CX609" s="1"/>
  <c r="CM609"/>
  <c r="CU609" s="1"/>
  <c r="AX609"/>
  <c r="AY609" s="1"/>
  <c r="BF609" s="1"/>
  <c r="I627" l="1"/>
  <c r="D627"/>
  <c r="H627"/>
  <c r="G627"/>
  <c r="B627"/>
  <c r="C627"/>
  <c r="CP609"/>
  <c r="CQ609" s="1"/>
  <c r="CN609"/>
  <c r="CW609" s="1"/>
  <c r="BI609"/>
  <c r="BK609" s="1"/>
  <c r="BG609" s="1"/>
  <c r="BO609"/>
  <c r="BQ609" s="1"/>
  <c r="BL609"/>
  <c r="BN609" s="1"/>
  <c r="CS609"/>
  <c r="V609" l="1"/>
  <c r="AB609"/>
  <c r="Y609"/>
  <c r="S609"/>
  <c r="AH609"/>
  <c r="AP609"/>
  <c r="O627"/>
  <c r="M627"/>
  <c r="P627"/>
  <c r="K627"/>
  <c r="BS629"/>
  <c r="BT629" s="1"/>
  <c r="CV609"/>
  <c r="A627" l="1"/>
  <c r="BU629"/>
  <c r="E627"/>
  <c r="J627"/>
  <c r="AZ609"/>
  <c r="BC609" l="1"/>
  <c r="BB609"/>
  <c r="CD610" s="1"/>
  <c r="CE610" s="1"/>
  <c r="AS610" l="1"/>
  <c r="AR610"/>
  <c r="AU610"/>
  <c r="AW610"/>
  <c r="AV610"/>
  <c r="AT610"/>
  <c r="BA610" s="1"/>
  <c r="BE609"/>
  <c r="CG610"/>
  <c r="CF610"/>
  <c r="AX610" l="1"/>
  <c r="AY610" s="1"/>
  <c r="CH610"/>
  <c r="CI610" s="1"/>
  <c r="CJ610" s="1"/>
  <c r="CK610" s="1"/>
  <c r="CL610" s="1"/>
  <c r="CT610"/>
  <c r="CO610" s="1"/>
  <c r="BF610" l="1"/>
  <c r="CR610"/>
  <c r="CX610" s="1"/>
  <c r="CM610"/>
  <c r="CU610" s="1"/>
  <c r="CS610" l="1"/>
  <c r="BL610"/>
  <c r="BN610" s="1"/>
  <c r="BI610"/>
  <c r="BK610" s="1"/>
  <c r="BO610"/>
  <c r="BQ610" s="1"/>
  <c r="CP610"/>
  <c r="CQ610" s="1"/>
  <c r="CN610"/>
  <c r="CW610" s="1"/>
  <c r="C628"/>
  <c r="G628"/>
  <c r="I628"/>
  <c r="B628"/>
  <c r="H628"/>
  <c r="D628"/>
  <c r="K628" l="1"/>
  <c r="P628"/>
  <c r="BS630"/>
  <c r="BT630" s="1"/>
  <c r="O628"/>
  <c r="M628"/>
  <c r="BG610"/>
  <c r="CV610"/>
  <c r="E628" l="1"/>
  <c r="J628"/>
  <c r="A628"/>
  <c r="BU630"/>
  <c r="V610"/>
  <c r="Y610"/>
  <c r="AH610"/>
  <c r="S610"/>
  <c r="AB610"/>
  <c r="AP610"/>
  <c r="AZ610" l="1"/>
  <c r="BC610" l="1"/>
  <c r="BB610"/>
  <c r="CD611" s="1"/>
  <c r="CE611" s="1"/>
  <c r="AR611" l="1"/>
  <c r="AW611"/>
  <c r="AT611"/>
  <c r="AV611"/>
  <c r="AS611"/>
  <c r="AU611"/>
  <c r="BE610"/>
  <c r="CF611"/>
  <c r="CG611"/>
  <c r="CH611" l="1"/>
  <c r="CI611" s="1"/>
  <c r="CJ611" s="1"/>
  <c r="CK611" s="1"/>
  <c r="CL611" s="1"/>
  <c r="CM611" s="1"/>
  <c r="CT611"/>
  <c r="CO611" s="1"/>
  <c r="BA611"/>
  <c r="CP611" l="1"/>
  <c r="CQ611" s="1"/>
  <c r="CU611"/>
  <c r="CR611"/>
  <c r="CX611" s="1"/>
  <c r="AX611"/>
  <c r="AY611" s="1"/>
  <c r="BF611" s="1"/>
  <c r="I629" l="1"/>
  <c r="G629"/>
  <c r="C629"/>
  <c r="H629"/>
  <c r="D629"/>
  <c r="B629"/>
  <c r="BO611"/>
  <c r="BQ611" s="1"/>
  <c r="BL611"/>
  <c r="BN611" s="1"/>
  <c r="BI611"/>
  <c r="BK611" s="1"/>
  <c r="CN611"/>
  <c r="CW611" s="1"/>
  <c r="CS611"/>
  <c r="CV611" s="1"/>
  <c r="M629" l="1"/>
  <c r="BS631"/>
  <c r="BT631" s="1"/>
  <c r="O629"/>
  <c r="K629"/>
  <c r="P629"/>
  <c r="E629"/>
  <c r="J629"/>
  <c r="BG611"/>
  <c r="BU631" l="1"/>
  <c r="A629"/>
  <c r="AH611"/>
  <c r="S611"/>
  <c r="Y611"/>
  <c r="V611"/>
  <c r="AB611"/>
  <c r="AP611"/>
  <c r="AZ611" l="1"/>
  <c r="BB611" l="1"/>
  <c r="CD612" s="1"/>
  <c r="CE612" s="1"/>
  <c r="BC611"/>
  <c r="CF612" l="1"/>
  <c r="CG612"/>
  <c r="AU612"/>
  <c r="AS612"/>
  <c r="AT612"/>
  <c r="BA612" s="1"/>
  <c r="AW612"/>
  <c r="AR612"/>
  <c r="AV612"/>
  <c r="BE611"/>
  <c r="CO612" l="1"/>
  <c r="CH612"/>
  <c r="CI612" s="1"/>
  <c r="CJ612" s="1"/>
  <c r="CK612" s="1"/>
  <c r="CL612" s="1"/>
  <c r="CM612" s="1"/>
  <c r="CT612"/>
  <c r="AX612"/>
  <c r="AY612" s="1"/>
  <c r="CP612" l="1"/>
  <c r="CQ612" s="1"/>
  <c r="BF612"/>
  <c r="CU612"/>
  <c r="CR612"/>
  <c r="CX612" s="1"/>
  <c r="CS612" l="1"/>
  <c r="CV612" s="1"/>
  <c r="CN612"/>
  <c r="CW612" s="1"/>
  <c r="BL612"/>
  <c r="BN612" s="1"/>
  <c r="BI612"/>
  <c r="BK612" s="1"/>
  <c r="BO612"/>
  <c r="BQ612" s="1"/>
  <c r="B630"/>
  <c r="D630"/>
  <c r="I630"/>
  <c r="C630"/>
  <c r="H630"/>
  <c r="G630"/>
  <c r="K630" l="1"/>
  <c r="M630"/>
  <c r="BS632"/>
  <c r="BT632" s="1"/>
  <c r="P630"/>
  <c r="O630"/>
  <c r="E630"/>
  <c r="J630"/>
  <c r="BG612"/>
  <c r="BU632" l="1"/>
  <c r="A630"/>
  <c r="AH612"/>
  <c r="S612"/>
  <c r="AB612"/>
  <c r="Y612"/>
  <c r="V612"/>
  <c r="AP612"/>
  <c r="AZ612" l="1"/>
  <c r="BC612" l="1"/>
  <c r="BB612"/>
  <c r="CD613" s="1"/>
  <c r="CE613" s="1"/>
  <c r="AR613" l="1"/>
  <c r="AW613"/>
  <c r="AS613"/>
  <c r="AT613"/>
  <c r="AU613"/>
  <c r="AV613"/>
  <c r="BE612"/>
  <c r="CG613"/>
  <c r="CF613"/>
  <c r="CO613" l="1"/>
  <c r="CH613"/>
  <c r="CI613" s="1"/>
  <c r="CJ613" s="1"/>
  <c r="CK613" s="1"/>
  <c r="CL613" s="1"/>
  <c r="CT613"/>
  <c r="BA613"/>
  <c r="CR613" l="1"/>
  <c r="CX613" s="1"/>
  <c r="CM613"/>
  <c r="CU613" s="1"/>
  <c r="AX613"/>
  <c r="AY613" s="1"/>
  <c r="BF613" s="1"/>
  <c r="B631" l="1"/>
  <c r="C631"/>
  <c r="H631"/>
  <c r="D631"/>
  <c r="I631"/>
  <c r="G631"/>
  <c r="BO613"/>
  <c r="BQ613" s="1"/>
  <c r="BL613"/>
  <c r="BN613" s="1"/>
  <c r="BI613"/>
  <c r="BK613" s="1"/>
  <c r="BG613" s="1"/>
  <c r="CP613"/>
  <c r="CQ613" s="1"/>
  <c r="CN613"/>
  <c r="CW613" s="1"/>
  <c r="CS613"/>
  <c r="V613" l="1"/>
  <c r="Y613"/>
  <c r="AH613"/>
  <c r="S613"/>
  <c r="AB613"/>
  <c r="AP613"/>
  <c r="BS633"/>
  <c r="BT633" s="1"/>
  <c r="K631"/>
  <c r="O631"/>
  <c r="M631"/>
  <c r="P631"/>
  <c r="CV613"/>
  <c r="E631" l="1"/>
  <c r="J631"/>
  <c r="A631"/>
  <c r="BU633"/>
  <c r="AZ613"/>
  <c r="BB613" l="1"/>
  <c r="CD614" s="1"/>
  <c r="CE614" s="1"/>
  <c r="BC613"/>
  <c r="CG614" l="1"/>
  <c r="CF614"/>
  <c r="AU614"/>
  <c r="AV614"/>
  <c r="AR614"/>
  <c r="AW614"/>
  <c r="AT614"/>
  <c r="BA614" s="1"/>
  <c r="AS614"/>
  <c r="BE613"/>
  <c r="CT614" l="1"/>
  <c r="CO614" s="1"/>
  <c r="CH614"/>
  <c r="CI614" s="1"/>
  <c r="CJ614" s="1"/>
  <c r="CK614" s="1"/>
  <c r="CL614" s="1"/>
  <c r="AX614"/>
  <c r="AY614" s="1"/>
  <c r="CR614" l="1"/>
  <c r="CX614" s="1"/>
  <c r="CM614"/>
  <c r="BF614"/>
  <c r="CS614" l="1"/>
  <c r="C632"/>
  <c r="D632"/>
  <c r="B632"/>
  <c r="G632"/>
  <c r="I632"/>
  <c r="H632"/>
  <c r="CP614"/>
  <c r="CQ614" s="1"/>
  <c r="CN614"/>
  <c r="CW614" s="1"/>
  <c r="BI614"/>
  <c r="BK614" s="1"/>
  <c r="BL614"/>
  <c r="BN614" s="1"/>
  <c r="BO614"/>
  <c r="BQ614" s="1"/>
  <c r="CU614"/>
  <c r="BG614" l="1"/>
  <c r="V614" s="1"/>
  <c r="M632"/>
  <c r="O632"/>
  <c r="P632"/>
  <c r="BS634"/>
  <c r="BT634" s="1"/>
  <c r="K632"/>
  <c r="Y614"/>
  <c r="AP614"/>
  <c r="CV614"/>
  <c r="AH614" l="1"/>
  <c r="AB614"/>
  <c r="S614"/>
  <c r="E632"/>
  <c r="J632"/>
  <c r="BU634"/>
  <c r="A632"/>
  <c r="AZ614" l="1"/>
  <c r="BB614" s="1"/>
  <c r="CD615" s="1"/>
  <c r="CE615" s="1"/>
  <c r="BC614" l="1"/>
  <c r="AU615" s="1"/>
  <c r="CG615"/>
  <c r="CF615"/>
  <c r="AT615" l="1"/>
  <c r="AV615"/>
  <c r="AR615"/>
  <c r="AW615"/>
  <c r="AS615"/>
  <c r="BE614"/>
  <c r="CO615"/>
  <c r="CH615"/>
  <c r="CI615" s="1"/>
  <c r="CJ615" s="1"/>
  <c r="CK615" s="1"/>
  <c r="CL615" s="1"/>
  <c r="CT615"/>
  <c r="BA615"/>
  <c r="CR615" l="1"/>
  <c r="CX615" s="1"/>
  <c r="CM615"/>
  <c r="CU615" s="1"/>
  <c r="AX615"/>
  <c r="AY615" s="1"/>
  <c r="BF615" s="1"/>
  <c r="C633" l="1"/>
  <c r="B633"/>
  <c r="H633"/>
  <c r="D633"/>
  <c r="I633"/>
  <c r="G633"/>
  <c r="CS615"/>
  <c r="CP615"/>
  <c r="CQ615" s="1"/>
  <c r="CN615"/>
  <c r="CW615" s="1"/>
  <c r="BI615"/>
  <c r="BK615" s="1"/>
  <c r="BL615"/>
  <c r="BN615" s="1"/>
  <c r="BO615"/>
  <c r="BQ615" s="1"/>
  <c r="BG615" l="1"/>
  <c r="V615" s="1"/>
  <c r="K633"/>
  <c r="BS635"/>
  <c r="BT635" s="1"/>
  <c r="P633"/>
  <c r="M633"/>
  <c r="O633"/>
  <c r="AP615"/>
  <c r="CV615"/>
  <c r="Y615" l="1"/>
  <c r="S615"/>
  <c r="AB615"/>
  <c r="AH615"/>
  <c r="A633"/>
  <c r="BU635"/>
  <c r="E633"/>
  <c r="J633"/>
  <c r="AZ615" l="1"/>
  <c r="BC615" s="1"/>
  <c r="AU616" s="1"/>
  <c r="AV616" l="1"/>
  <c r="AW616"/>
  <c r="BE615"/>
  <c r="AR616"/>
  <c r="BB615"/>
  <c r="CD616" s="1"/>
  <c r="CE616" s="1"/>
  <c r="CG616" s="1"/>
  <c r="CT616" s="1"/>
  <c r="AS616"/>
  <c r="AT616"/>
  <c r="BA616" s="1"/>
  <c r="AX616" s="1"/>
  <c r="AY616" s="1"/>
  <c r="CH616"/>
  <c r="CF616" l="1"/>
  <c r="CO616" s="1"/>
  <c r="BF616"/>
  <c r="CI616" l="1"/>
  <c r="CJ616" s="1"/>
  <c r="CK616" s="1"/>
  <c r="CL616" s="1"/>
  <c r="CR616" s="1"/>
  <c r="CX616" s="1"/>
  <c r="I634" s="1"/>
  <c r="BL616"/>
  <c r="BN616" s="1"/>
  <c r="BI616"/>
  <c r="BK616" s="1"/>
  <c r="BO616"/>
  <c r="BQ616" s="1"/>
  <c r="G634" l="1"/>
  <c r="D634"/>
  <c r="C634"/>
  <c r="O634" s="1"/>
  <c r="CM616"/>
  <c r="CS616" s="1"/>
  <c r="B634"/>
  <c r="H634"/>
  <c r="CP616"/>
  <c r="CQ616" s="1"/>
  <c r="CU616"/>
  <c r="CN616"/>
  <c r="CW616" s="1"/>
  <c r="M634"/>
  <c r="P634"/>
  <c r="BG616"/>
  <c r="BS636" l="1"/>
  <c r="BT636" s="1"/>
  <c r="BU636" s="1"/>
  <c r="K634"/>
  <c r="CV616"/>
  <c r="J634" s="1"/>
  <c r="V616"/>
  <c r="Y616"/>
  <c r="AB616"/>
  <c r="S616"/>
  <c r="AH616"/>
  <c r="AP616"/>
  <c r="A634" l="1"/>
  <c r="E634"/>
  <c r="AZ616"/>
  <c r="BB616" l="1"/>
  <c r="CD617" s="1"/>
  <c r="CE617" s="1"/>
  <c r="BC616"/>
  <c r="CG617" l="1"/>
  <c r="CF617"/>
  <c r="AR617"/>
  <c r="AU617"/>
  <c r="AW617"/>
  <c r="AT617"/>
  <c r="BA617" s="1"/>
  <c r="AV617"/>
  <c r="AS617"/>
  <c r="BE616"/>
  <c r="CH617" l="1"/>
  <c r="CI617" s="1"/>
  <c r="CJ617" s="1"/>
  <c r="CK617" s="1"/>
  <c r="CL617" s="1"/>
  <c r="CT617"/>
  <c r="CO617"/>
  <c r="AX617"/>
  <c r="AY617" s="1"/>
  <c r="CR617" l="1"/>
  <c r="CX617" s="1"/>
  <c r="CM617"/>
  <c r="CU617" s="1"/>
  <c r="BF617"/>
  <c r="CP617" l="1"/>
  <c r="CQ617" s="1"/>
  <c r="CN617"/>
  <c r="CW617" s="1"/>
  <c r="D635"/>
  <c r="C635"/>
  <c r="I635"/>
  <c r="B635"/>
  <c r="G635"/>
  <c r="H635"/>
  <c r="BO617"/>
  <c r="BQ617" s="1"/>
  <c r="BL617"/>
  <c r="BN617" s="1"/>
  <c r="BI617"/>
  <c r="BK617" s="1"/>
  <c r="CS617"/>
  <c r="CV617" l="1"/>
  <c r="BS637"/>
  <c r="BT637" s="1"/>
  <c r="P635"/>
  <c r="O635"/>
  <c r="M635"/>
  <c r="K635"/>
  <c r="BG617"/>
  <c r="E635" l="1"/>
  <c r="J635"/>
  <c r="A635"/>
  <c r="BU637"/>
  <c r="V617"/>
  <c r="AH617"/>
  <c r="S617"/>
  <c r="AB617"/>
  <c r="Y617"/>
  <c r="AP617"/>
  <c r="AZ617" l="1"/>
  <c r="BC617" s="1"/>
  <c r="BB617" l="1"/>
  <c r="CD618" s="1"/>
  <c r="CE618" s="1"/>
  <c r="CF618" s="1"/>
  <c r="AU618"/>
  <c r="AV618"/>
  <c r="AR618"/>
  <c r="AW618"/>
  <c r="AT618"/>
  <c r="AS618"/>
  <c r="BE617"/>
  <c r="CG618" l="1"/>
  <c r="CH618" s="1"/>
  <c r="BA618"/>
  <c r="CI618" l="1"/>
  <c r="CJ618" s="1"/>
  <c r="CK618" s="1"/>
  <c r="CL618" s="1"/>
  <c r="CM618" s="1"/>
  <c r="CU618" s="1"/>
  <c r="CT618"/>
  <c r="CO618" s="1"/>
  <c r="AX618"/>
  <c r="AY618" s="1"/>
  <c r="BF618" s="1"/>
  <c r="CR618" l="1"/>
  <c r="CX618" s="1"/>
  <c r="B636" s="1"/>
  <c r="BL618"/>
  <c r="BN618" s="1"/>
  <c r="BI618"/>
  <c r="BK618" s="1"/>
  <c r="BO618"/>
  <c r="BQ618" s="1"/>
  <c r="CP618"/>
  <c r="CQ618" s="1"/>
  <c r="CN618" l="1"/>
  <c r="CW618" s="1"/>
  <c r="G636"/>
  <c r="D636"/>
  <c r="H636"/>
  <c r="CS618"/>
  <c r="CV618" s="1"/>
  <c r="C636"/>
  <c r="P636" s="1"/>
  <c r="I636"/>
  <c r="BG618"/>
  <c r="K636" l="1"/>
  <c r="M636"/>
  <c r="BS638"/>
  <c r="BT638" s="1"/>
  <c r="O636"/>
  <c r="BU638"/>
  <c r="A636"/>
  <c r="E636"/>
  <c r="J636"/>
  <c r="V618"/>
  <c r="AH618"/>
  <c r="S618"/>
  <c r="AB618"/>
  <c r="Y618"/>
  <c r="AP618"/>
  <c r="AZ618" l="1"/>
  <c r="BB618" s="1"/>
  <c r="CD619" s="1"/>
  <c r="CE619" s="1"/>
  <c r="BC618" l="1"/>
  <c r="AS619" s="1"/>
  <c r="CF619"/>
  <c r="CG619"/>
  <c r="AW619" l="1"/>
  <c r="AT619"/>
  <c r="BA619" s="1"/>
  <c r="BE618"/>
  <c r="AU619"/>
  <c r="AV619"/>
  <c r="AR619"/>
  <c r="CO619"/>
  <c r="CT619"/>
  <c r="CH619"/>
  <c r="CI619" s="1"/>
  <c r="CJ619" s="1"/>
  <c r="CK619" s="1"/>
  <c r="CL619" s="1"/>
  <c r="CM619" s="1"/>
  <c r="CP619" l="1"/>
  <c r="CQ619" s="1"/>
  <c r="CU619"/>
  <c r="AX619"/>
  <c r="AY619" s="1"/>
  <c r="BF619" s="1"/>
  <c r="CR619"/>
  <c r="CX619" s="1"/>
  <c r="D637" l="1"/>
  <c r="H637"/>
  <c r="C637"/>
  <c r="B637"/>
  <c r="G637"/>
  <c r="I637"/>
  <c r="CN619"/>
  <c r="CW619" s="1"/>
  <c r="CS619"/>
  <c r="CV619" s="1"/>
  <c r="BL619"/>
  <c r="BN619" s="1"/>
  <c r="BI619"/>
  <c r="BK619" s="1"/>
  <c r="BO619"/>
  <c r="BQ619" s="1"/>
  <c r="BG619" l="1"/>
  <c r="V619" s="1"/>
  <c r="O637"/>
  <c r="K637"/>
  <c r="BS639"/>
  <c r="BT639" s="1"/>
  <c r="P637"/>
  <c r="M637"/>
  <c r="E637"/>
  <c r="J637"/>
  <c r="AH619"/>
  <c r="AB619"/>
  <c r="Y619"/>
  <c r="S619"/>
  <c r="AP619"/>
  <c r="BU639" l="1"/>
  <c r="A637"/>
  <c r="AZ619"/>
  <c r="BC619" l="1"/>
  <c r="BB619"/>
  <c r="CD620" s="1"/>
  <c r="CE620" s="1"/>
  <c r="AT620" l="1"/>
  <c r="BA620" s="1"/>
  <c r="AW620"/>
  <c r="AS620"/>
  <c r="AR620"/>
  <c r="AU620"/>
  <c r="AV620"/>
  <c r="BE619"/>
  <c r="CF620"/>
  <c r="CG620"/>
  <c r="AX620" l="1"/>
  <c r="AY620" s="1"/>
  <c r="BF620" s="1"/>
  <c r="CH620"/>
  <c r="CI620" s="1"/>
  <c r="CJ620" s="1"/>
  <c r="CK620" s="1"/>
  <c r="CL620" s="1"/>
  <c r="CM620" s="1"/>
  <c r="CT620"/>
  <c r="CO620" s="1"/>
  <c r="CP620" l="1"/>
  <c r="CQ620" s="1"/>
  <c r="CU620"/>
  <c r="BO620"/>
  <c r="BQ620" s="1"/>
  <c r="BL620"/>
  <c r="BN620" s="1"/>
  <c r="BI620"/>
  <c r="BK620" s="1"/>
  <c r="BG620" s="1"/>
  <c r="CR620"/>
  <c r="CX620" s="1"/>
  <c r="CS620" l="1"/>
  <c r="CV620" s="1"/>
  <c r="AB620"/>
  <c r="S620"/>
  <c r="Y620"/>
  <c r="V620"/>
  <c r="AH620"/>
  <c r="AP620"/>
  <c r="CN620"/>
  <c r="CW620" s="1"/>
  <c r="I638"/>
  <c r="C638"/>
  <c r="D638"/>
  <c r="G638"/>
  <c r="B638"/>
  <c r="H638"/>
  <c r="AZ620" l="1"/>
  <c r="P638"/>
  <c r="M638"/>
  <c r="BS640"/>
  <c r="BT640" s="1"/>
  <c r="O638"/>
  <c r="K638"/>
  <c r="E638"/>
  <c r="J638"/>
  <c r="BC620" l="1"/>
  <c r="BB620"/>
  <c r="CD621" s="1"/>
  <c r="CE621" s="1"/>
  <c r="BU640"/>
  <c r="A638"/>
  <c r="AS621" l="1"/>
  <c r="AV621"/>
  <c r="AW621"/>
  <c r="AR621"/>
  <c r="AT621"/>
  <c r="BA621" s="1"/>
  <c r="AU621"/>
  <c r="BE620"/>
  <c r="CG621"/>
  <c r="CF621"/>
  <c r="CO621" l="1"/>
  <c r="AX621"/>
  <c r="AY621" s="1"/>
  <c r="CT621"/>
  <c r="CH621"/>
  <c r="CI621" s="1"/>
  <c r="CJ621" s="1"/>
  <c r="CK621" s="1"/>
  <c r="CL621" s="1"/>
  <c r="CM621" s="1"/>
  <c r="BF621" l="1"/>
  <c r="CP621"/>
  <c r="CQ621" s="1"/>
  <c r="CU621"/>
  <c r="CR621"/>
  <c r="CX621" s="1"/>
  <c r="CN621" l="1"/>
  <c r="CW621" s="1"/>
  <c r="BO621"/>
  <c r="BQ621" s="1"/>
  <c r="BI621"/>
  <c r="BK621" s="1"/>
  <c r="BL621"/>
  <c r="BN621" s="1"/>
  <c r="G639"/>
  <c r="H639"/>
  <c r="D639"/>
  <c r="C639"/>
  <c r="I639"/>
  <c r="B639"/>
  <c r="CV621"/>
  <c r="CS621"/>
  <c r="BG621" l="1"/>
  <c r="V621" s="1"/>
  <c r="AB621"/>
  <c r="Y621"/>
  <c r="E639"/>
  <c r="J639"/>
  <c r="O639"/>
  <c r="K639"/>
  <c r="P639"/>
  <c r="BS641"/>
  <c r="BT641" s="1"/>
  <c r="M639"/>
  <c r="AH621" l="1"/>
  <c r="AP621"/>
  <c r="S621"/>
  <c r="AZ621" s="1"/>
  <c r="A639"/>
  <c r="BU641"/>
  <c r="BC621" l="1"/>
  <c r="BB621"/>
  <c r="CD622" s="1"/>
  <c r="CE622" s="1"/>
  <c r="AT622" l="1"/>
  <c r="BA622" s="1"/>
  <c r="AU622"/>
  <c r="AR622"/>
  <c r="AV622"/>
  <c r="AS622"/>
  <c r="AW622"/>
  <c r="BE621"/>
  <c r="CG622"/>
  <c r="CF622"/>
  <c r="AX622" l="1"/>
  <c r="AY622" s="1"/>
  <c r="BF622" s="1"/>
  <c r="CO622"/>
  <c r="CT622"/>
  <c r="CH622"/>
  <c r="CI622" s="1"/>
  <c r="CJ622" s="1"/>
  <c r="CK622" s="1"/>
  <c r="CL622" s="1"/>
  <c r="CM622" s="1"/>
  <c r="CP622" l="1"/>
  <c r="CQ622" s="1"/>
  <c r="BI622"/>
  <c r="BK622" s="1"/>
  <c r="BG622" s="1"/>
  <c r="BO622"/>
  <c r="BQ622" s="1"/>
  <c r="BL622"/>
  <c r="BN622" s="1"/>
  <c r="CR622"/>
  <c r="CX622" s="1"/>
  <c r="CU622"/>
  <c r="CV622" l="1"/>
  <c r="S622"/>
  <c r="AH622"/>
  <c r="V622"/>
  <c r="AB622"/>
  <c r="Y622"/>
  <c r="AP622"/>
  <c r="CS622"/>
  <c r="CN622"/>
  <c r="CW622" s="1"/>
  <c r="I640"/>
  <c r="D640"/>
  <c r="G640"/>
  <c r="H640"/>
  <c r="C640"/>
  <c r="B640"/>
  <c r="E640" l="1"/>
  <c r="J640"/>
  <c r="AZ622"/>
  <c r="M640"/>
  <c r="P640"/>
  <c r="BS642"/>
  <c r="BT642" s="1"/>
  <c r="K640"/>
  <c r="O640"/>
  <c r="BC622" l="1"/>
  <c r="BB622"/>
  <c r="CD623" s="1"/>
  <c r="CE623" s="1"/>
  <c r="BU642"/>
  <c r="A640"/>
  <c r="AV623" l="1"/>
  <c r="AU623"/>
  <c r="AR623"/>
  <c r="AS623"/>
  <c r="AW623"/>
  <c r="AT623"/>
  <c r="BE622"/>
  <c r="CG623"/>
  <c r="CF623"/>
  <c r="CO623" l="1"/>
  <c r="CT623"/>
  <c r="CH623"/>
  <c r="CI623" s="1"/>
  <c r="CJ623" s="1"/>
  <c r="CK623" s="1"/>
  <c r="CL623" s="1"/>
  <c r="BA623"/>
  <c r="AX623" l="1"/>
  <c r="AY623" s="1"/>
  <c r="BF623" s="1"/>
  <c r="CR623"/>
  <c r="CX623" s="1"/>
  <c r="CM623"/>
  <c r="CS623" l="1"/>
  <c r="CU623"/>
  <c r="H641"/>
  <c r="B641"/>
  <c r="D641"/>
  <c r="C641"/>
  <c r="G641"/>
  <c r="I641"/>
  <c r="CP623"/>
  <c r="CQ623" s="1"/>
  <c r="CN623"/>
  <c r="CW623" s="1"/>
  <c r="BI623"/>
  <c r="BK623" s="1"/>
  <c r="BO623"/>
  <c r="BQ623" s="1"/>
  <c r="BL623"/>
  <c r="BN623" s="1"/>
  <c r="BG623" l="1"/>
  <c r="AH623" s="1"/>
  <c r="BS643"/>
  <c r="BT643" s="1"/>
  <c r="K641"/>
  <c r="O641"/>
  <c r="P641"/>
  <c r="M641"/>
  <c r="AB623"/>
  <c r="AP623"/>
  <c r="CV623"/>
  <c r="S623" l="1"/>
  <c r="Y623"/>
  <c r="V623"/>
  <c r="BU643"/>
  <c r="A641"/>
  <c r="E641"/>
  <c r="J641"/>
  <c r="AZ623" l="1"/>
  <c r="BC623" s="1"/>
  <c r="BB623" l="1"/>
  <c r="CD624" s="1"/>
  <c r="CE624" s="1"/>
  <c r="CF624" s="1"/>
  <c r="AS624"/>
  <c r="AT624"/>
  <c r="AR624"/>
  <c r="AU624"/>
  <c r="AV624"/>
  <c r="AW624"/>
  <c r="BE623"/>
  <c r="CG624" l="1"/>
  <c r="CT624" s="1"/>
  <c r="CO624" s="1"/>
  <c r="CH624"/>
  <c r="BA624"/>
  <c r="CI624" l="1"/>
  <c r="CJ624" s="1"/>
  <c r="CK624" s="1"/>
  <c r="CL624" s="1"/>
  <c r="CM624" s="1"/>
  <c r="AX624"/>
  <c r="AY624" s="1"/>
  <c r="BF624" s="1"/>
  <c r="CN624" l="1"/>
  <c r="CW624" s="1"/>
  <c r="CR624"/>
  <c r="CX624" s="1"/>
  <c r="C642" s="1"/>
  <c r="CP624"/>
  <c r="CQ624" s="1"/>
  <c r="CU624"/>
  <c r="BL624"/>
  <c r="BN624" s="1"/>
  <c r="BO624"/>
  <c r="BQ624" s="1"/>
  <c r="BI624"/>
  <c r="BK624" s="1"/>
  <c r="H642"/>
  <c r="CS624"/>
  <c r="CV624" s="1"/>
  <c r="D642" l="1"/>
  <c r="G642"/>
  <c r="B642"/>
  <c r="I642"/>
  <c r="BG624"/>
  <c r="S624" s="1"/>
  <c r="E642"/>
  <c r="J642"/>
  <c r="M642"/>
  <c r="BS644"/>
  <c r="BT644" s="1"/>
  <c r="K642"/>
  <c r="O642"/>
  <c r="P642"/>
  <c r="AH624" l="1"/>
  <c r="Y624"/>
  <c r="V624"/>
  <c r="AP624"/>
  <c r="AB624"/>
  <c r="A642"/>
  <c r="BU644"/>
  <c r="AZ624" l="1"/>
  <c r="BB624" s="1"/>
  <c r="CD625" s="1"/>
  <c r="CE625" s="1"/>
  <c r="BC624" l="1"/>
  <c r="AV625" s="1"/>
  <c r="CG625"/>
  <c r="CF625"/>
  <c r="AW625" l="1"/>
  <c r="AS625"/>
  <c r="AR625"/>
  <c r="AT625"/>
  <c r="AU625"/>
  <c r="BE624"/>
  <c r="CO625"/>
  <c r="CT625"/>
  <c r="CH625"/>
  <c r="CI625" s="1"/>
  <c r="CJ625" s="1"/>
  <c r="CK625" s="1"/>
  <c r="CL625" s="1"/>
  <c r="BA625" l="1"/>
  <c r="AX625" s="1"/>
  <c r="AY625" s="1"/>
  <c r="BF625" s="1"/>
  <c r="CR625"/>
  <c r="CX625" s="1"/>
  <c r="CM625"/>
  <c r="BI625" l="1"/>
  <c r="BK625" s="1"/>
  <c r="BO625"/>
  <c r="BQ625" s="1"/>
  <c r="BL625"/>
  <c r="BN625" s="1"/>
  <c r="CP625"/>
  <c r="CQ625" s="1"/>
  <c r="CN625"/>
  <c r="CW625" s="1"/>
  <c r="C643"/>
  <c r="H643"/>
  <c r="I643"/>
  <c r="G643"/>
  <c r="D643"/>
  <c r="B643"/>
  <c r="CS625"/>
  <c r="BG625"/>
  <c r="CU625"/>
  <c r="CV625" l="1"/>
  <c r="V625"/>
  <c r="S625"/>
  <c r="Y625"/>
  <c r="AB625"/>
  <c r="AH625"/>
  <c r="AP625"/>
  <c r="BS645"/>
  <c r="BT645" s="1"/>
  <c r="P643"/>
  <c r="O643"/>
  <c r="K643"/>
  <c r="M643"/>
  <c r="BU645" l="1"/>
  <c r="A643"/>
  <c r="E643"/>
  <c r="J643"/>
  <c r="AZ625"/>
  <c r="BB625" l="1"/>
  <c r="CD626" s="1"/>
  <c r="CE626" s="1"/>
  <c r="BC625"/>
  <c r="CG626" l="1"/>
  <c r="CF626"/>
  <c r="AS626"/>
  <c r="AV626"/>
  <c r="AU626"/>
  <c r="AW626"/>
  <c r="AT626"/>
  <c r="AR626"/>
  <c r="BE625"/>
  <c r="CH626" l="1"/>
  <c r="CI626" s="1"/>
  <c r="CJ626" s="1"/>
  <c r="CK626" s="1"/>
  <c r="CL626" s="1"/>
  <c r="CT626"/>
  <c r="CO626" s="1"/>
  <c r="BA626"/>
  <c r="CR626" l="1"/>
  <c r="CX626" s="1"/>
  <c r="CM626"/>
  <c r="AX626"/>
  <c r="AY626" s="1"/>
  <c r="BF626" s="1"/>
  <c r="CS626" l="1"/>
  <c r="CU626"/>
  <c r="BO626"/>
  <c r="BQ626" s="1"/>
  <c r="BI626"/>
  <c r="BK626" s="1"/>
  <c r="BL626"/>
  <c r="BN626" s="1"/>
  <c r="CP626"/>
  <c r="CQ626" s="1"/>
  <c r="CN626"/>
  <c r="CW626" s="1"/>
  <c r="C644"/>
  <c r="G644"/>
  <c r="I644"/>
  <c r="B644"/>
  <c r="D644"/>
  <c r="H644"/>
  <c r="BG626" l="1"/>
  <c r="S626" s="1"/>
  <c r="M644"/>
  <c r="BS646"/>
  <c r="BT646" s="1"/>
  <c r="P644"/>
  <c r="K644"/>
  <c r="O644"/>
  <c r="CV626"/>
  <c r="AB626" l="1"/>
  <c r="Y626"/>
  <c r="V626"/>
  <c r="AP626"/>
  <c r="AH626"/>
  <c r="E644"/>
  <c r="J644"/>
  <c r="A644"/>
  <c r="BU646"/>
  <c r="AZ626" l="1"/>
  <c r="BB626" s="1"/>
  <c r="CD627" s="1"/>
  <c r="CE627" s="1"/>
  <c r="BC626" l="1"/>
  <c r="AU627" s="1"/>
  <c r="CG627"/>
  <c r="CF627"/>
  <c r="AT627" l="1"/>
  <c r="AR627"/>
  <c r="AS627"/>
  <c r="AW627"/>
  <c r="AV627"/>
  <c r="BE626"/>
  <c r="CO627"/>
  <c r="CT627"/>
  <c r="CH627"/>
  <c r="CI627" s="1"/>
  <c r="CJ627" s="1"/>
  <c r="CK627" s="1"/>
  <c r="CL627" s="1"/>
  <c r="BA627"/>
  <c r="CR627" l="1"/>
  <c r="CX627" s="1"/>
  <c r="CM627"/>
  <c r="CU627" s="1"/>
  <c r="AX627"/>
  <c r="AY627" s="1"/>
  <c r="BF627" s="1"/>
  <c r="I645" l="1"/>
  <c r="C645"/>
  <c r="B645"/>
  <c r="H645"/>
  <c r="D645"/>
  <c r="G645"/>
  <c r="CS627"/>
  <c r="CP627"/>
  <c r="CQ627" s="1"/>
  <c r="CN627"/>
  <c r="CW627" s="1"/>
  <c r="BI627"/>
  <c r="BK627" s="1"/>
  <c r="BL627"/>
  <c r="BN627" s="1"/>
  <c r="BO627"/>
  <c r="BQ627" s="1"/>
  <c r="BG627" l="1"/>
  <c r="Y627" s="1"/>
  <c r="M645"/>
  <c r="BS647"/>
  <c r="BT647" s="1"/>
  <c r="P645"/>
  <c r="K645"/>
  <c r="O645"/>
  <c r="CV627"/>
  <c r="S627" l="1"/>
  <c r="AZ627" s="1"/>
  <c r="AB627"/>
  <c r="AH627"/>
  <c r="V627"/>
  <c r="AP627"/>
  <c r="BU647"/>
  <c r="A645"/>
  <c r="E645"/>
  <c r="J645"/>
  <c r="BB627" l="1"/>
  <c r="CD628" s="1"/>
  <c r="CE628" s="1"/>
  <c r="BC627"/>
  <c r="CG628" l="1"/>
  <c r="CF628"/>
  <c r="AT628"/>
  <c r="AS628"/>
  <c r="AU628"/>
  <c r="AR628"/>
  <c r="AW628"/>
  <c r="AV628"/>
  <c r="BE627"/>
  <c r="CH628" l="1"/>
  <c r="CI628" s="1"/>
  <c r="CJ628" s="1"/>
  <c r="CK628" s="1"/>
  <c r="CL628" s="1"/>
  <c r="CT628"/>
  <c r="CO628" s="1"/>
  <c r="BA628"/>
  <c r="CR628" l="1"/>
  <c r="CX628" s="1"/>
  <c r="CM628"/>
  <c r="AX628"/>
  <c r="AY628" s="1"/>
  <c r="BF628" s="1"/>
  <c r="CS628" l="1"/>
  <c r="CU628"/>
  <c r="G646"/>
  <c r="C646"/>
  <c r="D646"/>
  <c r="H646"/>
  <c r="B646"/>
  <c r="I646"/>
  <c r="CP628"/>
  <c r="CQ628" s="1"/>
  <c r="CN628"/>
  <c r="CW628" s="1"/>
  <c r="BL628"/>
  <c r="BN628" s="1"/>
  <c r="BO628"/>
  <c r="BQ628" s="1"/>
  <c r="BI628"/>
  <c r="BK628" s="1"/>
  <c r="BS648" l="1"/>
  <c r="BT648" s="1"/>
  <c r="M646"/>
  <c r="P646"/>
  <c r="K646"/>
  <c r="O646"/>
  <c r="BG628"/>
  <c r="CV628"/>
  <c r="BU648" l="1"/>
  <c r="A646"/>
  <c r="AB628"/>
  <c r="S628"/>
  <c r="Y628"/>
  <c r="AH628"/>
  <c r="V628"/>
  <c r="AP628"/>
  <c r="E646"/>
  <c r="J646"/>
  <c r="AZ628" l="1"/>
  <c r="BB628" l="1"/>
  <c r="CD629" s="1"/>
  <c r="CE629" s="1"/>
  <c r="BC628"/>
  <c r="CF629" l="1"/>
  <c r="CG629"/>
  <c r="AT629"/>
  <c r="BA629" s="1"/>
  <c r="AV629"/>
  <c r="AS629"/>
  <c r="AR629"/>
  <c r="AU629"/>
  <c r="AW629"/>
  <c r="BE628"/>
  <c r="CO629" l="1"/>
  <c r="CH629"/>
  <c r="CI629" s="1"/>
  <c r="CJ629" s="1"/>
  <c r="CK629" s="1"/>
  <c r="CL629" s="1"/>
  <c r="CM629" s="1"/>
  <c r="CT629"/>
  <c r="AX629"/>
  <c r="AY629" s="1"/>
  <c r="BF629" s="1"/>
  <c r="CP629" l="1"/>
  <c r="CQ629" s="1"/>
  <c r="CU629"/>
  <c r="CR629"/>
  <c r="CX629" s="1"/>
  <c r="BL629"/>
  <c r="BN629" s="1"/>
  <c r="BI629"/>
  <c r="BK629" s="1"/>
  <c r="BO629"/>
  <c r="BQ629" s="1"/>
  <c r="CV629" l="1"/>
  <c r="B647"/>
  <c r="G647"/>
  <c r="D647"/>
  <c r="H647"/>
  <c r="C647"/>
  <c r="I647"/>
  <c r="CS629"/>
  <c r="CN629"/>
  <c r="CW629" s="1"/>
  <c r="BG629"/>
  <c r="E647" l="1"/>
  <c r="J647"/>
  <c r="V629"/>
  <c r="AH629"/>
  <c r="S629"/>
  <c r="AZ629" s="1"/>
  <c r="AB629"/>
  <c r="Y629"/>
  <c r="AP629"/>
  <c r="M647"/>
  <c r="BS649"/>
  <c r="BT649" s="1"/>
  <c r="P647"/>
  <c r="K647"/>
  <c r="O647"/>
  <c r="BC629" l="1"/>
  <c r="BB629"/>
  <c r="CD630" s="1"/>
  <c r="CE630" s="1"/>
  <c r="A647"/>
  <c r="BU649"/>
  <c r="AS630" l="1"/>
  <c r="AR630"/>
  <c r="AU630"/>
  <c r="AT630"/>
  <c r="AW630"/>
  <c r="AV630"/>
  <c r="BE629"/>
  <c r="CF630"/>
  <c r="CG630"/>
  <c r="CH630" l="1"/>
  <c r="CI630" s="1"/>
  <c r="CJ630" s="1"/>
  <c r="CK630" s="1"/>
  <c r="CL630" s="1"/>
  <c r="CM630" s="1"/>
  <c r="CT630"/>
  <c r="CO630" s="1"/>
  <c r="BA630"/>
  <c r="CP630" l="1"/>
  <c r="CQ630" s="1"/>
  <c r="CN630"/>
  <c r="CW630" s="1"/>
  <c r="AX630"/>
  <c r="AY630" s="1"/>
  <c r="BF630" s="1"/>
  <c r="CR630"/>
  <c r="CX630" s="1"/>
  <c r="CS630"/>
  <c r="CU630"/>
  <c r="CV630" l="1"/>
  <c r="I648"/>
  <c r="G648"/>
  <c r="B648"/>
  <c r="C648"/>
  <c r="D648"/>
  <c r="H648"/>
  <c r="BI630"/>
  <c r="BK630" s="1"/>
  <c r="BL630"/>
  <c r="BN630" s="1"/>
  <c r="BO630"/>
  <c r="BQ630" s="1"/>
  <c r="BG630" l="1"/>
  <c r="Y630" s="1"/>
  <c r="E648"/>
  <c r="J648"/>
  <c r="P648"/>
  <c r="BS650"/>
  <c r="BT650" s="1"/>
  <c r="M648"/>
  <c r="K648"/>
  <c r="O648"/>
  <c r="S630"/>
  <c r="V630"/>
  <c r="AP630" l="1"/>
  <c r="AZ630" s="1"/>
  <c r="AH630"/>
  <c r="AB630"/>
  <c r="BU650"/>
  <c r="A648"/>
  <c r="BB630" l="1"/>
  <c r="CD631" s="1"/>
  <c r="CE631" s="1"/>
  <c r="BC630"/>
  <c r="CF631" l="1"/>
  <c r="CG631"/>
  <c r="AT631"/>
  <c r="AR631"/>
  <c r="AS631"/>
  <c r="AU631"/>
  <c r="AV631"/>
  <c r="AW631"/>
  <c r="BE630"/>
  <c r="CO631" l="1"/>
  <c r="CH631"/>
  <c r="CI631" s="1"/>
  <c r="CJ631" s="1"/>
  <c r="CK631" s="1"/>
  <c r="CL631" s="1"/>
  <c r="CT631"/>
  <c r="BA631"/>
  <c r="CU631" l="1"/>
  <c r="CR631"/>
  <c r="CX631" s="1"/>
  <c r="AX631"/>
  <c r="AY631" s="1"/>
  <c r="BF631" s="1"/>
  <c r="CM631"/>
  <c r="BI631" l="1"/>
  <c r="BK631" s="1"/>
  <c r="BG631" s="1"/>
  <c r="BO631"/>
  <c r="BQ631" s="1"/>
  <c r="BL631"/>
  <c r="BN631" s="1"/>
  <c r="D649"/>
  <c r="H649"/>
  <c r="B649"/>
  <c r="G649"/>
  <c r="C649"/>
  <c r="I649"/>
  <c r="CP631"/>
  <c r="CQ631" s="1"/>
  <c r="CN631"/>
  <c r="CW631" s="1"/>
  <c r="CS631"/>
  <c r="AH631" l="1"/>
  <c r="V631"/>
  <c r="Y631"/>
  <c r="AB631"/>
  <c r="S631"/>
  <c r="AP631"/>
  <c r="CV631"/>
  <c r="BS651"/>
  <c r="BT651" s="1"/>
  <c r="K649"/>
  <c r="O649"/>
  <c r="M649"/>
  <c r="P649"/>
  <c r="AZ631" l="1"/>
  <c r="BB631" s="1"/>
  <c r="CD632" s="1"/>
  <c r="CE632" s="1"/>
  <c r="BU651"/>
  <c r="A649"/>
  <c r="E649"/>
  <c r="J649"/>
  <c r="BC631" l="1"/>
  <c r="AR632" s="1"/>
  <c r="CG632"/>
  <c r="CF632"/>
  <c r="AT632" l="1"/>
  <c r="BA632" s="1"/>
  <c r="AV632"/>
  <c r="AU632"/>
  <c r="AW632"/>
  <c r="AS632"/>
  <c r="BE631"/>
  <c r="CO632"/>
  <c r="CT632"/>
  <c r="CH632"/>
  <c r="CI632" s="1"/>
  <c r="CJ632" s="1"/>
  <c r="CK632" s="1"/>
  <c r="CL632" s="1"/>
  <c r="CR632" l="1"/>
  <c r="CX632" s="1"/>
  <c r="CM632"/>
  <c r="CU632" s="1"/>
  <c r="AX632"/>
  <c r="AY632" s="1"/>
  <c r="BF632" s="1"/>
  <c r="C650" l="1"/>
  <c r="H650"/>
  <c r="G650"/>
  <c r="D650"/>
  <c r="I650"/>
  <c r="B650"/>
  <c r="CS632"/>
  <c r="CP632"/>
  <c r="CQ632" s="1"/>
  <c r="CN632"/>
  <c r="CW632" s="1"/>
  <c r="BL632"/>
  <c r="BN632" s="1"/>
  <c r="BI632"/>
  <c r="BK632" s="1"/>
  <c r="BO632"/>
  <c r="BQ632" s="1"/>
  <c r="BG632" l="1"/>
  <c r="S632" s="1"/>
  <c r="O650"/>
  <c r="BS652"/>
  <c r="BT652" s="1"/>
  <c r="K650"/>
  <c r="M650"/>
  <c r="P650"/>
  <c r="CV632"/>
  <c r="AH632" l="1"/>
  <c r="V632"/>
  <c r="AB632"/>
  <c r="Y632"/>
  <c r="AP632"/>
  <c r="BU652"/>
  <c r="A650"/>
  <c r="E650"/>
  <c r="J650"/>
  <c r="AZ632" l="1"/>
  <c r="BB632" s="1"/>
  <c r="CD633" s="1"/>
  <c r="CE633" s="1"/>
  <c r="BC632" l="1"/>
  <c r="AR633" s="1"/>
  <c r="CF633"/>
  <c r="CG633"/>
  <c r="AW633" l="1"/>
  <c r="AU633"/>
  <c r="AS633"/>
  <c r="AV633"/>
  <c r="AT633"/>
  <c r="BA633" s="1"/>
  <c r="AX633" s="1"/>
  <c r="AY633" s="1"/>
  <c r="BE632"/>
  <c r="CT633"/>
  <c r="CO633" s="1"/>
  <c r="CH633"/>
  <c r="CI633" s="1"/>
  <c r="CJ633" s="1"/>
  <c r="CK633" s="1"/>
  <c r="CL633" s="1"/>
  <c r="BF633" l="1"/>
  <c r="CR633"/>
  <c r="CX633" s="1"/>
  <c r="CM633"/>
  <c r="BO633" l="1"/>
  <c r="BQ633" s="1"/>
  <c r="BL633"/>
  <c r="BN633" s="1"/>
  <c r="BI633"/>
  <c r="BK633" s="1"/>
  <c r="G651"/>
  <c r="I651"/>
  <c r="C651"/>
  <c r="B651"/>
  <c r="H651"/>
  <c r="D651"/>
  <c r="CP633"/>
  <c r="CQ633" s="1"/>
  <c r="CN633"/>
  <c r="CW633" s="1"/>
  <c r="CU633"/>
  <c r="CS633"/>
  <c r="BG633" l="1"/>
  <c r="CV633"/>
  <c r="P651"/>
  <c r="BS653"/>
  <c r="BT653" s="1"/>
  <c r="K651"/>
  <c r="O651"/>
  <c r="M651"/>
  <c r="A651" l="1"/>
  <c r="BU653"/>
  <c r="AB633"/>
  <c r="S633"/>
  <c r="V633"/>
  <c r="Y633"/>
  <c r="AH633"/>
  <c r="AP633"/>
  <c r="E651"/>
  <c r="J651"/>
  <c r="AZ633" l="1"/>
  <c r="BC633" l="1"/>
  <c r="BB633"/>
  <c r="CD634" s="1"/>
  <c r="CE634" s="1"/>
  <c r="AT634" l="1"/>
  <c r="BA634" s="1"/>
  <c r="AV634"/>
  <c r="AU634"/>
  <c r="AS634"/>
  <c r="AR634"/>
  <c r="AW634"/>
  <c r="BE633"/>
  <c r="CG634"/>
  <c r="CF634"/>
  <c r="AX634" l="1"/>
  <c r="AY634" s="1"/>
  <c r="CH634"/>
  <c r="CI634" s="1"/>
  <c r="CJ634" s="1"/>
  <c r="CK634" s="1"/>
  <c r="CL634" s="1"/>
  <c r="CT634"/>
  <c r="CO634" s="1"/>
  <c r="BF634" l="1"/>
  <c r="CR634"/>
  <c r="CX634" s="1"/>
  <c r="CM634"/>
  <c r="CU634" s="1"/>
  <c r="BO634" l="1"/>
  <c r="BQ634" s="1"/>
  <c r="BI634"/>
  <c r="BK634" s="1"/>
  <c r="BG634" s="1"/>
  <c r="BL634"/>
  <c r="BN634" s="1"/>
  <c r="CP634"/>
  <c r="CQ634" s="1"/>
  <c r="CN634"/>
  <c r="CW634" s="1"/>
  <c r="C652"/>
  <c r="D652"/>
  <c r="G652"/>
  <c r="H652"/>
  <c r="I652"/>
  <c r="B652"/>
  <c r="CS634"/>
  <c r="S634" l="1"/>
  <c r="AH634"/>
  <c r="V634"/>
  <c r="Y634"/>
  <c r="AB634"/>
  <c r="AP634"/>
  <c r="M652"/>
  <c r="P652"/>
  <c r="K652"/>
  <c r="O652"/>
  <c r="BS654"/>
  <c r="BT654" s="1"/>
  <c r="CV634"/>
  <c r="AZ634" l="1"/>
  <c r="A652"/>
  <c r="BU654"/>
  <c r="E652"/>
  <c r="J652"/>
  <c r="BB634" l="1"/>
  <c r="CD635" s="1"/>
  <c r="CE635" s="1"/>
  <c r="BC634"/>
  <c r="CG635" l="1"/>
  <c r="CF635"/>
  <c r="AW635"/>
  <c r="AU635"/>
  <c r="AR635"/>
  <c r="AV635"/>
  <c r="AS635"/>
  <c r="AT635"/>
  <c r="BA635" s="1"/>
  <c r="BE634"/>
  <c r="CH635" l="1"/>
  <c r="CI635" s="1"/>
  <c r="CJ635" s="1"/>
  <c r="CK635" s="1"/>
  <c r="CL635" s="1"/>
  <c r="CT635"/>
  <c r="CO635" s="1"/>
  <c r="AX635"/>
  <c r="AY635" s="1"/>
  <c r="BF635" l="1"/>
  <c r="CR635"/>
  <c r="CX635" s="1"/>
  <c r="CM635"/>
  <c r="CS635" l="1"/>
  <c r="BI635"/>
  <c r="BK635" s="1"/>
  <c r="BG635" s="1"/>
  <c r="BO635"/>
  <c r="BQ635" s="1"/>
  <c r="BL635"/>
  <c r="BN635" s="1"/>
  <c r="CP635"/>
  <c r="CQ635" s="1"/>
  <c r="CN635"/>
  <c r="CW635" s="1"/>
  <c r="B653"/>
  <c r="D653"/>
  <c r="C653"/>
  <c r="H653"/>
  <c r="I653"/>
  <c r="G653"/>
  <c r="CU635"/>
  <c r="Y635" l="1"/>
  <c r="V635"/>
  <c r="S635"/>
  <c r="AH635"/>
  <c r="AB635"/>
  <c r="AP635"/>
  <c r="K653"/>
  <c r="P653"/>
  <c r="O653"/>
  <c r="BS655"/>
  <c r="BT655" s="1"/>
  <c r="M653"/>
  <c r="CV635"/>
  <c r="A653" l="1"/>
  <c r="BU655"/>
  <c r="AZ635"/>
  <c r="E653"/>
  <c r="J653"/>
  <c r="BC635" l="1"/>
  <c r="BB635"/>
  <c r="CD636" s="1"/>
  <c r="CE636" s="1"/>
  <c r="AT636" l="1"/>
  <c r="AV636"/>
  <c r="AU636"/>
  <c r="AS636"/>
  <c r="AW636"/>
  <c r="AR636"/>
  <c r="BE635"/>
  <c r="CF636"/>
  <c r="CG636"/>
  <c r="BA636" l="1"/>
  <c r="AX636" s="1"/>
  <c r="AY636" s="1"/>
  <c r="BF636" s="1"/>
  <c r="CH636"/>
  <c r="CI636" s="1"/>
  <c r="CJ636" s="1"/>
  <c r="CK636" s="1"/>
  <c r="CL636" s="1"/>
  <c r="CM636" s="1"/>
  <c r="CT636"/>
  <c r="CO636" s="1"/>
  <c r="CP636" l="1"/>
  <c r="CQ636" s="1"/>
  <c r="BO636"/>
  <c r="BQ636" s="1"/>
  <c r="BL636"/>
  <c r="BN636" s="1"/>
  <c r="BI636"/>
  <c r="BK636" s="1"/>
  <c r="CU636"/>
  <c r="CR636"/>
  <c r="CX636" s="1"/>
  <c r="CN636" l="1"/>
  <c r="CW636" s="1"/>
  <c r="B654"/>
  <c r="I654"/>
  <c r="D654"/>
  <c r="C654"/>
  <c r="H654"/>
  <c r="G654"/>
  <c r="BG636"/>
  <c r="CS636"/>
  <c r="CV636" s="1"/>
  <c r="AB636" l="1"/>
  <c r="V636"/>
  <c r="AH636"/>
  <c r="S636"/>
  <c r="Y636"/>
  <c r="AP636"/>
  <c r="E654"/>
  <c r="J654"/>
  <c r="P654"/>
  <c r="O654"/>
  <c r="BS656"/>
  <c r="BT656" s="1"/>
  <c r="M654"/>
  <c r="K654"/>
  <c r="BU656" l="1"/>
  <c r="A654"/>
  <c r="AZ636"/>
  <c r="BB636" l="1"/>
  <c r="CD637" s="1"/>
  <c r="CE637" s="1"/>
  <c r="BC636"/>
  <c r="CF637" l="1"/>
  <c r="CG637"/>
  <c r="AV637"/>
  <c r="AU637"/>
  <c r="AT637"/>
  <c r="BA637" s="1"/>
  <c r="AR637"/>
  <c r="AW637"/>
  <c r="AS637"/>
  <c r="BE636"/>
  <c r="CO637" l="1"/>
  <c r="CH637"/>
  <c r="CI637" s="1"/>
  <c r="CJ637" s="1"/>
  <c r="CK637" s="1"/>
  <c r="CL637" s="1"/>
  <c r="CT637"/>
  <c r="AX637"/>
  <c r="AY637" s="1"/>
  <c r="BF637" s="1"/>
  <c r="BI637" l="1"/>
  <c r="BK637" s="1"/>
  <c r="BO637"/>
  <c r="BQ637" s="1"/>
  <c r="BL637"/>
  <c r="BN637" s="1"/>
  <c r="CR637"/>
  <c r="CX637" s="1"/>
  <c r="CM637"/>
  <c r="CU637" s="1"/>
  <c r="BG637" l="1"/>
  <c r="CP637"/>
  <c r="CQ637" s="1"/>
  <c r="CN637"/>
  <c r="CW637" s="1"/>
  <c r="H655"/>
  <c r="B655"/>
  <c r="I655"/>
  <c r="D655"/>
  <c r="G655"/>
  <c r="C655"/>
  <c r="CS637"/>
  <c r="AB637" l="1"/>
  <c r="V637"/>
  <c r="AH637"/>
  <c r="S637"/>
  <c r="Y637"/>
  <c r="AP637"/>
  <c r="CV637"/>
  <c r="M655"/>
  <c r="K655"/>
  <c r="O655"/>
  <c r="P655"/>
  <c r="BS657"/>
  <c r="BT657" s="1"/>
  <c r="E655" l="1"/>
  <c r="J655"/>
  <c r="A655"/>
  <c r="BU657"/>
  <c r="AZ637"/>
  <c r="BB637" l="1"/>
  <c r="CD638" s="1"/>
  <c r="CE638" s="1"/>
  <c r="BC637"/>
  <c r="CF638" l="1"/>
  <c r="CG638"/>
  <c r="AR638"/>
  <c r="AV638"/>
  <c r="AT638"/>
  <c r="BA638" s="1"/>
  <c r="AU638"/>
  <c r="AW638"/>
  <c r="AS638"/>
  <c r="BE637"/>
  <c r="AX638" l="1"/>
  <c r="AY638" s="1"/>
  <c r="CO638"/>
  <c r="CT638"/>
  <c r="CH638"/>
  <c r="CI638" s="1"/>
  <c r="CJ638" s="1"/>
  <c r="CK638" s="1"/>
  <c r="CL638" s="1"/>
  <c r="CM638" s="1"/>
  <c r="BF638" l="1"/>
  <c r="CP638"/>
  <c r="CQ638" s="1"/>
  <c r="CN638"/>
  <c r="CW638" s="1"/>
  <c r="CR638"/>
  <c r="CX638" s="1"/>
  <c r="CU638"/>
  <c r="BO638" l="1"/>
  <c r="BQ638" s="1"/>
  <c r="BL638"/>
  <c r="BN638" s="1"/>
  <c r="BI638"/>
  <c r="BK638" s="1"/>
  <c r="CS638"/>
  <c r="CV638"/>
  <c r="I656"/>
  <c r="H656"/>
  <c r="G656"/>
  <c r="B656"/>
  <c r="C656"/>
  <c r="D656"/>
  <c r="E656" l="1"/>
  <c r="J656"/>
  <c r="BG638"/>
  <c r="BS658"/>
  <c r="BT658" s="1"/>
  <c r="P656"/>
  <c r="O656"/>
  <c r="K656"/>
  <c r="M656"/>
  <c r="AH638" l="1"/>
  <c r="S638"/>
  <c r="AB638"/>
  <c r="V638"/>
  <c r="Y638"/>
  <c r="AP638"/>
  <c r="BU658"/>
  <c r="A656"/>
  <c r="AZ638" l="1"/>
  <c r="BB638" l="1"/>
  <c r="CD639" s="1"/>
  <c r="CE639" s="1"/>
  <c r="BC638"/>
  <c r="CF639" l="1"/>
  <c r="CG639"/>
  <c r="AU639"/>
  <c r="AW639"/>
  <c r="AR639"/>
  <c r="AT639"/>
  <c r="BA639" s="1"/>
  <c r="AS639"/>
  <c r="AV639"/>
  <c r="BE638"/>
  <c r="CO639" l="1"/>
  <c r="AX639"/>
  <c r="AY639" s="1"/>
  <c r="CH639"/>
  <c r="CI639" s="1"/>
  <c r="CJ639" s="1"/>
  <c r="CK639" s="1"/>
  <c r="CL639" s="1"/>
  <c r="CM639" s="1"/>
  <c r="CT639"/>
  <c r="BF639" l="1"/>
  <c r="CP639"/>
  <c r="CQ639" s="1"/>
  <c r="CU639"/>
  <c r="CR639"/>
  <c r="CX639" s="1"/>
  <c r="CS639" l="1"/>
  <c r="CV639" s="1"/>
  <c r="CN639"/>
  <c r="CW639" s="1"/>
  <c r="BI639"/>
  <c r="BK639" s="1"/>
  <c r="BO639"/>
  <c r="BQ639" s="1"/>
  <c r="BL639"/>
  <c r="BN639" s="1"/>
  <c r="G657"/>
  <c r="H657"/>
  <c r="B657"/>
  <c r="C657"/>
  <c r="I657"/>
  <c r="D657"/>
  <c r="BG639" l="1"/>
  <c r="AB639" s="1"/>
  <c r="P657"/>
  <c r="M657"/>
  <c r="O657"/>
  <c r="BS659"/>
  <c r="BT659" s="1"/>
  <c r="K657"/>
  <c r="E657"/>
  <c r="J657"/>
  <c r="V639" l="1"/>
  <c r="Y639"/>
  <c r="AP639"/>
  <c r="S639"/>
  <c r="AH639"/>
  <c r="BU659"/>
  <c r="A657"/>
  <c r="AZ639" l="1"/>
  <c r="BC639" s="1"/>
  <c r="AV640" s="1"/>
  <c r="AS640" l="1"/>
  <c r="BE639"/>
  <c r="AT640"/>
  <c r="AR640"/>
  <c r="BB639"/>
  <c r="CD640" s="1"/>
  <c r="CE640" s="1"/>
  <c r="CF640" s="1"/>
  <c r="AW640"/>
  <c r="AU640"/>
  <c r="BA640" l="1"/>
  <c r="AX640" s="1"/>
  <c r="AY640" s="1"/>
  <c r="BF640" s="1"/>
  <c r="BI640" s="1"/>
  <c r="BK640" s="1"/>
  <c r="CO640"/>
  <c r="CG640"/>
  <c r="CT640" s="1"/>
  <c r="CH640"/>
  <c r="CI640" l="1"/>
  <c r="CJ640" s="1"/>
  <c r="CK640" s="1"/>
  <c r="CL640" s="1"/>
  <c r="CM640" s="1"/>
  <c r="CP640" s="1"/>
  <c r="CQ640" s="1"/>
  <c r="BL640"/>
  <c r="BN640" s="1"/>
  <c r="BG640" s="1"/>
  <c r="BO640"/>
  <c r="BQ640" s="1"/>
  <c r="CR640" l="1"/>
  <c r="CX640" s="1"/>
  <c r="H658" s="1"/>
  <c r="CU640"/>
  <c r="CV640" s="1"/>
  <c r="V640"/>
  <c r="Y640"/>
  <c r="AB640"/>
  <c r="S640"/>
  <c r="AH640"/>
  <c r="AP640"/>
  <c r="CS640" l="1"/>
  <c r="G658"/>
  <c r="D658"/>
  <c r="C658"/>
  <c r="O658" s="1"/>
  <c r="I658"/>
  <c r="B658"/>
  <c r="CN640"/>
  <c r="CW640" s="1"/>
  <c r="K658"/>
  <c r="E658"/>
  <c r="J658"/>
  <c r="AZ640"/>
  <c r="P658" l="1"/>
  <c r="BS660"/>
  <c r="BT660" s="1"/>
  <c r="A658" s="1"/>
  <c r="M658"/>
  <c r="BC640"/>
  <c r="BB640"/>
  <c r="CD641" s="1"/>
  <c r="CE641" s="1"/>
  <c r="BU660" l="1"/>
  <c r="AR641"/>
  <c r="AV641"/>
  <c r="AU641"/>
  <c r="AT641"/>
  <c r="AW641"/>
  <c r="AS641"/>
  <c r="BE640"/>
  <c r="CF641"/>
  <c r="CG641"/>
  <c r="CH641" l="1"/>
  <c r="CI641" s="1"/>
  <c r="CJ641" s="1"/>
  <c r="CK641" s="1"/>
  <c r="CL641" s="1"/>
  <c r="CM641" s="1"/>
  <c r="CT641"/>
  <c r="CO641" s="1"/>
  <c r="BA641"/>
  <c r="CP641" l="1"/>
  <c r="CQ641" s="1"/>
  <c r="AX641"/>
  <c r="AY641" s="1"/>
  <c r="BF641" s="1"/>
  <c r="CR641"/>
  <c r="CX641" s="1"/>
  <c r="CU641"/>
  <c r="CN641" l="1"/>
  <c r="CW641" s="1"/>
  <c r="BL641"/>
  <c r="BN641" s="1"/>
  <c r="BO641"/>
  <c r="BQ641" s="1"/>
  <c r="BI641"/>
  <c r="BK641" s="1"/>
  <c r="B659"/>
  <c r="D659"/>
  <c r="I659"/>
  <c r="C659"/>
  <c r="H659"/>
  <c r="G659"/>
  <c r="CS641"/>
  <c r="CV641" s="1"/>
  <c r="BG641" l="1"/>
  <c r="AH641" s="1"/>
  <c r="E659"/>
  <c r="J659"/>
  <c r="M659"/>
  <c r="BS661"/>
  <c r="BT661" s="1"/>
  <c r="P659"/>
  <c r="K659"/>
  <c r="O659"/>
  <c r="S641" l="1"/>
  <c r="V641"/>
  <c r="AB641"/>
  <c r="AP641"/>
  <c r="Y641"/>
  <c r="BU661"/>
  <c r="A659"/>
  <c r="AZ641" l="1"/>
  <c r="BB641" s="1"/>
  <c r="CD642" s="1"/>
  <c r="CE642" s="1"/>
  <c r="BC641" l="1"/>
  <c r="AW642" s="1"/>
  <c r="CF642"/>
  <c r="CG642"/>
  <c r="AS642" l="1"/>
  <c r="AV642"/>
  <c r="AR642"/>
  <c r="AT642"/>
  <c r="BA642" s="1"/>
  <c r="AU642"/>
  <c r="BE641"/>
  <c r="CH642"/>
  <c r="CI642" s="1"/>
  <c r="CJ642" s="1"/>
  <c r="CK642" s="1"/>
  <c r="CL642" s="1"/>
  <c r="CT642"/>
  <c r="AX642"/>
  <c r="AY642" s="1"/>
  <c r="CO642"/>
  <c r="CR642" l="1"/>
  <c r="CX642" s="1"/>
  <c r="CM642"/>
  <c r="BF642"/>
  <c r="CP642" l="1"/>
  <c r="CQ642" s="1"/>
  <c r="CN642"/>
  <c r="CW642" s="1"/>
  <c r="C660"/>
  <c r="G660"/>
  <c r="I660"/>
  <c r="H660"/>
  <c r="B660"/>
  <c r="D660"/>
  <c r="BI642"/>
  <c r="BK642" s="1"/>
  <c r="BG642" s="1"/>
  <c r="BL642"/>
  <c r="BN642" s="1"/>
  <c r="BO642"/>
  <c r="BQ642" s="1"/>
  <c r="CS642"/>
  <c r="CU642"/>
  <c r="CV642" l="1"/>
  <c r="AH642"/>
  <c r="AB642"/>
  <c r="S642"/>
  <c r="Y642"/>
  <c r="V642"/>
  <c r="AP642"/>
  <c r="O660"/>
  <c r="K660"/>
  <c r="P660"/>
  <c r="M660"/>
  <c r="BS662"/>
  <c r="BT662" s="1"/>
  <c r="AZ642" l="1"/>
  <c r="BC642" s="1"/>
  <c r="E660"/>
  <c r="J660"/>
  <c r="A660"/>
  <c r="BU662"/>
  <c r="BB642" l="1"/>
  <c r="CD643" s="1"/>
  <c r="CE643" s="1"/>
  <c r="CF643" s="1"/>
  <c r="AV643"/>
  <c r="AT643"/>
  <c r="AR643"/>
  <c r="AW643"/>
  <c r="AS643"/>
  <c r="AU643"/>
  <c r="BE642"/>
  <c r="CG643" l="1"/>
  <c r="CH643" s="1"/>
  <c r="CI643" s="1"/>
  <c r="CJ643" s="1"/>
  <c r="CK643" s="1"/>
  <c r="CL643" s="1"/>
  <c r="BA643"/>
  <c r="AX643" s="1"/>
  <c r="AY643" s="1"/>
  <c r="BF643" s="1"/>
  <c r="CT643" l="1"/>
  <c r="CO643" s="1"/>
  <c r="BO643"/>
  <c r="BQ643" s="1"/>
  <c r="BI643"/>
  <c r="BK643" s="1"/>
  <c r="BL643"/>
  <c r="BN643" s="1"/>
  <c r="CR643"/>
  <c r="CX643" s="1"/>
  <c r="CM643"/>
  <c r="CU643" l="1"/>
  <c r="BG643"/>
  <c r="Y643" s="1"/>
  <c r="CP643"/>
  <c r="CQ643" s="1"/>
  <c r="CN643"/>
  <c r="CW643" s="1"/>
  <c r="G661"/>
  <c r="B661"/>
  <c r="D661"/>
  <c r="H661"/>
  <c r="C661"/>
  <c r="I661"/>
  <c r="CS643"/>
  <c r="AH643" l="1"/>
  <c r="AB643"/>
  <c r="V643"/>
  <c r="AP643"/>
  <c r="S643"/>
  <c r="AZ643" s="1"/>
  <c r="P661"/>
  <c r="O661"/>
  <c r="BS663"/>
  <c r="BT663" s="1"/>
  <c r="M661"/>
  <c r="K661"/>
  <c r="CV643"/>
  <c r="BC643" l="1"/>
  <c r="BB643"/>
  <c r="CD644" s="1"/>
  <c r="CE644" s="1"/>
  <c r="E661"/>
  <c r="J661"/>
  <c r="A661"/>
  <c r="BU663"/>
  <c r="AV644" l="1"/>
  <c r="AT644"/>
  <c r="BA644" s="1"/>
  <c r="AU644"/>
  <c r="AW644"/>
  <c r="AS644"/>
  <c r="AR644"/>
  <c r="BE643"/>
  <c r="CG644"/>
  <c r="CF644"/>
  <c r="AX644" l="1"/>
  <c r="AY644" s="1"/>
  <c r="CO644"/>
  <c r="CT644"/>
  <c r="CH644"/>
  <c r="CI644" s="1"/>
  <c r="CJ644" s="1"/>
  <c r="CK644" s="1"/>
  <c r="CL644" s="1"/>
  <c r="CM644" s="1"/>
  <c r="BF644" l="1"/>
  <c r="CP644"/>
  <c r="CQ644" s="1"/>
  <c r="CU644"/>
  <c r="CR644"/>
  <c r="CX644" s="1"/>
  <c r="C662" l="1"/>
  <c r="I662"/>
  <c r="D662"/>
  <c r="B662"/>
  <c r="G662"/>
  <c r="H662"/>
  <c r="BO644"/>
  <c r="BQ644" s="1"/>
  <c r="BI644"/>
  <c r="BK644" s="1"/>
  <c r="BL644"/>
  <c r="BN644" s="1"/>
  <c r="CN644"/>
  <c r="CW644" s="1"/>
  <c r="CS644"/>
  <c r="CV644" s="1"/>
  <c r="K662" l="1"/>
  <c r="O662"/>
  <c r="M662"/>
  <c r="P662"/>
  <c r="BS664"/>
  <c r="BT664" s="1"/>
  <c r="E662"/>
  <c r="J662"/>
  <c r="BG644"/>
  <c r="A662" l="1"/>
  <c r="BU664"/>
  <c r="AH644"/>
  <c r="Y644"/>
  <c r="S644"/>
  <c r="AB644"/>
  <c r="V644"/>
  <c r="AP644"/>
  <c r="AZ644" l="1"/>
  <c r="BC644" l="1"/>
  <c r="BB644"/>
  <c r="CD645" s="1"/>
  <c r="CE645" s="1"/>
  <c r="AV645" l="1"/>
  <c r="AS645"/>
  <c r="AU645"/>
  <c r="AR645"/>
  <c r="AT645"/>
  <c r="BA645" s="1"/>
  <c r="AW645"/>
  <c r="BE644"/>
  <c r="CG645"/>
  <c r="CF645"/>
  <c r="CO645" l="1"/>
  <c r="AX645"/>
  <c r="AY645" s="1"/>
  <c r="CT645"/>
  <c r="CH645"/>
  <c r="CI645" s="1"/>
  <c r="CJ645" s="1"/>
  <c r="CK645" s="1"/>
  <c r="CL645" s="1"/>
  <c r="CM645" s="1"/>
  <c r="BF645" l="1"/>
  <c r="CP645"/>
  <c r="CQ645" s="1"/>
  <c r="CU645"/>
  <c r="CR645"/>
  <c r="CX645" s="1"/>
  <c r="BL645" l="1"/>
  <c r="BN645" s="1"/>
  <c r="BI645"/>
  <c r="BK645" s="1"/>
  <c r="BO645"/>
  <c r="BQ645" s="1"/>
  <c r="H663"/>
  <c r="I663"/>
  <c r="G663"/>
  <c r="B663"/>
  <c r="C663"/>
  <c r="D663"/>
  <c r="CS645"/>
  <c r="CV645" s="1"/>
  <c r="CN645"/>
  <c r="CW645" s="1"/>
  <c r="BG645" l="1"/>
  <c r="E663"/>
  <c r="J663"/>
  <c r="O663"/>
  <c r="M663"/>
  <c r="K663"/>
  <c r="P663"/>
  <c r="BS665"/>
  <c r="BT665" s="1"/>
  <c r="AB645" l="1"/>
  <c r="S645"/>
  <c r="Y645"/>
  <c r="V645"/>
  <c r="AH645"/>
  <c r="AP645"/>
  <c r="A663"/>
  <c r="BU665"/>
  <c r="AZ645" l="1"/>
  <c r="BC645" l="1"/>
  <c r="BB645"/>
  <c r="CD646" s="1"/>
  <c r="CE646" s="1"/>
  <c r="AS646" l="1"/>
  <c r="AW646"/>
  <c r="AV646"/>
  <c r="AU646"/>
  <c r="AR646"/>
  <c r="AT646"/>
  <c r="BA646" s="1"/>
  <c r="BE645"/>
  <c r="CF646"/>
  <c r="CG646"/>
  <c r="CH646" l="1"/>
  <c r="CI646" s="1"/>
  <c r="CJ646" s="1"/>
  <c r="CK646" s="1"/>
  <c r="CL646" s="1"/>
  <c r="CT646"/>
  <c r="AY646"/>
  <c r="BF646" s="1"/>
  <c r="AX646"/>
  <c r="CO646"/>
  <c r="CR646" l="1"/>
  <c r="CX646" s="1"/>
  <c r="BI646"/>
  <c r="BK646" s="1"/>
  <c r="BO646"/>
  <c r="BQ646" s="1"/>
  <c r="BL646"/>
  <c r="BN646" s="1"/>
  <c r="CM646"/>
  <c r="CP646" l="1"/>
  <c r="CQ646" s="1"/>
  <c r="CN646"/>
  <c r="CW646" s="1"/>
  <c r="G664"/>
  <c r="D664"/>
  <c r="I664"/>
  <c r="B664"/>
  <c r="H664"/>
  <c r="C664"/>
  <c r="CS646"/>
  <c r="CU646"/>
  <c r="BG646"/>
  <c r="CV646" l="1"/>
  <c r="Y646"/>
  <c r="AB646"/>
  <c r="S646"/>
  <c r="AH646"/>
  <c r="V646"/>
  <c r="AP646"/>
  <c r="O664"/>
  <c r="P664"/>
  <c r="BS666"/>
  <c r="BT666" s="1"/>
  <c r="K664"/>
  <c r="M664"/>
  <c r="AZ646" l="1"/>
  <c r="BC646" s="1"/>
  <c r="E664"/>
  <c r="J664"/>
  <c r="A664"/>
  <c r="BU666"/>
  <c r="BB646" l="1"/>
  <c r="CD647" s="1"/>
  <c r="CE647" s="1"/>
  <c r="CG647" s="1"/>
  <c r="AV647"/>
  <c r="AU647"/>
  <c r="AR647"/>
  <c r="AW647"/>
  <c r="AT647"/>
  <c r="AS647"/>
  <c r="BE646"/>
  <c r="CF647" l="1"/>
  <c r="CO647" s="1"/>
  <c r="BA647"/>
  <c r="AX647" s="1"/>
  <c r="AY647" s="1"/>
  <c r="CH647"/>
  <c r="CT647"/>
  <c r="CI647" l="1"/>
  <c r="CJ647" s="1"/>
  <c r="CK647" s="1"/>
  <c r="CL647" s="1"/>
  <c r="CM647" s="1"/>
  <c r="BF647"/>
  <c r="CR647" l="1"/>
  <c r="CX647" s="1"/>
  <c r="D665" s="1"/>
  <c r="BO647"/>
  <c r="BQ647" s="1"/>
  <c r="BI647"/>
  <c r="BK647" s="1"/>
  <c r="BL647"/>
  <c r="BN647" s="1"/>
  <c r="CP647"/>
  <c r="CQ647" s="1"/>
  <c r="CU647"/>
  <c r="G665" l="1"/>
  <c r="H665"/>
  <c r="C665"/>
  <c r="BS667" s="1"/>
  <c r="BT667" s="1"/>
  <c r="CS647"/>
  <c r="CN647"/>
  <c r="CW647" s="1"/>
  <c r="B665"/>
  <c r="I665"/>
  <c r="BG647"/>
  <c r="AH647" s="1"/>
  <c r="AB647"/>
  <c r="CV647"/>
  <c r="P665" l="1"/>
  <c r="O665"/>
  <c r="M665"/>
  <c r="K665"/>
  <c r="S647"/>
  <c r="AZ647" s="1"/>
  <c r="BC647" s="1"/>
  <c r="Y647"/>
  <c r="AP647"/>
  <c r="V647"/>
  <c r="E665"/>
  <c r="J665"/>
  <c r="A665"/>
  <c r="BU667"/>
  <c r="BB647" l="1"/>
  <c r="CD648" s="1"/>
  <c r="CE648" s="1"/>
  <c r="CF648" s="1"/>
  <c r="AV648"/>
  <c r="AU648"/>
  <c r="AW648"/>
  <c r="AS648"/>
  <c r="AT648"/>
  <c r="AR648"/>
  <c r="BE647"/>
  <c r="CG648" l="1"/>
  <c r="CH648" s="1"/>
  <c r="CI648" s="1"/>
  <c r="CJ648" s="1"/>
  <c r="CK648" s="1"/>
  <c r="CL648" s="1"/>
  <c r="BA648"/>
  <c r="AX648" s="1"/>
  <c r="AY648" s="1"/>
  <c r="CT648" l="1"/>
  <c r="CO648" s="1"/>
  <c r="BF648"/>
  <c r="CR648"/>
  <c r="CM648"/>
  <c r="CX648" l="1"/>
  <c r="I666" s="1"/>
  <c r="CS648"/>
  <c r="BO648"/>
  <c r="BQ648" s="1"/>
  <c r="BI648"/>
  <c r="BK648" s="1"/>
  <c r="BL648"/>
  <c r="BN648" s="1"/>
  <c r="CP648"/>
  <c r="CQ648" s="1"/>
  <c r="CN648"/>
  <c r="CW648" s="1"/>
  <c r="CU648"/>
  <c r="C666" l="1"/>
  <c r="P666" s="1"/>
  <c r="D666"/>
  <c r="G666"/>
  <c r="H666"/>
  <c r="B666"/>
  <c r="CV648"/>
  <c r="BG648"/>
  <c r="O666" l="1"/>
  <c r="K666"/>
  <c r="M666"/>
  <c r="BS668"/>
  <c r="BT668" s="1"/>
  <c r="BU668" s="1"/>
  <c r="E666"/>
  <c r="J666"/>
  <c r="AB648"/>
  <c r="V648"/>
  <c r="Y648"/>
  <c r="S648"/>
  <c r="AH648"/>
  <c r="AP648"/>
  <c r="A666" l="1"/>
  <c r="AZ648"/>
  <c r="BC648" s="1"/>
  <c r="BB648" l="1"/>
  <c r="CD649" s="1"/>
  <c r="CE649" s="1"/>
  <c r="CF649" s="1"/>
  <c r="AU649"/>
  <c r="AT649"/>
  <c r="AR649"/>
  <c r="AS649"/>
  <c r="AV649"/>
  <c r="AW649"/>
  <c r="BE648"/>
  <c r="BA649" l="1"/>
  <c r="AX649" s="1"/>
  <c r="AY649" s="1"/>
  <c r="BF649" s="1"/>
  <c r="CG649"/>
  <c r="CT649" s="1"/>
  <c r="CO649" s="1"/>
  <c r="CH649"/>
  <c r="CI649" l="1"/>
  <c r="CJ649" s="1"/>
  <c r="CK649" s="1"/>
  <c r="CL649" s="1"/>
  <c r="CM649" s="1"/>
  <c r="CP649" s="1"/>
  <c r="CQ649" s="1"/>
  <c r="BO649"/>
  <c r="BQ649" s="1"/>
  <c r="BI649"/>
  <c r="BK649" s="1"/>
  <c r="BL649"/>
  <c r="BN649" s="1"/>
  <c r="CR649" l="1"/>
  <c r="CX649" s="1"/>
  <c r="H667" s="1"/>
  <c r="CU649"/>
  <c r="BG649"/>
  <c r="C667" l="1"/>
  <c r="BS669" s="1"/>
  <c r="BT669" s="1"/>
  <c r="B667"/>
  <c r="CN649"/>
  <c r="CW649" s="1"/>
  <c r="G667"/>
  <c r="I667"/>
  <c r="CS649"/>
  <c r="CV649" s="1"/>
  <c r="E667" s="1"/>
  <c r="D667"/>
  <c r="S649"/>
  <c r="Y649"/>
  <c r="AB649"/>
  <c r="AH649"/>
  <c r="V649"/>
  <c r="AP649"/>
  <c r="O667" l="1"/>
  <c r="P667"/>
  <c r="K667"/>
  <c r="J667"/>
  <c r="M667"/>
  <c r="A667"/>
  <c r="BU669"/>
  <c r="AZ649"/>
  <c r="BC649" l="1"/>
  <c r="BB649"/>
  <c r="CD650" s="1"/>
  <c r="CE650" s="1"/>
  <c r="AT650" l="1"/>
  <c r="BA650" s="1"/>
  <c r="AW650"/>
  <c r="AS650"/>
  <c r="AV650"/>
  <c r="AR650"/>
  <c r="AU650"/>
  <c r="BE649"/>
  <c r="CG650"/>
  <c r="CF650"/>
  <c r="AX650" l="1"/>
  <c r="AY650" s="1"/>
  <c r="CO650"/>
  <c r="CH650"/>
  <c r="CI650" s="1"/>
  <c r="CJ650" s="1"/>
  <c r="CK650" s="1"/>
  <c r="CL650" s="1"/>
  <c r="CT650"/>
  <c r="BF650" l="1"/>
  <c r="CR650"/>
  <c r="CX650" s="1"/>
  <c r="CM650"/>
  <c r="BL650" l="1"/>
  <c r="BN650" s="1"/>
  <c r="BO650"/>
  <c r="BQ650" s="1"/>
  <c r="BI650"/>
  <c r="BK650" s="1"/>
  <c r="D668"/>
  <c r="G668"/>
  <c r="B668"/>
  <c r="H668"/>
  <c r="C668"/>
  <c r="I668"/>
  <c r="CP650"/>
  <c r="CQ650" s="1"/>
  <c r="CN650"/>
  <c r="CW650" s="1"/>
  <c r="CS650"/>
  <c r="CU650"/>
  <c r="BG650" l="1"/>
  <c r="CV650"/>
  <c r="P668"/>
  <c r="BS670"/>
  <c r="BT670" s="1"/>
  <c r="K668"/>
  <c r="O668"/>
  <c r="M668"/>
  <c r="A668" l="1"/>
  <c r="BU670"/>
  <c r="Y650"/>
  <c r="AB650"/>
  <c r="AH650"/>
  <c r="V650"/>
  <c r="S650"/>
  <c r="AP650"/>
  <c r="E668"/>
  <c r="J668"/>
  <c r="AZ650" l="1"/>
  <c r="BC650" s="1"/>
  <c r="BB650" l="1"/>
  <c r="CD651" s="1"/>
  <c r="CE651" s="1"/>
  <c r="CG651" s="1"/>
  <c r="AV651"/>
  <c r="AS651"/>
  <c r="AR651"/>
  <c r="AU651"/>
  <c r="AW651"/>
  <c r="AT651"/>
  <c r="BE650"/>
  <c r="CF651" l="1"/>
  <c r="CO651" s="1"/>
  <c r="CH651"/>
  <c r="CT651"/>
  <c r="BA651"/>
  <c r="CI651" l="1"/>
  <c r="CJ651" s="1"/>
  <c r="CK651" s="1"/>
  <c r="CL651" s="1"/>
  <c r="CR651" s="1"/>
  <c r="CX651" s="1"/>
  <c r="AX651"/>
  <c r="AY651" s="1"/>
  <c r="BF651" s="1"/>
  <c r="CM651" l="1"/>
  <c r="CS651" s="1"/>
  <c r="I669"/>
  <c r="C669"/>
  <c r="G669"/>
  <c r="H669"/>
  <c r="B669"/>
  <c r="D669"/>
  <c r="BI651"/>
  <c r="BK651" s="1"/>
  <c r="BL651"/>
  <c r="BN651" s="1"/>
  <c r="BO651"/>
  <c r="BQ651" s="1"/>
  <c r="CN651" l="1"/>
  <c r="CW651" s="1"/>
  <c r="CP651"/>
  <c r="CQ651" s="1"/>
  <c r="CV651" s="1"/>
  <c r="CU651"/>
  <c r="K669"/>
  <c r="BS671"/>
  <c r="BT671" s="1"/>
  <c r="O669"/>
  <c r="M669"/>
  <c r="P669"/>
  <c r="BG651"/>
  <c r="BU671" l="1"/>
  <c r="A669"/>
  <c r="V651"/>
  <c r="AH651"/>
  <c r="S651"/>
  <c r="AB651"/>
  <c r="Y651"/>
  <c r="AP651"/>
  <c r="E669"/>
  <c r="J669"/>
  <c r="AZ651" l="1"/>
  <c r="BC651" l="1"/>
  <c r="BB651"/>
  <c r="CD652" s="1"/>
  <c r="CE652" s="1"/>
  <c r="AU652" l="1"/>
  <c r="AV652"/>
  <c r="AR652"/>
  <c r="AW652"/>
  <c r="AS652"/>
  <c r="AT652"/>
  <c r="BA652" s="1"/>
  <c r="BE651"/>
  <c r="CG652"/>
  <c r="CF652"/>
  <c r="CO652" l="1"/>
  <c r="CI652"/>
  <c r="CJ652" s="1"/>
  <c r="CK652" s="1"/>
  <c r="CL652" s="1"/>
  <c r="AX652"/>
  <c r="AY652" s="1"/>
  <c r="CH652"/>
  <c r="CT652"/>
  <c r="BF652" l="1"/>
  <c r="CR652"/>
  <c r="CX652" s="1"/>
  <c r="CM652"/>
  <c r="BL652" l="1"/>
  <c r="BN652" s="1"/>
  <c r="BI652"/>
  <c r="BK652" s="1"/>
  <c r="BO652"/>
  <c r="BQ652" s="1"/>
  <c r="C670"/>
  <c r="D670"/>
  <c r="B670"/>
  <c r="I670"/>
  <c r="G670"/>
  <c r="H670"/>
  <c r="CP652"/>
  <c r="CQ652" s="1"/>
  <c r="CN652"/>
  <c r="CW652" s="1"/>
  <c r="CS652"/>
  <c r="CU652"/>
  <c r="BG652" l="1"/>
  <c r="CV652"/>
  <c r="BS672"/>
  <c r="BT672" s="1"/>
  <c r="M670"/>
  <c r="O670"/>
  <c r="K670"/>
  <c r="P670"/>
  <c r="Y652" l="1"/>
  <c r="V652"/>
  <c r="AH652"/>
  <c r="S652"/>
  <c r="AB652"/>
  <c r="AP652"/>
  <c r="E670"/>
  <c r="J670"/>
  <c r="BU672"/>
  <c r="A670"/>
  <c r="AZ652" l="1"/>
  <c r="BB652" l="1"/>
  <c r="CD653" s="1"/>
  <c r="CE653" s="1"/>
  <c r="BC652"/>
  <c r="CF653" l="1"/>
  <c r="CG653"/>
  <c r="AS653"/>
  <c r="AW653"/>
  <c r="AT653"/>
  <c r="BA653" s="1"/>
  <c r="AR653"/>
  <c r="AV653"/>
  <c r="AU653"/>
  <c r="BE652"/>
  <c r="CO653" l="1"/>
  <c r="CH653"/>
  <c r="CI653" s="1"/>
  <c r="CJ653" s="1"/>
  <c r="CK653" s="1"/>
  <c r="CL653" s="1"/>
  <c r="CM653" s="1"/>
  <c r="CT653"/>
  <c r="AX653"/>
  <c r="AY653" s="1"/>
  <c r="BF653" s="1"/>
  <c r="CP653" l="1"/>
  <c r="CQ653" s="1"/>
  <c r="CU653"/>
  <c r="CR653"/>
  <c r="CX653" s="1"/>
  <c r="BO653"/>
  <c r="BQ653" s="1"/>
  <c r="BI653"/>
  <c r="BK653" s="1"/>
  <c r="BL653"/>
  <c r="BN653" s="1"/>
  <c r="CV653" l="1"/>
  <c r="I671"/>
  <c r="C671"/>
  <c r="G671"/>
  <c r="B671"/>
  <c r="D671"/>
  <c r="H671"/>
  <c r="CS653"/>
  <c r="CN653"/>
  <c r="CW653" s="1"/>
  <c r="BG653"/>
  <c r="E671" l="1"/>
  <c r="J671"/>
  <c r="Y653"/>
  <c r="V653"/>
  <c r="AH653"/>
  <c r="S653"/>
  <c r="AB653"/>
  <c r="AP653"/>
  <c r="M671"/>
  <c r="K671"/>
  <c r="BS673"/>
  <c r="BT673" s="1"/>
  <c r="O671"/>
  <c r="P671"/>
  <c r="BU673" l="1"/>
  <c r="A671"/>
  <c r="AZ653"/>
  <c r="BC653" l="1"/>
  <c r="BB653"/>
  <c r="CD654" s="1"/>
  <c r="CE654" s="1"/>
  <c r="AU654" l="1"/>
  <c r="AT654"/>
  <c r="AR654"/>
  <c r="AV654"/>
  <c r="AW654"/>
  <c r="AS654"/>
  <c r="BE653"/>
  <c r="CF654"/>
  <c r="CG654"/>
  <c r="BA654" l="1"/>
  <c r="AX654" s="1"/>
  <c r="AY654" s="1"/>
  <c r="CH654"/>
  <c r="CI654" s="1"/>
  <c r="CJ654" s="1"/>
  <c r="CK654" s="1"/>
  <c r="CL654" s="1"/>
  <c r="CT654"/>
  <c r="CO654" s="1"/>
  <c r="BF654" l="1"/>
  <c r="CR654"/>
  <c r="CX654" s="1"/>
  <c r="CM654"/>
  <c r="BL654" l="1"/>
  <c r="BN654" s="1"/>
  <c r="BI654"/>
  <c r="BK654" s="1"/>
  <c r="BO654"/>
  <c r="BQ654" s="1"/>
  <c r="CP654"/>
  <c r="CQ654" s="1"/>
  <c r="CN654"/>
  <c r="CW654" s="1"/>
  <c r="D672"/>
  <c r="I672"/>
  <c r="G672"/>
  <c r="H672"/>
  <c r="B672"/>
  <c r="C672"/>
  <c r="CS654"/>
  <c r="CU654"/>
  <c r="BG654" l="1"/>
  <c r="K672"/>
  <c r="M672"/>
  <c r="O672"/>
  <c r="P672"/>
  <c r="BS674"/>
  <c r="BT674" s="1"/>
  <c r="CV654"/>
  <c r="S654" l="1"/>
  <c r="V654"/>
  <c r="AB654"/>
  <c r="Y654"/>
  <c r="AH654"/>
  <c r="AP654"/>
  <c r="BU674"/>
  <c r="A672"/>
  <c r="E672"/>
  <c r="J672"/>
  <c r="AZ654" l="1"/>
  <c r="BB654" l="1"/>
  <c r="CD655" s="1"/>
  <c r="CE655" s="1"/>
  <c r="BC654"/>
  <c r="CF655" l="1"/>
  <c r="CG655"/>
  <c r="AR655"/>
  <c r="AS655"/>
  <c r="AU655"/>
  <c r="AW655"/>
  <c r="AT655"/>
  <c r="AV655"/>
  <c r="BE654"/>
  <c r="BA655" l="1"/>
  <c r="AX655" s="1"/>
  <c r="AY655" s="1"/>
  <c r="BF655" s="1"/>
  <c r="CO655"/>
  <c r="CT655"/>
  <c r="CH655"/>
  <c r="CI655" s="1"/>
  <c r="CJ655" s="1"/>
  <c r="CK655" s="1"/>
  <c r="CL655" s="1"/>
  <c r="CM655" s="1"/>
  <c r="CP655" l="1"/>
  <c r="CQ655" s="1"/>
  <c r="CU655"/>
  <c r="BO655"/>
  <c r="BQ655" s="1"/>
  <c r="BL655"/>
  <c r="BN655" s="1"/>
  <c r="BI655"/>
  <c r="BK655" s="1"/>
  <c r="CR655"/>
  <c r="CX655" s="1"/>
  <c r="CN655" l="1"/>
  <c r="CW655" s="1"/>
  <c r="I673"/>
  <c r="B673"/>
  <c r="D673"/>
  <c r="G673"/>
  <c r="H673"/>
  <c r="C673"/>
  <c r="CS655"/>
  <c r="CV655" s="1"/>
  <c r="BG655"/>
  <c r="E673" l="1"/>
  <c r="J673"/>
  <c r="O673"/>
  <c r="M673"/>
  <c r="P673"/>
  <c r="BS675"/>
  <c r="BT675" s="1"/>
  <c r="K673"/>
  <c r="AH655"/>
  <c r="V655"/>
  <c r="S655"/>
  <c r="Y655"/>
  <c r="AB655"/>
  <c r="AP655"/>
  <c r="AZ655" l="1"/>
  <c r="A673"/>
  <c r="BU675"/>
  <c r="BC655" l="1"/>
  <c r="BB655"/>
  <c r="CD656" s="1"/>
  <c r="CE656" s="1"/>
  <c r="AV656" l="1"/>
  <c r="AW656"/>
  <c r="AT656"/>
  <c r="AR656"/>
  <c r="AS656"/>
  <c r="AU656"/>
  <c r="BE655"/>
  <c r="CG656"/>
  <c r="CF656"/>
  <c r="CO656" l="1"/>
  <c r="BA656"/>
  <c r="CH656"/>
  <c r="CI656" s="1"/>
  <c r="CJ656" s="1"/>
  <c r="CK656" s="1"/>
  <c r="CL656" s="1"/>
  <c r="CM656" s="1"/>
  <c r="CT656"/>
  <c r="CP656" l="1"/>
  <c r="CQ656" s="1"/>
  <c r="CU656"/>
  <c r="AX656"/>
  <c r="AY656" s="1"/>
  <c r="BF656" s="1"/>
  <c r="CR656"/>
  <c r="CX656" s="1"/>
  <c r="BO656" l="1"/>
  <c r="BQ656" s="1"/>
  <c r="BI656"/>
  <c r="BK656" s="1"/>
  <c r="BL656"/>
  <c r="BN656" s="1"/>
  <c r="H674"/>
  <c r="C674"/>
  <c r="G674"/>
  <c r="I674"/>
  <c r="D674"/>
  <c r="B674"/>
  <c r="CS656"/>
  <c r="CV656" s="1"/>
  <c r="CN656"/>
  <c r="CW656" s="1"/>
  <c r="E674" l="1"/>
  <c r="J674"/>
  <c r="K674"/>
  <c r="O674"/>
  <c r="M674"/>
  <c r="BS676"/>
  <c r="BT676" s="1"/>
  <c r="P674"/>
  <c r="BG656"/>
  <c r="A674" l="1"/>
  <c r="BU676"/>
  <c r="S656"/>
  <c r="V656"/>
  <c r="Y656"/>
  <c r="AH656"/>
  <c r="AB656"/>
  <c r="AP656"/>
  <c r="AZ656" l="1"/>
  <c r="BB656" l="1"/>
  <c r="CD657" s="1"/>
  <c r="CE657" s="1"/>
  <c r="BC656"/>
  <c r="CG657" l="1"/>
  <c r="CF657"/>
  <c r="AW657"/>
  <c r="AV657"/>
  <c r="AT657"/>
  <c r="BA657" s="1"/>
  <c r="AS657"/>
  <c r="AU657"/>
  <c r="AR657"/>
  <c r="BE656"/>
  <c r="AX657" l="1"/>
  <c r="AY657" s="1"/>
  <c r="BF657" s="1"/>
  <c r="CH657"/>
  <c r="CI657" s="1"/>
  <c r="CJ657" s="1"/>
  <c r="CK657" s="1"/>
  <c r="CL657" s="1"/>
  <c r="CM657" s="1"/>
  <c r="CT657"/>
  <c r="CO657" s="1"/>
  <c r="CP657" l="1"/>
  <c r="CQ657" s="1"/>
  <c r="CU657"/>
  <c r="BI657"/>
  <c r="BK657" s="1"/>
  <c r="BO657"/>
  <c r="BQ657" s="1"/>
  <c r="BL657"/>
  <c r="BN657" s="1"/>
  <c r="CR657"/>
  <c r="CX657" s="1"/>
  <c r="CS657" l="1"/>
  <c r="CV657" s="1"/>
  <c r="CN657"/>
  <c r="CW657" s="1"/>
  <c r="D675"/>
  <c r="G675"/>
  <c r="H675"/>
  <c r="B675"/>
  <c r="C675"/>
  <c r="I675"/>
  <c r="BG657"/>
  <c r="E675" l="1"/>
  <c r="J675"/>
  <c r="V657"/>
  <c r="AH657"/>
  <c r="S657"/>
  <c r="AB657"/>
  <c r="Y657"/>
  <c r="AP657"/>
  <c r="BS677"/>
  <c r="BT677" s="1"/>
  <c r="K675"/>
  <c r="P675"/>
  <c r="O675"/>
  <c r="M675"/>
  <c r="AZ657" l="1"/>
  <c r="BB657" s="1"/>
  <c r="CD658" s="1"/>
  <c r="CE658" s="1"/>
  <c r="BU677"/>
  <c r="A675"/>
  <c r="BC657" l="1"/>
  <c r="AW658" s="1"/>
  <c r="CF658"/>
  <c r="CG658"/>
  <c r="AT658" l="1"/>
  <c r="AU658"/>
  <c r="AR658"/>
  <c r="AV658"/>
  <c r="AS658"/>
  <c r="BE657"/>
  <c r="CH658"/>
  <c r="CI658" s="1"/>
  <c r="CJ658" s="1"/>
  <c r="CK658" s="1"/>
  <c r="CL658" s="1"/>
  <c r="CT658"/>
  <c r="CO658"/>
  <c r="BA658"/>
  <c r="CR658" l="1"/>
  <c r="CX658" s="1"/>
  <c r="CM658"/>
  <c r="AX658"/>
  <c r="AY658" s="1"/>
  <c r="BF658" s="1"/>
  <c r="CS658" l="1"/>
  <c r="B676"/>
  <c r="C676"/>
  <c r="H676"/>
  <c r="G676"/>
  <c r="D676"/>
  <c r="I676"/>
  <c r="CP658"/>
  <c r="CQ658" s="1"/>
  <c r="CN658"/>
  <c r="CW658" s="1"/>
  <c r="BO658"/>
  <c r="BQ658" s="1"/>
  <c r="BI658"/>
  <c r="BK658" s="1"/>
  <c r="BL658"/>
  <c r="BN658" s="1"/>
  <c r="CU658"/>
  <c r="O676" l="1"/>
  <c r="M676"/>
  <c r="BS678"/>
  <c r="BT678" s="1"/>
  <c r="P676"/>
  <c r="K676"/>
  <c r="CV658"/>
  <c r="BG658"/>
  <c r="BU678" l="1"/>
  <c r="A676"/>
  <c r="E676"/>
  <c r="J676"/>
  <c r="Y658"/>
  <c r="S658"/>
  <c r="V658"/>
  <c r="AH658"/>
  <c r="AB658"/>
  <c r="AP658"/>
  <c r="AZ658" l="1"/>
  <c r="BB658" l="1"/>
  <c r="CD659" s="1"/>
  <c r="CE659" s="1"/>
  <c r="BC658"/>
  <c r="CG659" l="1"/>
  <c r="CF659"/>
  <c r="AU659"/>
  <c r="AV659"/>
  <c r="AT659"/>
  <c r="AW659"/>
  <c r="AS659"/>
  <c r="AR659"/>
  <c r="BE658"/>
  <c r="CT659" l="1"/>
  <c r="CO659" s="1"/>
  <c r="CH659"/>
  <c r="CI659" s="1"/>
  <c r="CJ659" s="1"/>
  <c r="CK659" s="1"/>
  <c r="CL659" s="1"/>
  <c r="CM659" s="1"/>
  <c r="BA659"/>
  <c r="CP659" l="1"/>
  <c r="CQ659" s="1"/>
  <c r="CN659"/>
  <c r="CW659" s="1"/>
  <c r="AX659"/>
  <c r="AY659" s="1"/>
  <c r="BF659" s="1"/>
  <c r="CR659"/>
  <c r="CX659" s="1"/>
  <c r="CU659"/>
  <c r="H677" l="1"/>
  <c r="D677"/>
  <c r="B677"/>
  <c r="I677"/>
  <c r="C677"/>
  <c r="G677"/>
  <c r="BI659"/>
  <c r="BK659" s="1"/>
  <c r="BO659"/>
  <c r="BQ659" s="1"/>
  <c r="BL659"/>
  <c r="BN659" s="1"/>
  <c r="CS659"/>
  <c r="CV659" s="1"/>
  <c r="BG659" l="1"/>
  <c r="Y659" s="1"/>
  <c r="M677"/>
  <c r="BS679"/>
  <c r="BT679" s="1"/>
  <c r="O677"/>
  <c r="K677"/>
  <c r="P677"/>
  <c r="AH659"/>
  <c r="AP659"/>
  <c r="E677"/>
  <c r="J677"/>
  <c r="V659" l="1"/>
  <c r="S659"/>
  <c r="AB659"/>
  <c r="A677"/>
  <c r="BU679"/>
  <c r="AZ659" l="1"/>
  <c r="BC659" s="1"/>
  <c r="AT660" s="1"/>
  <c r="BE659" l="1"/>
  <c r="AU660"/>
  <c r="AW660"/>
  <c r="BA660" s="1"/>
  <c r="AX660" s="1"/>
  <c r="AY660" s="1"/>
  <c r="BF660" s="1"/>
  <c r="AS660"/>
  <c r="BB659"/>
  <c r="CD660" s="1"/>
  <c r="CE660" s="1"/>
  <c r="CG660" s="1"/>
  <c r="CT660" s="1"/>
  <c r="AV660"/>
  <c r="AR660"/>
  <c r="CH660"/>
  <c r="CF660" l="1"/>
  <c r="CO660" s="1"/>
  <c r="BL660"/>
  <c r="BN660" s="1"/>
  <c r="BO660"/>
  <c r="BQ660" s="1"/>
  <c r="BI660"/>
  <c r="BK660" s="1"/>
  <c r="CI660" l="1"/>
  <c r="CJ660" s="1"/>
  <c r="CK660" s="1"/>
  <c r="CL660" s="1"/>
  <c r="CM660" s="1"/>
  <c r="CU660" s="1"/>
  <c r="BG660"/>
  <c r="S660" s="1"/>
  <c r="CR660" l="1"/>
  <c r="CX660" s="1"/>
  <c r="B678" s="1"/>
  <c r="CP660"/>
  <c r="CQ660" s="1"/>
  <c r="V660"/>
  <c r="AB660"/>
  <c r="AH660"/>
  <c r="Y660"/>
  <c r="AZ660" s="1"/>
  <c r="AP660"/>
  <c r="H678" l="1"/>
  <c r="D678"/>
  <c r="CN660"/>
  <c r="CW660" s="1"/>
  <c r="C678"/>
  <c r="K678" s="1"/>
  <c r="G678"/>
  <c r="I678"/>
  <c r="CS660"/>
  <c r="CV660" s="1"/>
  <c r="BS680"/>
  <c r="BT680" s="1"/>
  <c r="BU680" s="1"/>
  <c r="P678"/>
  <c r="M678"/>
  <c r="O678"/>
  <c r="E678"/>
  <c r="J678"/>
  <c r="BC660"/>
  <c r="BB660"/>
  <c r="CD661" s="1"/>
  <c r="CE661" s="1"/>
  <c r="A678" l="1"/>
  <c r="AW661"/>
  <c r="AR661"/>
  <c r="AU661"/>
  <c r="AV661"/>
  <c r="AS661"/>
  <c r="AT661"/>
  <c r="BE660"/>
  <c r="CF661"/>
  <c r="CG661"/>
  <c r="BA661" l="1"/>
  <c r="AX661" s="1"/>
  <c r="AY661" s="1"/>
  <c r="CH661"/>
  <c r="CI661" s="1"/>
  <c r="CJ661" s="1"/>
  <c r="CK661" s="1"/>
  <c r="CL661" s="1"/>
  <c r="CT661"/>
  <c r="CO661"/>
  <c r="BF661" l="1"/>
  <c r="CR661"/>
  <c r="CX661" s="1"/>
  <c r="CM661"/>
  <c r="BI661" l="1"/>
  <c r="BK661" s="1"/>
  <c r="BL661"/>
  <c r="BN661" s="1"/>
  <c r="BO661"/>
  <c r="BQ661" s="1"/>
  <c r="CP661"/>
  <c r="CQ661" s="1"/>
  <c r="CN661"/>
  <c r="CW661" s="1"/>
  <c r="C679"/>
  <c r="H679"/>
  <c r="G679"/>
  <c r="D679"/>
  <c r="B679"/>
  <c r="I679"/>
  <c r="CS661"/>
  <c r="CU661"/>
  <c r="BG661" l="1"/>
  <c r="O679"/>
  <c r="P679"/>
  <c r="BS681"/>
  <c r="BT681" s="1"/>
  <c r="K679"/>
  <c r="M679"/>
  <c r="CV661"/>
  <c r="Y661" l="1"/>
  <c r="AB661"/>
  <c r="V661"/>
  <c r="S661"/>
  <c r="AH661"/>
  <c r="AP661"/>
  <c r="E679"/>
  <c r="J679"/>
  <c r="BU681"/>
  <c r="A679"/>
  <c r="AZ661" l="1"/>
  <c r="BC661" l="1"/>
  <c r="BB661"/>
  <c r="CD662" s="1"/>
  <c r="CE662" s="1"/>
  <c r="AR662" l="1"/>
  <c r="AU662"/>
  <c r="AS662"/>
  <c r="AW662"/>
  <c r="AV662"/>
  <c r="AT662"/>
  <c r="BA662" s="1"/>
  <c r="BE661"/>
  <c r="CF662"/>
  <c r="CG662"/>
  <c r="AY662" l="1"/>
  <c r="BF662" s="1"/>
  <c r="CH662"/>
  <c r="CI662" s="1"/>
  <c r="CJ662" s="1"/>
  <c r="CK662" s="1"/>
  <c r="CL662" s="1"/>
  <c r="CT662"/>
  <c r="AX662"/>
  <c r="CO662"/>
  <c r="CR662" l="1"/>
  <c r="CX662" s="1"/>
  <c r="CM662"/>
  <c r="CU662" s="1"/>
  <c r="BI662"/>
  <c r="BK662" s="1"/>
  <c r="BO662"/>
  <c r="BQ662" s="1"/>
  <c r="BL662"/>
  <c r="BN662" s="1"/>
  <c r="G680" l="1"/>
  <c r="I680"/>
  <c r="B680"/>
  <c r="H680"/>
  <c r="C680"/>
  <c r="D680"/>
  <c r="CS662"/>
  <c r="CP662"/>
  <c r="CQ662" s="1"/>
  <c r="CN662"/>
  <c r="CW662" s="1"/>
  <c r="BG662"/>
  <c r="P680" l="1"/>
  <c r="K680"/>
  <c r="M680"/>
  <c r="O680"/>
  <c r="BS682"/>
  <c r="BT682" s="1"/>
  <c r="V662"/>
  <c r="S662"/>
  <c r="Y662"/>
  <c r="AB662"/>
  <c r="AH662"/>
  <c r="AP662"/>
  <c r="CV662"/>
  <c r="BU682" l="1"/>
  <c r="A680"/>
  <c r="AZ662"/>
  <c r="E680"/>
  <c r="J680"/>
  <c r="BC662" l="1"/>
  <c r="BB662"/>
  <c r="CD663" s="1"/>
  <c r="CE663" s="1"/>
  <c r="AT663" l="1"/>
  <c r="BA663" s="1"/>
  <c r="AU663"/>
  <c r="AS663"/>
  <c r="AV663"/>
  <c r="AR663"/>
  <c r="AW663"/>
  <c r="BE662"/>
  <c r="CF663"/>
  <c r="CG663"/>
  <c r="AX663" l="1"/>
  <c r="AY663" s="1"/>
  <c r="CT663"/>
  <c r="CO663" s="1"/>
  <c r="CH663"/>
  <c r="CI663" s="1"/>
  <c r="CJ663" s="1"/>
  <c r="CK663" s="1"/>
  <c r="CL663" s="1"/>
  <c r="BF663" l="1"/>
  <c r="CR663"/>
  <c r="CX663" s="1"/>
  <c r="CM663"/>
  <c r="CU663" s="1"/>
  <c r="BI663" l="1"/>
  <c r="BK663" s="1"/>
  <c r="BO663"/>
  <c r="BQ663" s="1"/>
  <c r="BL663"/>
  <c r="BN663" s="1"/>
  <c r="CP663"/>
  <c r="CQ663" s="1"/>
  <c r="CN663"/>
  <c r="CW663" s="1"/>
  <c r="C681"/>
  <c r="G681"/>
  <c r="H681"/>
  <c r="B681"/>
  <c r="D681"/>
  <c r="I681"/>
  <c r="CS663"/>
  <c r="BG663" l="1"/>
  <c r="S663" s="1"/>
  <c r="P681"/>
  <c r="BS683"/>
  <c r="BT683" s="1"/>
  <c r="M681"/>
  <c r="K681"/>
  <c r="O681"/>
  <c r="CV663"/>
  <c r="AB663" l="1"/>
  <c r="Y663"/>
  <c r="AP663"/>
  <c r="V663"/>
  <c r="AH663"/>
  <c r="E681"/>
  <c r="J681"/>
  <c r="A681"/>
  <c r="BU683"/>
  <c r="AZ663" l="1"/>
  <c r="BC663" s="1"/>
  <c r="BB663" l="1"/>
  <c r="CD664" s="1"/>
  <c r="CE664" s="1"/>
  <c r="CG664" s="1"/>
  <c r="AS664"/>
  <c r="AV664"/>
  <c r="AU664"/>
  <c r="AT664"/>
  <c r="AR664"/>
  <c r="AW664"/>
  <c r="BE663"/>
  <c r="CF664" l="1"/>
  <c r="CO664" s="1"/>
  <c r="BA664"/>
  <c r="AX664" s="1"/>
  <c r="AY664" s="1"/>
  <c r="BF664" s="1"/>
  <c r="CH664"/>
  <c r="CT664"/>
  <c r="CI664" l="1"/>
  <c r="CJ664" s="1"/>
  <c r="CK664" s="1"/>
  <c r="CL664" s="1"/>
  <c r="CM664" s="1"/>
  <c r="BL664"/>
  <c r="BN664" s="1"/>
  <c r="BO664"/>
  <c r="BQ664" s="1"/>
  <c r="BI664"/>
  <c r="BK664" s="1"/>
  <c r="BG664" l="1"/>
  <c r="Y664" s="1"/>
  <c r="CR664"/>
  <c r="CX664" s="1"/>
  <c r="D682" s="1"/>
  <c r="CP664"/>
  <c r="CQ664" s="1"/>
  <c r="CU664"/>
  <c r="CN664" l="1"/>
  <c r="CW664" s="1"/>
  <c r="V664"/>
  <c r="AH664"/>
  <c r="AB664"/>
  <c r="S664"/>
  <c r="AP664"/>
  <c r="I682"/>
  <c r="C682"/>
  <c r="BS684" s="1"/>
  <c r="BT684" s="1"/>
  <c r="G682"/>
  <c r="B682"/>
  <c r="CS664"/>
  <c r="CV664" s="1"/>
  <c r="H682"/>
  <c r="AZ664" l="1"/>
  <c r="BC664" s="1"/>
  <c r="AR665" s="1"/>
  <c r="O682"/>
  <c r="P682"/>
  <c r="K682"/>
  <c r="M682"/>
  <c r="BB664"/>
  <c r="CD665" s="1"/>
  <c r="CE665" s="1"/>
  <c r="CF665" s="1"/>
  <c r="E682"/>
  <c r="J682"/>
  <c r="A682"/>
  <c r="BU684"/>
  <c r="AT665"/>
  <c r="AW665"/>
  <c r="AS665"/>
  <c r="BE664"/>
  <c r="AV665" l="1"/>
  <c r="AU665"/>
  <c r="BA665"/>
  <c r="AX665" s="1"/>
  <c r="CG665"/>
  <c r="CT665" s="1"/>
  <c r="CO665" s="1"/>
  <c r="CH665"/>
  <c r="CI665" s="1"/>
  <c r="CJ665" s="1"/>
  <c r="CK665" s="1"/>
  <c r="CL665" s="1"/>
  <c r="CM665" s="1"/>
  <c r="AY665" l="1"/>
  <c r="BF665" s="1"/>
  <c r="BL665" s="1"/>
  <c r="BN665" s="1"/>
  <c r="CP665"/>
  <c r="CQ665" s="1"/>
  <c r="BO665"/>
  <c r="BQ665" s="1"/>
  <c r="CU665"/>
  <c r="CR665"/>
  <c r="CX665" s="1"/>
  <c r="BI665" l="1"/>
  <c r="BK665" s="1"/>
  <c r="BG665" s="1"/>
  <c r="CS665"/>
  <c r="CN665"/>
  <c r="CW665" s="1"/>
  <c r="I683"/>
  <c r="D683"/>
  <c r="G683"/>
  <c r="C683"/>
  <c r="H683"/>
  <c r="B683"/>
  <c r="CV665"/>
  <c r="E683" l="1"/>
  <c r="J683"/>
  <c r="M683"/>
  <c r="K683"/>
  <c r="P683"/>
  <c r="BS685"/>
  <c r="BT685" s="1"/>
  <c r="O683"/>
  <c r="S665"/>
  <c r="AB665"/>
  <c r="V665"/>
  <c r="Y665"/>
  <c r="AH665"/>
  <c r="AP665"/>
  <c r="BU685" l="1"/>
  <c r="A683"/>
  <c r="AZ665"/>
  <c r="BB665" l="1"/>
  <c r="CD666" s="1"/>
  <c r="CE666" s="1"/>
  <c r="BC665"/>
  <c r="CG666" l="1"/>
  <c r="CF666"/>
  <c r="AS666"/>
  <c r="AR666"/>
  <c r="AU666"/>
  <c r="AV666"/>
  <c r="AT666"/>
  <c r="AW666"/>
  <c r="BE665"/>
  <c r="CH666" l="1"/>
  <c r="CI666" s="1"/>
  <c r="CJ666" s="1"/>
  <c r="CK666" s="1"/>
  <c r="CL666" s="1"/>
  <c r="CT666"/>
  <c r="CO666" s="1"/>
  <c r="BA666"/>
  <c r="CR666" l="1"/>
  <c r="CX666" s="1"/>
  <c r="CM666"/>
  <c r="AX666"/>
  <c r="AY666" s="1"/>
  <c r="BF666" s="1"/>
  <c r="CS666" l="1"/>
  <c r="G684"/>
  <c r="B684"/>
  <c r="H684"/>
  <c r="C684"/>
  <c r="I684"/>
  <c r="D684"/>
  <c r="CU666"/>
  <c r="CP666"/>
  <c r="CQ666" s="1"/>
  <c r="CN666"/>
  <c r="CW666" s="1"/>
  <c r="BO666"/>
  <c r="BQ666" s="1"/>
  <c r="BI666"/>
  <c r="BK666" s="1"/>
  <c r="BL666"/>
  <c r="BN666" s="1"/>
  <c r="BG666" l="1"/>
  <c r="CV666"/>
  <c r="K684"/>
  <c r="M684"/>
  <c r="O684"/>
  <c r="BS686"/>
  <c r="BT686" s="1"/>
  <c r="P684"/>
  <c r="S666" l="1"/>
  <c r="Y666"/>
  <c r="AB666"/>
  <c r="V666"/>
  <c r="AH666"/>
  <c r="AP666"/>
  <c r="E684"/>
  <c r="J684"/>
  <c r="BU686"/>
  <c r="A684"/>
  <c r="AZ666" l="1"/>
  <c r="BB666" l="1"/>
  <c r="CD667" s="1"/>
  <c r="CE667" s="1"/>
  <c r="BC666"/>
  <c r="CG667" l="1"/>
  <c r="CF667"/>
  <c r="AS667"/>
  <c r="AR667"/>
  <c r="AT667"/>
  <c r="BA667" s="1"/>
  <c r="AV667"/>
  <c r="AU667"/>
  <c r="AW667"/>
  <c r="BE666"/>
  <c r="AX667" l="1"/>
  <c r="AY667" s="1"/>
  <c r="CT667"/>
  <c r="CO667" s="1"/>
  <c r="CH667"/>
  <c r="CI667" s="1"/>
  <c r="CJ667" s="1"/>
  <c r="CK667" s="1"/>
  <c r="CL667" s="1"/>
  <c r="BF667" l="1"/>
  <c r="CR667"/>
  <c r="CX667" s="1"/>
  <c r="CM667"/>
  <c r="BI667" l="1"/>
  <c r="BK667" s="1"/>
  <c r="BO667"/>
  <c r="BQ667" s="1"/>
  <c r="BL667"/>
  <c r="BN667" s="1"/>
  <c r="CP667"/>
  <c r="CQ667" s="1"/>
  <c r="CN667"/>
  <c r="CW667" s="1"/>
  <c r="CU667"/>
  <c r="I685"/>
  <c r="C685"/>
  <c r="G685"/>
  <c r="H685"/>
  <c r="D685"/>
  <c r="B685"/>
  <c r="CS667"/>
  <c r="BG667" l="1"/>
  <c r="AH667" s="1"/>
  <c r="S667"/>
  <c r="AP667"/>
  <c r="BS687"/>
  <c r="BT687" s="1"/>
  <c r="O685"/>
  <c r="P685"/>
  <c r="M685"/>
  <c r="K685"/>
  <c r="CV667"/>
  <c r="AB667" l="1"/>
  <c r="Y667"/>
  <c r="V667"/>
  <c r="AZ667" s="1"/>
  <c r="BU687"/>
  <c r="A685"/>
  <c r="E685"/>
  <c r="J685"/>
  <c r="BC667" l="1"/>
  <c r="BB667"/>
  <c r="CD668" s="1"/>
  <c r="CE668" s="1"/>
  <c r="AV668" l="1"/>
  <c r="AS668"/>
  <c r="AR668"/>
  <c r="AU668"/>
  <c r="AW668"/>
  <c r="AT668"/>
  <c r="BA668" s="1"/>
  <c r="BE667"/>
  <c r="CF668"/>
  <c r="CG668"/>
  <c r="CH668" l="1"/>
  <c r="CI668" s="1"/>
  <c r="CJ668" s="1"/>
  <c r="CK668" s="1"/>
  <c r="CL668" s="1"/>
  <c r="CT668"/>
  <c r="CO668" s="1"/>
  <c r="AX668"/>
  <c r="AY668" s="1"/>
  <c r="BF668" s="1"/>
  <c r="CR668" l="1"/>
  <c r="CX668" s="1"/>
  <c r="BI668"/>
  <c r="BK668" s="1"/>
  <c r="BO668"/>
  <c r="BQ668" s="1"/>
  <c r="BL668"/>
  <c r="BN668" s="1"/>
  <c r="CM668"/>
  <c r="BG668" l="1"/>
  <c r="CP668"/>
  <c r="CQ668" s="1"/>
  <c r="CN668"/>
  <c r="CW668" s="1"/>
  <c r="C686"/>
  <c r="H686"/>
  <c r="G686"/>
  <c r="D686"/>
  <c r="B686"/>
  <c r="I686"/>
  <c r="AB668"/>
  <c r="AH668"/>
  <c r="V668"/>
  <c r="Y668"/>
  <c r="S668"/>
  <c r="AZ668" s="1"/>
  <c r="AP668"/>
  <c r="CS668"/>
  <c r="CU668"/>
  <c r="CV668" l="1"/>
  <c r="BC668"/>
  <c r="BB668"/>
  <c r="CD669" s="1"/>
  <c r="CE669" s="1"/>
  <c r="O686"/>
  <c r="P686"/>
  <c r="M686"/>
  <c r="BS688"/>
  <c r="BT688" s="1"/>
  <c r="K686"/>
  <c r="E686" l="1"/>
  <c r="J686"/>
  <c r="AR669"/>
  <c r="AW669"/>
  <c r="AU669"/>
  <c r="AT669"/>
  <c r="BA669" s="1"/>
  <c r="AS669"/>
  <c r="AV669"/>
  <c r="BE668"/>
  <c r="A686"/>
  <c r="BU688"/>
  <c r="CF669"/>
  <c r="CG669"/>
  <c r="AX669" l="1"/>
  <c r="AY669" s="1"/>
  <c r="BF669" s="1"/>
  <c r="CT669"/>
  <c r="CO669" s="1"/>
  <c r="CH669"/>
  <c r="CI669" s="1"/>
  <c r="CJ669" s="1"/>
  <c r="CK669" s="1"/>
  <c r="CL669" s="1"/>
  <c r="CR669" l="1"/>
  <c r="CX669" s="1"/>
  <c r="CM669"/>
  <c r="CU669" s="1"/>
  <c r="BL669"/>
  <c r="BN669" s="1"/>
  <c r="BO669"/>
  <c r="BQ669" s="1"/>
  <c r="BI669"/>
  <c r="BK669" s="1"/>
  <c r="CS669" l="1"/>
  <c r="C687"/>
  <c r="H687"/>
  <c r="B687"/>
  <c r="D687"/>
  <c r="I687"/>
  <c r="G687"/>
  <c r="CP669"/>
  <c r="CQ669" s="1"/>
  <c r="CN669"/>
  <c r="CW669" s="1"/>
  <c r="BG669"/>
  <c r="P687" l="1"/>
  <c r="M687"/>
  <c r="BS689"/>
  <c r="BT689" s="1"/>
  <c r="K687"/>
  <c r="O687"/>
  <c r="CV669"/>
  <c r="Y669"/>
  <c r="V669"/>
  <c r="S669"/>
  <c r="AB669"/>
  <c r="AH669"/>
  <c r="AP669"/>
  <c r="BU689" l="1"/>
  <c r="A687"/>
  <c r="AZ669"/>
  <c r="E687"/>
  <c r="J687"/>
  <c r="BB669" l="1"/>
  <c r="CD670" s="1"/>
  <c r="CE670" s="1"/>
  <c r="BC669"/>
  <c r="CG670" l="1"/>
  <c r="CF670"/>
  <c r="AT670"/>
  <c r="BA670" s="1"/>
  <c r="AW670"/>
  <c r="AV670"/>
  <c r="AS670"/>
  <c r="AR670"/>
  <c r="AU670"/>
  <c r="BE669"/>
  <c r="CH670" l="1"/>
  <c r="CI670" s="1"/>
  <c r="CJ670" s="1"/>
  <c r="CK670" s="1"/>
  <c r="CL670" s="1"/>
  <c r="CT670"/>
  <c r="CO670" s="1"/>
  <c r="AX670"/>
  <c r="AY670" s="1"/>
  <c r="BF670" l="1"/>
  <c r="CR670"/>
  <c r="CX670" s="1"/>
  <c r="CM670"/>
  <c r="CP670" l="1"/>
  <c r="CQ670" s="1"/>
  <c r="CN670"/>
  <c r="CW670" s="1"/>
  <c r="BL670"/>
  <c r="BN670" s="1"/>
  <c r="BI670"/>
  <c r="BK670" s="1"/>
  <c r="BO670"/>
  <c r="BQ670" s="1"/>
  <c r="CS670"/>
  <c r="CU670"/>
  <c r="D688"/>
  <c r="C688"/>
  <c r="B688"/>
  <c r="H688"/>
  <c r="I688"/>
  <c r="G688"/>
  <c r="P688" l="1"/>
  <c r="BS690"/>
  <c r="BT690" s="1"/>
  <c r="M688"/>
  <c r="O688"/>
  <c r="K688"/>
  <c r="CV670"/>
  <c r="BG670"/>
  <c r="A688" l="1"/>
  <c r="BU690"/>
  <c r="E688"/>
  <c r="J688"/>
  <c r="AH670"/>
  <c r="S670"/>
  <c r="AB670"/>
  <c r="Y670"/>
  <c r="V670"/>
  <c r="AP670"/>
  <c r="AZ670" l="1"/>
  <c r="BC670" l="1"/>
  <c r="BB670"/>
  <c r="CD671" s="1"/>
  <c r="CE671" s="1"/>
  <c r="AW671" l="1"/>
  <c r="AS671"/>
  <c r="AR671"/>
  <c r="AT671"/>
  <c r="AV671"/>
  <c r="AU671"/>
  <c r="BE670"/>
  <c r="CF671"/>
  <c r="CG671"/>
  <c r="CT671" l="1"/>
  <c r="CO671" s="1"/>
  <c r="CH671"/>
  <c r="CI671" s="1"/>
  <c r="CJ671" s="1"/>
  <c r="CK671" s="1"/>
  <c r="CL671" s="1"/>
  <c r="CM671" s="1"/>
  <c r="BA671"/>
  <c r="CP671" l="1"/>
  <c r="CQ671" s="1"/>
  <c r="CN671"/>
  <c r="CW671" s="1"/>
  <c r="AX671"/>
  <c r="AY671" s="1"/>
  <c r="BF671" s="1"/>
  <c r="CR671"/>
  <c r="CX671" s="1"/>
  <c r="CS671"/>
  <c r="CU671"/>
  <c r="CV671" l="1"/>
  <c r="H689"/>
  <c r="G689"/>
  <c r="D689"/>
  <c r="C689"/>
  <c r="B689"/>
  <c r="I689"/>
  <c r="BL671"/>
  <c r="BN671" s="1"/>
  <c r="BI671"/>
  <c r="BK671" s="1"/>
  <c r="BO671"/>
  <c r="BQ671" s="1"/>
  <c r="BS691" l="1"/>
  <c r="BT691" s="1"/>
  <c r="O689"/>
  <c r="K689"/>
  <c r="M689"/>
  <c r="P689"/>
  <c r="E689"/>
  <c r="J689"/>
  <c r="BG671"/>
  <c r="BU691" l="1"/>
  <c r="A689"/>
  <c r="V671"/>
  <c r="AH671"/>
  <c r="S671"/>
  <c r="AB671"/>
  <c r="Y671"/>
  <c r="AP671"/>
  <c r="AZ671" l="1"/>
  <c r="BC671" l="1"/>
  <c r="BB671"/>
  <c r="CD672" s="1"/>
  <c r="CE672" s="1"/>
  <c r="AV672" l="1"/>
  <c r="AT672"/>
  <c r="AR672"/>
  <c r="AS672"/>
  <c r="AW672"/>
  <c r="AU672"/>
  <c r="BE671"/>
  <c r="CG672"/>
  <c r="CF672"/>
  <c r="BA672" l="1"/>
  <c r="CO672"/>
  <c r="CH672"/>
  <c r="CI672" s="1"/>
  <c r="CJ672" s="1"/>
  <c r="CK672" s="1"/>
  <c r="CL672" s="1"/>
  <c r="CM672" s="1"/>
  <c r="CT672"/>
  <c r="CP672" l="1"/>
  <c r="CQ672" s="1"/>
  <c r="AX672"/>
  <c r="AY672" s="1"/>
  <c r="BF672" s="1"/>
  <c r="CR672"/>
  <c r="CX672" s="1"/>
  <c r="CU672"/>
  <c r="CN672" l="1"/>
  <c r="CW672" s="1"/>
  <c r="CS672"/>
  <c r="CV672" s="1"/>
  <c r="BI672"/>
  <c r="BK672" s="1"/>
  <c r="BO672"/>
  <c r="BQ672" s="1"/>
  <c r="BL672"/>
  <c r="BN672" s="1"/>
  <c r="H690"/>
  <c r="C690"/>
  <c r="D690"/>
  <c r="I690"/>
  <c r="G690"/>
  <c r="B690"/>
  <c r="E690" l="1"/>
  <c r="J690"/>
  <c r="BG672"/>
  <c r="BS692"/>
  <c r="BT692" s="1"/>
  <c r="M690"/>
  <c r="K690"/>
  <c r="O690"/>
  <c r="P690"/>
  <c r="AB672" l="1"/>
  <c r="V672"/>
  <c r="Y672"/>
  <c r="AH672"/>
  <c r="S672"/>
  <c r="AZ672" s="1"/>
  <c r="AP672"/>
  <c r="A690"/>
  <c r="BU692"/>
  <c r="BB672" l="1"/>
  <c r="CD673" s="1"/>
  <c r="CE673" s="1"/>
  <c r="BC672"/>
  <c r="CF673" l="1"/>
  <c r="CG673"/>
  <c r="AV673"/>
  <c r="AR673"/>
  <c r="AT673"/>
  <c r="BA673" s="1"/>
  <c r="AS673"/>
  <c r="AU673"/>
  <c r="AW673"/>
  <c r="BE672"/>
  <c r="CO673" l="1"/>
  <c r="CT673"/>
  <c r="CH673"/>
  <c r="CI673" s="1"/>
  <c r="CJ673" s="1"/>
  <c r="CK673" s="1"/>
  <c r="CL673" s="1"/>
  <c r="CM673" s="1"/>
  <c r="AX673"/>
  <c r="AY673"/>
  <c r="BF673" s="1"/>
  <c r="CP673" l="1"/>
  <c r="CQ673" s="1"/>
  <c r="CU673"/>
  <c r="BL673"/>
  <c r="BN673" s="1"/>
  <c r="BO673"/>
  <c r="BQ673" s="1"/>
  <c r="BI673"/>
  <c r="BK673" s="1"/>
  <c r="CR673"/>
  <c r="CX673" s="1"/>
  <c r="CN673" l="1"/>
  <c r="CW673" s="1"/>
  <c r="BG673"/>
  <c r="D691"/>
  <c r="H691"/>
  <c r="I691"/>
  <c r="G691"/>
  <c r="B691"/>
  <c r="C691"/>
  <c r="CS673"/>
  <c r="CV673" s="1"/>
  <c r="P691" l="1"/>
  <c r="O691"/>
  <c r="K691"/>
  <c r="M691"/>
  <c r="BS693"/>
  <c r="BT693" s="1"/>
  <c r="E691"/>
  <c r="J691"/>
  <c r="AB673"/>
  <c r="Y673"/>
  <c r="V673"/>
  <c r="S673"/>
  <c r="AH673"/>
  <c r="AP673"/>
  <c r="A691" l="1"/>
  <c r="BU693"/>
  <c r="AZ673"/>
  <c r="BB673" l="1"/>
  <c r="CD674" s="1"/>
  <c r="CE674" s="1"/>
  <c r="BC673"/>
  <c r="CG674" l="1"/>
  <c r="CF674"/>
  <c r="AV674"/>
  <c r="AW674"/>
  <c r="AR674"/>
  <c r="AS674"/>
  <c r="AU674"/>
  <c r="AT674"/>
  <c r="BA674" s="1"/>
  <c r="BE673"/>
  <c r="CT674" l="1"/>
  <c r="CO674" s="1"/>
  <c r="CH674"/>
  <c r="CI674" s="1"/>
  <c r="CJ674" s="1"/>
  <c r="CK674" s="1"/>
  <c r="CL674" s="1"/>
  <c r="CM674" s="1"/>
  <c r="AX674"/>
  <c r="AY674" s="1"/>
  <c r="CP674" l="1"/>
  <c r="CQ674" s="1"/>
  <c r="CN674"/>
  <c r="CW674" s="1"/>
  <c r="BF674"/>
  <c r="CR674"/>
  <c r="CX674" s="1"/>
  <c r="CU674"/>
  <c r="BO674" l="1"/>
  <c r="BQ674" s="1"/>
  <c r="BL674"/>
  <c r="BN674" s="1"/>
  <c r="BI674"/>
  <c r="BK674" s="1"/>
  <c r="D692"/>
  <c r="I692"/>
  <c r="B692"/>
  <c r="C692"/>
  <c r="H692"/>
  <c r="G692"/>
  <c r="CS674"/>
  <c r="CV674" s="1"/>
  <c r="BG674" l="1"/>
  <c r="V674" s="1"/>
  <c r="E692"/>
  <c r="J692"/>
  <c r="BS694"/>
  <c r="BT694" s="1"/>
  <c r="P692"/>
  <c r="K692"/>
  <c r="O692"/>
  <c r="M692"/>
  <c r="AB674" l="1"/>
  <c r="S674"/>
  <c r="AH674"/>
  <c r="AP674"/>
  <c r="Y674"/>
  <c r="A692"/>
  <c r="BU694"/>
  <c r="AZ674" l="1"/>
  <c r="BB674" s="1"/>
  <c r="CD675" s="1"/>
  <c r="CE675" s="1"/>
  <c r="BC674" l="1"/>
  <c r="AU675" s="1"/>
  <c r="CG675"/>
  <c r="CF675"/>
  <c r="AS675" l="1"/>
  <c r="AT675"/>
  <c r="AW675"/>
  <c r="AV675"/>
  <c r="AR675"/>
  <c r="BE674"/>
  <c r="CO675"/>
  <c r="CH675"/>
  <c r="CI675" s="1"/>
  <c r="CJ675" s="1"/>
  <c r="CK675" s="1"/>
  <c r="CL675" s="1"/>
  <c r="CT675"/>
  <c r="BA675"/>
  <c r="CU675" l="1"/>
  <c r="AX675"/>
  <c r="AY675" s="1"/>
  <c r="BF675" s="1"/>
  <c r="CR675"/>
  <c r="CX675" s="1"/>
  <c r="CM675"/>
  <c r="BL675" l="1"/>
  <c r="BN675" s="1"/>
  <c r="BI675"/>
  <c r="BK675" s="1"/>
  <c r="BO675"/>
  <c r="BQ675" s="1"/>
  <c r="I693"/>
  <c r="G693"/>
  <c r="H693"/>
  <c r="D693"/>
  <c r="B693"/>
  <c r="C693"/>
  <c r="CP675"/>
  <c r="CQ675" s="1"/>
  <c r="CN675"/>
  <c r="CW675" s="1"/>
  <c r="CS675"/>
  <c r="BG675" l="1"/>
  <c r="K693"/>
  <c r="P693"/>
  <c r="M693"/>
  <c r="BS695"/>
  <c r="BT695" s="1"/>
  <c r="O693"/>
  <c r="CV675"/>
  <c r="A693" l="1"/>
  <c r="BU695"/>
  <c r="Y675"/>
  <c r="AB675"/>
  <c r="V675"/>
  <c r="S675"/>
  <c r="AH675"/>
  <c r="AP675"/>
  <c r="E693"/>
  <c r="J693"/>
  <c r="AZ675" l="1"/>
  <c r="BC675" l="1"/>
  <c r="BB675"/>
  <c r="CD676" s="1"/>
  <c r="CE676" s="1"/>
  <c r="AW676" l="1"/>
  <c r="AT676"/>
  <c r="AV676"/>
  <c r="AS676"/>
  <c r="AU676"/>
  <c r="AR676"/>
  <c r="BE675"/>
  <c r="CG676"/>
  <c r="CF676"/>
  <c r="BA676" l="1"/>
  <c r="AX676" s="1"/>
  <c r="AY676" s="1"/>
  <c r="CO676"/>
  <c r="CH676"/>
  <c r="CI676" s="1"/>
  <c r="CJ676" s="1"/>
  <c r="CK676" s="1"/>
  <c r="CL676" s="1"/>
  <c r="CT676"/>
  <c r="BF676" l="1"/>
  <c r="CR676"/>
  <c r="CX676" s="1"/>
  <c r="CM676"/>
  <c r="BO676" l="1"/>
  <c r="BQ676" s="1"/>
  <c r="BI676"/>
  <c r="BK676" s="1"/>
  <c r="BL676"/>
  <c r="BN676" s="1"/>
  <c r="B694"/>
  <c r="H694"/>
  <c r="G694"/>
  <c r="D694"/>
  <c r="C694"/>
  <c r="I694"/>
  <c r="CP676"/>
  <c r="CQ676" s="1"/>
  <c r="CN676"/>
  <c r="CW676" s="1"/>
  <c r="CS676"/>
  <c r="CU676"/>
  <c r="BG676" l="1"/>
  <c r="Y676" s="1"/>
  <c r="CV676"/>
  <c r="BS696"/>
  <c r="BT696" s="1"/>
  <c r="O694"/>
  <c r="P694"/>
  <c r="M694"/>
  <c r="K694"/>
  <c r="V676" l="1"/>
  <c r="S676"/>
  <c r="AB676"/>
  <c r="AP676"/>
  <c r="AH676"/>
  <c r="BU696"/>
  <c r="A694"/>
  <c r="E694"/>
  <c r="J694"/>
  <c r="AZ676" l="1"/>
  <c r="BC676" s="1"/>
  <c r="AU677" s="1"/>
  <c r="AW677" l="1"/>
  <c r="AT677"/>
  <c r="BA677" s="1"/>
  <c r="BE676"/>
  <c r="BB676"/>
  <c r="CD677" s="1"/>
  <c r="CE677" s="1"/>
  <c r="CF677" s="1"/>
  <c r="CO677" s="1"/>
  <c r="AV677"/>
  <c r="AR677"/>
  <c r="AY677" s="1"/>
  <c r="BF677" s="1"/>
  <c r="AS677"/>
  <c r="CG677"/>
  <c r="CT677" s="1"/>
  <c r="CH677"/>
  <c r="CI677" s="1"/>
  <c r="CJ677" s="1"/>
  <c r="CK677" s="1"/>
  <c r="CL677" s="1"/>
  <c r="AX677"/>
  <c r="CR677" l="1"/>
  <c r="CX677" s="1"/>
  <c r="CM677"/>
  <c r="CU677" s="1"/>
  <c r="BO677"/>
  <c r="BQ677" s="1"/>
  <c r="BL677"/>
  <c r="BN677" s="1"/>
  <c r="BI677"/>
  <c r="BK677" s="1"/>
  <c r="CS677" l="1"/>
  <c r="C695"/>
  <c r="B695"/>
  <c r="D695"/>
  <c r="I695"/>
  <c r="G695"/>
  <c r="H695"/>
  <c r="CP677"/>
  <c r="CQ677" s="1"/>
  <c r="CN677"/>
  <c r="CW677" s="1"/>
  <c r="BG677"/>
  <c r="M695" l="1"/>
  <c r="BS697"/>
  <c r="BT697" s="1"/>
  <c r="K695"/>
  <c r="P695"/>
  <c r="O695"/>
  <c r="S677"/>
  <c r="AB677"/>
  <c r="V677"/>
  <c r="Y677"/>
  <c r="AH677"/>
  <c r="AP677"/>
  <c r="CV677"/>
  <c r="BU697" l="1"/>
  <c r="A695"/>
  <c r="E695"/>
  <c r="J695"/>
  <c r="AZ677"/>
  <c r="BB677" l="1"/>
  <c r="CD678" s="1"/>
  <c r="CE678" s="1"/>
  <c r="BC677"/>
  <c r="CG678" l="1"/>
  <c r="CF678"/>
  <c r="AT678"/>
  <c r="AR678"/>
  <c r="AS678"/>
  <c r="AV678"/>
  <c r="AU678"/>
  <c r="AW678"/>
  <c r="BE677"/>
  <c r="CT678" l="1"/>
  <c r="CO678" s="1"/>
  <c r="CH678"/>
  <c r="CI678" s="1"/>
  <c r="CJ678" s="1"/>
  <c r="CK678" s="1"/>
  <c r="CL678" s="1"/>
  <c r="BA678"/>
  <c r="AX678" l="1"/>
  <c r="AY678" s="1"/>
  <c r="BF678" s="1"/>
  <c r="CR678"/>
  <c r="CX678" s="1"/>
  <c r="CM678"/>
  <c r="CU678" s="1"/>
  <c r="G696" l="1"/>
  <c r="D696"/>
  <c r="I696"/>
  <c r="C696"/>
  <c r="H696"/>
  <c r="B696"/>
  <c r="CP678"/>
  <c r="CQ678" s="1"/>
  <c r="CN678"/>
  <c r="CW678" s="1"/>
  <c r="BI678"/>
  <c r="BK678" s="1"/>
  <c r="BL678"/>
  <c r="BN678" s="1"/>
  <c r="BO678"/>
  <c r="BQ678" s="1"/>
  <c r="CS678"/>
  <c r="BG678" l="1"/>
  <c r="V678" s="1"/>
  <c r="CV678"/>
  <c r="P696"/>
  <c r="BS698"/>
  <c r="BT698" s="1"/>
  <c r="O696"/>
  <c r="M696"/>
  <c r="K696"/>
  <c r="AH678" l="1"/>
  <c r="S678"/>
  <c r="AB678"/>
  <c r="AP678"/>
  <c r="Y678"/>
  <c r="A696"/>
  <c r="BU698"/>
  <c r="E696"/>
  <c r="J696"/>
  <c r="AZ678" l="1"/>
  <c r="BC678" s="1"/>
  <c r="AU679" s="1"/>
  <c r="BE678" l="1"/>
  <c r="BB678"/>
  <c r="CD679" s="1"/>
  <c r="CE679" s="1"/>
  <c r="CF679" s="1"/>
  <c r="AT679"/>
  <c r="BA679" s="1"/>
  <c r="AS679"/>
  <c r="AV679"/>
  <c r="AR679"/>
  <c r="AY679" s="1"/>
  <c r="BF679" s="1"/>
  <c r="AW679"/>
  <c r="AX679"/>
  <c r="CH679"/>
  <c r="CG679" l="1"/>
  <c r="CT679" s="1"/>
  <c r="CO679" s="1"/>
  <c r="BI679"/>
  <c r="BK679" s="1"/>
  <c r="BO679"/>
  <c r="BQ679" s="1"/>
  <c r="BL679"/>
  <c r="BN679" s="1"/>
  <c r="CI679" l="1"/>
  <c r="CJ679" s="1"/>
  <c r="CK679" s="1"/>
  <c r="CL679" s="1"/>
  <c r="CM679" s="1"/>
  <c r="CP679" s="1"/>
  <c r="CQ679" s="1"/>
  <c r="BG679"/>
  <c r="CR679" l="1"/>
  <c r="CX679" s="1"/>
  <c r="G697" s="1"/>
  <c r="CU679"/>
  <c r="AB679"/>
  <c r="Y679"/>
  <c r="V679"/>
  <c r="AH679"/>
  <c r="S679"/>
  <c r="AP679"/>
  <c r="CS679" l="1"/>
  <c r="CV679" s="1"/>
  <c r="J697" s="1"/>
  <c r="H697"/>
  <c r="B697"/>
  <c r="CN679"/>
  <c r="CW679" s="1"/>
  <c r="I697"/>
  <c r="D697"/>
  <c r="C697"/>
  <c r="M697" s="1"/>
  <c r="O697"/>
  <c r="AZ679"/>
  <c r="E697" l="1"/>
  <c r="BS699"/>
  <c r="BT699" s="1"/>
  <c r="K697"/>
  <c r="P697"/>
  <c r="BC679"/>
  <c r="BB679"/>
  <c r="CD680" s="1"/>
  <c r="CE680" s="1"/>
  <c r="A697" l="1"/>
  <c r="BU699"/>
  <c r="AW680"/>
  <c r="AR680"/>
  <c r="AV680"/>
  <c r="AS680"/>
  <c r="AT680"/>
  <c r="BA680" s="1"/>
  <c r="AU680"/>
  <c r="BE679"/>
  <c r="CG680"/>
  <c r="CF680"/>
  <c r="AY680" l="1"/>
  <c r="BF680" s="1"/>
  <c r="AX680"/>
  <c r="CH680"/>
  <c r="CI680" s="1"/>
  <c r="CJ680" s="1"/>
  <c r="CK680" s="1"/>
  <c r="CL680" s="1"/>
  <c r="CM680" s="1"/>
  <c r="CT680"/>
  <c r="CO680" s="1"/>
  <c r="CP680" l="1"/>
  <c r="CQ680" s="1"/>
  <c r="BI680"/>
  <c r="BK680" s="1"/>
  <c r="BO680"/>
  <c r="BQ680" s="1"/>
  <c r="BL680"/>
  <c r="BN680" s="1"/>
  <c r="CR680"/>
  <c r="CX680" s="1"/>
  <c r="CU680"/>
  <c r="D698" l="1"/>
  <c r="H698"/>
  <c r="B698"/>
  <c r="C698"/>
  <c r="I698"/>
  <c r="G698"/>
  <c r="CN680"/>
  <c r="CW680" s="1"/>
  <c r="BG680"/>
  <c r="CV680"/>
  <c r="CS680"/>
  <c r="E698" l="1"/>
  <c r="J698"/>
  <c r="Y680"/>
  <c r="AH680"/>
  <c r="S680"/>
  <c r="AB680"/>
  <c r="V680"/>
  <c r="AP680"/>
  <c r="M698"/>
  <c r="K698"/>
  <c r="BS700"/>
  <c r="BT700" s="1"/>
  <c r="O698"/>
  <c r="P698"/>
  <c r="AZ680" l="1"/>
  <c r="BC680" s="1"/>
  <c r="BU700"/>
  <c r="A698"/>
  <c r="BB680" l="1"/>
  <c r="CD681" s="1"/>
  <c r="CE681" s="1"/>
  <c r="CG681" s="1"/>
  <c r="AW681"/>
  <c r="AT681"/>
  <c r="AR681"/>
  <c r="AU681"/>
  <c r="AS681"/>
  <c r="AV681"/>
  <c r="BE680"/>
  <c r="CF681" l="1"/>
  <c r="CI681" s="1"/>
  <c r="CJ681" s="1"/>
  <c r="CK681" s="1"/>
  <c r="CL681" s="1"/>
  <c r="CH681"/>
  <c r="CT681"/>
  <c r="BA681"/>
  <c r="CO681" l="1"/>
  <c r="CR681"/>
  <c r="CX681" s="1"/>
  <c r="CM681"/>
  <c r="AX681"/>
  <c r="AY681" s="1"/>
  <c r="BF681" s="1"/>
  <c r="CU681" l="1"/>
  <c r="BI681"/>
  <c r="BK681" s="1"/>
  <c r="BO681"/>
  <c r="BQ681" s="1"/>
  <c r="BL681"/>
  <c r="BN681" s="1"/>
  <c r="CP681"/>
  <c r="CQ681" s="1"/>
  <c r="CN681"/>
  <c r="CW681" s="1"/>
  <c r="G699"/>
  <c r="B699"/>
  <c r="C699"/>
  <c r="H699"/>
  <c r="I699"/>
  <c r="D699"/>
  <c r="CS681"/>
  <c r="BG681" l="1"/>
  <c r="V681" s="1"/>
  <c r="BS701"/>
  <c r="BT701" s="1"/>
  <c r="K699"/>
  <c r="P699"/>
  <c r="O699"/>
  <c r="M699"/>
  <c r="CV681"/>
  <c r="Y681" l="1"/>
  <c r="AH681"/>
  <c r="AP681"/>
  <c r="S681"/>
  <c r="AB681"/>
  <c r="BU701"/>
  <c r="A699"/>
  <c r="E699"/>
  <c r="J699"/>
  <c r="AZ681" l="1"/>
  <c r="BB681" s="1"/>
  <c r="CD682" s="1"/>
  <c r="CE682" s="1"/>
  <c r="CF682" s="1"/>
  <c r="BC681" l="1"/>
  <c r="AW682" s="1"/>
  <c r="CG682"/>
  <c r="CT682" s="1"/>
  <c r="CO682" s="1"/>
  <c r="CH682"/>
  <c r="CI682" l="1"/>
  <c r="CJ682" s="1"/>
  <c r="CK682" s="1"/>
  <c r="CL682" s="1"/>
  <c r="CM682" s="1"/>
  <c r="CP682" s="1"/>
  <c r="CQ682" s="1"/>
  <c r="AV682"/>
  <c r="AU682"/>
  <c r="AT682"/>
  <c r="BA682" s="1"/>
  <c r="AX682" s="1"/>
  <c r="AR682"/>
  <c r="BE681"/>
  <c r="AS682"/>
  <c r="AY682" l="1"/>
  <c r="BF682" s="1"/>
  <c r="BO682" s="1"/>
  <c r="BQ682" s="1"/>
  <c r="CU682"/>
  <c r="CR682"/>
  <c r="CX682" s="1"/>
  <c r="I700" s="1"/>
  <c r="BL682" l="1"/>
  <c r="BN682" s="1"/>
  <c r="BI682"/>
  <c r="BK682" s="1"/>
  <c r="C700"/>
  <c r="M700" s="1"/>
  <c r="G700"/>
  <c r="B700"/>
  <c r="CN682"/>
  <c r="CW682" s="1"/>
  <c r="H700"/>
  <c r="D700"/>
  <c r="CS682"/>
  <c r="CV682" s="1"/>
  <c r="BS702"/>
  <c r="BT702" s="1"/>
  <c r="BG682" l="1"/>
  <c r="AH682" s="1"/>
  <c r="O700"/>
  <c r="E700"/>
  <c r="J700"/>
  <c r="K700"/>
  <c r="P700"/>
  <c r="V682"/>
  <c r="AB682"/>
  <c r="Y682"/>
  <c r="A700"/>
  <c r="BU702"/>
  <c r="S682" l="1"/>
  <c r="AZ682" s="1"/>
  <c r="BB682" s="1"/>
  <c r="CD683" s="1"/>
  <c r="CE683" s="1"/>
  <c r="AP682"/>
  <c r="BC682" l="1"/>
  <c r="AT683" s="1"/>
  <c r="CG683"/>
  <c r="CF683"/>
  <c r="AR683" l="1"/>
  <c r="AS683"/>
  <c r="AU683"/>
  <c r="AV683"/>
  <c r="AW683"/>
  <c r="BA683" s="1"/>
  <c r="BE682"/>
  <c r="CH683"/>
  <c r="CI683" s="1"/>
  <c r="CJ683" s="1"/>
  <c r="CK683" s="1"/>
  <c r="CL683" s="1"/>
  <c r="CM683" s="1"/>
  <c r="CT683"/>
  <c r="CO683" s="1"/>
  <c r="CP683" l="1"/>
  <c r="CQ683" s="1"/>
  <c r="CU683"/>
  <c r="AX683"/>
  <c r="AY683" s="1"/>
  <c r="BF683" s="1"/>
  <c r="CR683"/>
  <c r="CX683" s="1"/>
  <c r="CS683" l="1"/>
  <c r="CV683" s="1"/>
  <c r="CN683"/>
  <c r="CW683" s="1"/>
  <c r="D701"/>
  <c r="B701"/>
  <c r="C701"/>
  <c r="H701"/>
  <c r="G701"/>
  <c r="I701"/>
  <c r="BL683"/>
  <c r="BN683" s="1"/>
  <c r="BI683"/>
  <c r="BK683" s="1"/>
  <c r="BO683"/>
  <c r="BQ683" s="1"/>
  <c r="E701" l="1"/>
  <c r="J701"/>
  <c r="K701"/>
  <c r="O701"/>
  <c r="P701"/>
  <c r="M701"/>
  <c r="BS703"/>
  <c r="BT703" s="1"/>
  <c r="BG683"/>
  <c r="A701" l="1"/>
  <c r="BU703"/>
  <c r="S683"/>
  <c r="AH683"/>
  <c r="AB683"/>
  <c r="V683"/>
  <c r="Y683"/>
  <c r="AP683"/>
  <c r="AZ683" l="1"/>
  <c r="BC683" s="1"/>
  <c r="BB683" l="1"/>
  <c r="CD684" s="1"/>
  <c r="CE684" s="1"/>
  <c r="CG684" s="1"/>
  <c r="AU684"/>
  <c r="AR684"/>
  <c r="AW684"/>
  <c r="AS684"/>
  <c r="AV684"/>
  <c r="AT684"/>
  <c r="BA684" s="1"/>
  <c r="BE683"/>
  <c r="CF684" l="1"/>
  <c r="CO684" s="1"/>
  <c r="CT684"/>
  <c r="CH684"/>
  <c r="AX684"/>
  <c r="AY684"/>
  <c r="BF684" s="1"/>
  <c r="CI684" l="1"/>
  <c r="CJ684" s="1"/>
  <c r="CK684" s="1"/>
  <c r="CL684" s="1"/>
  <c r="CM684" s="1"/>
  <c r="CP684" s="1"/>
  <c r="CQ684" s="1"/>
  <c r="BL684"/>
  <c r="BN684" s="1"/>
  <c r="BI684"/>
  <c r="BK684" s="1"/>
  <c r="BO684"/>
  <c r="BQ684" s="1"/>
  <c r="CR684" l="1"/>
  <c r="CX684" s="1"/>
  <c r="H702" s="1"/>
  <c r="CU684"/>
  <c r="BG684"/>
  <c r="CS684" l="1"/>
  <c r="CV684" s="1"/>
  <c r="E702" s="1"/>
  <c r="C702"/>
  <c r="BS704" s="1"/>
  <c r="BT704" s="1"/>
  <c r="I702"/>
  <c r="B702"/>
  <c r="D702"/>
  <c r="G702"/>
  <c r="CN684"/>
  <c r="CW684" s="1"/>
  <c r="Y684"/>
  <c r="V684"/>
  <c r="AH684"/>
  <c r="S684"/>
  <c r="AB684"/>
  <c r="AP684"/>
  <c r="K702" l="1"/>
  <c r="J702"/>
  <c r="O702"/>
  <c r="M702"/>
  <c r="P702"/>
  <c r="A702"/>
  <c r="BU704"/>
  <c r="AZ684"/>
  <c r="BC684" l="1"/>
  <c r="BB684"/>
  <c r="CD685" s="1"/>
  <c r="CE685" s="1"/>
  <c r="AR685" l="1"/>
  <c r="AU685"/>
  <c r="AW685"/>
  <c r="AV685"/>
  <c r="AS685"/>
  <c r="AT685"/>
  <c r="BA685" s="1"/>
  <c r="BE684"/>
  <c r="CF685"/>
  <c r="CG685"/>
  <c r="AY685" l="1"/>
  <c r="BF685" s="1"/>
  <c r="CT685"/>
  <c r="CH685"/>
  <c r="CI685" s="1"/>
  <c r="CJ685" s="1"/>
  <c r="CK685" s="1"/>
  <c r="CL685" s="1"/>
  <c r="AX685"/>
  <c r="CO685"/>
  <c r="BI685" l="1"/>
  <c r="BK685" s="1"/>
  <c r="BG685" s="1"/>
  <c r="BO685"/>
  <c r="BQ685" s="1"/>
  <c r="BL685"/>
  <c r="BN685" s="1"/>
  <c r="CR685"/>
  <c r="CX685" s="1"/>
  <c r="CM685"/>
  <c r="V685" l="1"/>
  <c r="AB685"/>
  <c r="Y685"/>
  <c r="AH685"/>
  <c r="S685"/>
  <c r="AP685"/>
  <c r="H703"/>
  <c r="C703"/>
  <c r="D703"/>
  <c r="B703"/>
  <c r="I703"/>
  <c r="G703"/>
  <c r="CP685"/>
  <c r="CQ685" s="1"/>
  <c r="CN685"/>
  <c r="CW685" s="1"/>
  <c r="CS685"/>
  <c r="CU685"/>
  <c r="AZ685" l="1"/>
  <c r="BB685" s="1"/>
  <c r="CD686" s="1"/>
  <c r="CE686" s="1"/>
  <c r="CV685"/>
  <c r="M703"/>
  <c r="O703"/>
  <c r="K703"/>
  <c r="P703"/>
  <c r="BS705"/>
  <c r="BT705" s="1"/>
  <c r="BC685" l="1"/>
  <c r="AW686" s="1"/>
  <c r="CG686"/>
  <c r="CF686"/>
  <c r="A703"/>
  <c r="BU705"/>
  <c r="E703"/>
  <c r="J703"/>
  <c r="AS686" l="1"/>
  <c r="AR686"/>
  <c r="BE685"/>
  <c r="AV686"/>
  <c r="AU686"/>
  <c r="AY686" s="1"/>
  <c r="BF686" s="1"/>
  <c r="AT686"/>
  <c r="BA686" s="1"/>
  <c r="AX686" s="1"/>
  <c r="CT686"/>
  <c r="CO686" s="1"/>
  <c r="CH686"/>
  <c r="CI686" s="1"/>
  <c r="CJ686" s="1"/>
  <c r="CK686" s="1"/>
  <c r="CL686" s="1"/>
  <c r="CR686" l="1"/>
  <c r="CX686" s="1"/>
  <c r="CM686"/>
  <c r="BL686"/>
  <c r="BN686" s="1"/>
  <c r="BI686"/>
  <c r="BK686" s="1"/>
  <c r="BO686"/>
  <c r="BQ686" s="1"/>
  <c r="CS686" l="1"/>
  <c r="CU686"/>
  <c r="B704"/>
  <c r="H704"/>
  <c r="I704"/>
  <c r="D704"/>
  <c r="C704"/>
  <c r="G704"/>
  <c r="CP686"/>
  <c r="CQ686" s="1"/>
  <c r="CN686"/>
  <c r="CW686" s="1"/>
  <c r="BG686"/>
  <c r="AH686" l="1"/>
  <c r="AB686"/>
  <c r="S686"/>
  <c r="Y686"/>
  <c r="V686"/>
  <c r="AP686"/>
  <c r="P704"/>
  <c r="O704"/>
  <c r="M704"/>
  <c r="BS706"/>
  <c r="BT706" s="1"/>
  <c r="K704"/>
  <c r="CV686"/>
  <c r="A704" l="1"/>
  <c r="BU706"/>
  <c r="AZ686"/>
  <c r="E704"/>
  <c r="J704"/>
  <c r="BC686" l="1"/>
  <c r="BB686"/>
  <c r="CD687" s="1"/>
  <c r="CE687" s="1"/>
  <c r="AW687" l="1"/>
  <c r="AT687"/>
  <c r="BA687" s="1"/>
  <c r="AV687"/>
  <c r="AU687"/>
  <c r="AR687"/>
  <c r="AS687"/>
  <c r="BE686"/>
  <c r="CF687"/>
  <c r="CG687"/>
  <c r="CT687" l="1"/>
  <c r="CO687" s="1"/>
  <c r="CH687"/>
  <c r="CI687" s="1"/>
  <c r="CJ687" s="1"/>
  <c r="CK687" s="1"/>
  <c r="CL687" s="1"/>
  <c r="AX687"/>
  <c r="AY687" s="1"/>
  <c r="BF687" s="1"/>
  <c r="CR687" l="1"/>
  <c r="CX687" s="1"/>
  <c r="CM687"/>
  <c r="CU687" s="1"/>
  <c r="BL687"/>
  <c r="BN687" s="1"/>
  <c r="BI687"/>
  <c r="BK687" s="1"/>
  <c r="BO687"/>
  <c r="BQ687" s="1"/>
  <c r="BG687" l="1"/>
  <c r="AH687" s="1"/>
  <c r="G705"/>
  <c r="I705"/>
  <c r="C705"/>
  <c r="B705"/>
  <c r="H705"/>
  <c r="D705"/>
  <c r="CS687"/>
  <c r="CP687"/>
  <c r="CQ687" s="1"/>
  <c r="CN687"/>
  <c r="CW687" s="1"/>
  <c r="Y687" l="1"/>
  <c r="V687"/>
  <c r="AB687"/>
  <c r="AP687"/>
  <c r="S687"/>
  <c r="K705"/>
  <c r="M705"/>
  <c r="P705"/>
  <c r="O705"/>
  <c r="BS707"/>
  <c r="BT707" s="1"/>
  <c r="CV687"/>
  <c r="AZ687" l="1"/>
  <c r="BC687" s="1"/>
  <c r="BU707"/>
  <c r="A705"/>
  <c r="E705"/>
  <c r="J705"/>
  <c r="BB687" l="1"/>
  <c r="CD688" s="1"/>
  <c r="CE688" s="1"/>
  <c r="CF688" s="1"/>
  <c r="AS688"/>
  <c r="AR688"/>
  <c r="AW688"/>
  <c r="AT688"/>
  <c r="BA688" s="1"/>
  <c r="AU688"/>
  <c r="AV688"/>
  <c r="BE687"/>
  <c r="CG688" l="1"/>
  <c r="CT688" s="1"/>
  <c r="CO688" s="1"/>
  <c r="CH688"/>
  <c r="AX688"/>
  <c r="AY688" s="1"/>
  <c r="CI688" l="1"/>
  <c r="CJ688" s="1"/>
  <c r="CK688" s="1"/>
  <c r="CL688" s="1"/>
  <c r="CM688" s="1"/>
  <c r="BF688"/>
  <c r="CR688" l="1"/>
  <c r="CX688" s="1"/>
  <c r="D706" s="1"/>
  <c r="BI688"/>
  <c r="BK688" s="1"/>
  <c r="BG688" s="1"/>
  <c r="BO688"/>
  <c r="BQ688" s="1"/>
  <c r="BL688"/>
  <c r="BN688" s="1"/>
  <c r="CP688"/>
  <c r="CQ688" s="1"/>
  <c r="CN688"/>
  <c r="CW688" s="1"/>
  <c r="CU688"/>
  <c r="CS688" l="1"/>
  <c r="H706"/>
  <c r="B706"/>
  <c r="I706"/>
  <c r="G706"/>
  <c r="C706"/>
  <c r="M706" s="1"/>
  <c r="V688"/>
  <c r="AH688"/>
  <c r="Y688"/>
  <c r="S688"/>
  <c r="AB688"/>
  <c r="AP688"/>
  <c r="P706"/>
  <c r="CV688"/>
  <c r="K706" l="1"/>
  <c r="O706"/>
  <c r="BS708"/>
  <c r="BT708" s="1"/>
  <c r="A706" s="1"/>
  <c r="E706"/>
  <c r="J706"/>
  <c r="AZ688"/>
  <c r="BU708" l="1"/>
  <c r="BB688"/>
  <c r="CD689" s="1"/>
  <c r="CE689" s="1"/>
  <c r="BC688"/>
  <c r="CG689" l="1"/>
  <c r="CF689"/>
  <c r="AU689"/>
  <c r="AS689"/>
  <c r="AW689"/>
  <c r="AT689"/>
  <c r="AR689"/>
  <c r="AV689"/>
  <c r="BE688"/>
  <c r="CT689" l="1"/>
  <c r="CO689" s="1"/>
  <c r="CH689"/>
  <c r="CI689" s="1"/>
  <c r="CJ689" s="1"/>
  <c r="CK689" s="1"/>
  <c r="CL689" s="1"/>
  <c r="BA689"/>
  <c r="CR689" l="1"/>
  <c r="CX689" s="1"/>
  <c r="CM689"/>
  <c r="CU689" s="1"/>
  <c r="AX689"/>
  <c r="AY689" s="1"/>
  <c r="BF689" s="1"/>
  <c r="CS689" l="1"/>
  <c r="I707"/>
  <c r="G707"/>
  <c r="H707"/>
  <c r="D707"/>
  <c r="B707"/>
  <c r="C707"/>
  <c r="CP689"/>
  <c r="CQ689" s="1"/>
  <c r="CN689"/>
  <c r="CW689" s="1"/>
  <c r="BL689"/>
  <c r="BN689" s="1"/>
  <c r="BI689"/>
  <c r="BK689" s="1"/>
  <c r="BO689"/>
  <c r="BQ689" s="1"/>
  <c r="M707" l="1"/>
  <c r="P707"/>
  <c r="BS709"/>
  <c r="BT709" s="1"/>
  <c r="K707"/>
  <c r="O707"/>
  <c r="CV689"/>
  <c r="BG689"/>
  <c r="BU709" l="1"/>
  <c r="A707"/>
  <c r="E707"/>
  <c r="J707"/>
  <c r="V689"/>
  <c r="AH689"/>
  <c r="S689"/>
  <c r="AB689"/>
  <c r="Y689"/>
  <c r="AP689"/>
  <c r="AZ689" l="1"/>
  <c r="BB689" s="1"/>
  <c r="CD690" s="1"/>
  <c r="CE690" s="1"/>
  <c r="BC689" l="1"/>
  <c r="AU690" s="1"/>
  <c r="CF690"/>
  <c r="CG690"/>
  <c r="AT690" l="1"/>
  <c r="BA690" s="1"/>
  <c r="BE689"/>
  <c r="AW690"/>
  <c r="AV690"/>
  <c r="AS690"/>
  <c r="AR690"/>
  <c r="CO690"/>
  <c r="CT690"/>
  <c r="CH690"/>
  <c r="CI690" s="1"/>
  <c r="CJ690" s="1"/>
  <c r="CK690" s="1"/>
  <c r="CL690" s="1"/>
  <c r="CM690" s="1"/>
  <c r="CP690" l="1"/>
  <c r="CQ690" s="1"/>
  <c r="CU690"/>
  <c r="AX690"/>
  <c r="AY690" s="1"/>
  <c r="BF690" s="1"/>
  <c r="CR690"/>
  <c r="CX690" s="1"/>
  <c r="BO690" l="1"/>
  <c r="BQ690" s="1"/>
  <c r="BI690"/>
  <c r="BK690" s="1"/>
  <c r="BL690"/>
  <c r="BN690" s="1"/>
  <c r="H708"/>
  <c r="D708"/>
  <c r="I708"/>
  <c r="C708"/>
  <c r="B708"/>
  <c r="G708"/>
  <c r="CS690"/>
  <c r="CV690" s="1"/>
  <c r="CN690"/>
  <c r="CW690" s="1"/>
  <c r="BG690" l="1"/>
  <c r="AB690" s="1"/>
  <c r="E708"/>
  <c r="J708"/>
  <c r="K708"/>
  <c r="P708"/>
  <c r="BS710"/>
  <c r="BT710" s="1"/>
  <c r="O708"/>
  <c r="M708"/>
  <c r="Y690" l="1"/>
  <c r="V690"/>
  <c r="AH690"/>
  <c r="AP690"/>
  <c r="S690"/>
  <c r="AZ690" s="1"/>
  <c r="A708"/>
  <c r="BU710"/>
  <c r="BB690" l="1"/>
  <c r="CD691" s="1"/>
  <c r="CE691" s="1"/>
  <c r="BC690"/>
  <c r="CG691" l="1"/>
  <c r="CF691"/>
  <c r="AS691"/>
  <c r="AT691"/>
  <c r="AV691"/>
  <c r="AU691"/>
  <c r="AR691"/>
  <c r="AW691"/>
  <c r="BE690"/>
  <c r="CH691" l="1"/>
  <c r="CI691" s="1"/>
  <c r="CJ691" s="1"/>
  <c r="CK691" s="1"/>
  <c r="CL691" s="1"/>
  <c r="CT691"/>
  <c r="CO691" s="1"/>
  <c r="BA691"/>
  <c r="CR691" l="1"/>
  <c r="CX691" s="1"/>
  <c r="AX691"/>
  <c r="AY691" s="1"/>
  <c r="BF691" s="1"/>
  <c r="CM691"/>
  <c r="CU691" s="1"/>
  <c r="H709" l="1"/>
  <c r="D709"/>
  <c r="B709"/>
  <c r="C709"/>
  <c r="I709"/>
  <c r="G709"/>
  <c r="CS691"/>
  <c r="CP691"/>
  <c r="CQ691" s="1"/>
  <c r="CN691"/>
  <c r="CW691" s="1"/>
  <c r="BO691"/>
  <c r="BQ691" s="1"/>
  <c r="BL691"/>
  <c r="BN691" s="1"/>
  <c r="BI691"/>
  <c r="BK691" s="1"/>
  <c r="BG691" l="1"/>
  <c r="V691" s="1"/>
  <c r="CV691"/>
  <c r="O709"/>
  <c r="P709"/>
  <c r="BS711"/>
  <c r="BT711" s="1"/>
  <c r="K709"/>
  <c r="M709"/>
  <c r="AH691" l="1"/>
  <c r="S691"/>
  <c r="AB691"/>
  <c r="Y691"/>
  <c r="AP691"/>
  <c r="E709"/>
  <c r="J709"/>
  <c r="BU711"/>
  <c r="A709"/>
  <c r="AZ691" l="1"/>
  <c r="BB691" s="1"/>
  <c r="CD692" s="1"/>
  <c r="CE692" s="1"/>
  <c r="CG692" s="1"/>
  <c r="BC691" l="1"/>
  <c r="AS692" s="1"/>
  <c r="CF692"/>
  <c r="CO692" s="1"/>
  <c r="CH692"/>
  <c r="CT692"/>
  <c r="CI692" l="1"/>
  <c r="CJ692" s="1"/>
  <c r="CK692" s="1"/>
  <c r="CL692" s="1"/>
  <c r="CM692" s="1"/>
  <c r="CP692" s="1"/>
  <c r="CQ692" s="1"/>
  <c r="AU692"/>
  <c r="AR692"/>
  <c r="AV692"/>
  <c r="AW692"/>
  <c r="BE691"/>
  <c r="AT692"/>
  <c r="BA692" l="1"/>
  <c r="AX692" s="1"/>
  <c r="AY692" s="1"/>
  <c r="BF692" s="1"/>
  <c r="CU692"/>
  <c r="CR692"/>
  <c r="CX692" s="1"/>
  <c r="H710" s="1"/>
  <c r="C710" l="1"/>
  <c r="BS712" s="1"/>
  <c r="BT712" s="1"/>
  <c r="B710"/>
  <c r="I710"/>
  <c r="D710"/>
  <c r="G710"/>
  <c r="CS692"/>
  <c r="CV692" s="1"/>
  <c r="J710" s="1"/>
  <c r="CN692"/>
  <c r="CW692" s="1"/>
  <c r="BO692"/>
  <c r="BQ692" s="1"/>
  <c r="BI692"/>
  <c r="BK692" s="1"/>
  <c r="BL692"/>
  <c r="BN692" s="1"/>
  <c r="M710" l="1"/>
  <c r="P710"/>
  <c r="O710"/>
  <c r="K710"/>
  <c r="BG692"/>
  <c r="E710"/>
  <c r="BU712"/>
  <c r="A710"/>
  <c r="Y692" l="1"/>
  <c r="AP692"/>
  <c r="AH692"/>
  <c r="V692"/>
  <c r="AB692"/>
  <c r="S692"/>
  <c r="AZ692" l="1"/>
  <c r="CH693"/>
  <c r="BC692" l="1"/>
  <c r="BB692"/>
  <c r="CD693" s="1"/>
  <c r="CE693" s="1"/>
  <c r="AT693" l="1"/>
  <c r="AV693"/>
  <c r="BE692"/>
  <c r="AR693"/>
  <c r="AS693"/>
  <c r="AU693"/>
  <c r="AW693"/>
  <c r="CG693"/>
  <c r="CT693" s="1"/>
  <c r="CF693"/>
  <c r="CO693" l="1"/>
  <c r="CI693"/>
  <c r="CJ693" s="1"/>
  <c r="CK693" s="1"/>
  <c r="CL693" s="1"/>
  <c r="BA693"/>
  <c r="AX693" s="1"/>
  <c r="AY693" s="1"/>
  <c r="BF693" s="1"/>
  <c r="CM693" l="1"/>
  <c r="CU693" s="1"/>
  <c r="CR693"/>
  <c r="CX693" s="1"/>
  <c r="BI693"/>
  <c r="BK693" s="1"/>
  <c r="BL693"/>
  <c r="BN693" s="1"/>
  <c r="BO693"/>
  <c r="BQ693" s="1"/>
  <c r="BG693" l="1"/>
  <c r="AH693" s="1"/>
  <c r="V693"/>
  <c r="CP693"/>
  <c r="CQ693" s="1"/>
  <c r="CN693"/>
  <c r="CW693" s="1"/>
  <c r="I711"/>
  <c r="C711"/>
  <c r="G711"/>
  <c r="B711"/>
  <c r="H711"/>
  <c r="D711"/>
  <c r="CS693"/>
  <c r="CV693" s="1"/>
  <c r="AB693" l="1"/>
  <c r="AZ693" s="1"/>
  <c r="Y693"/>
  <c r="AP693"/>
  <c r="S693"/>
  <c r="BS713"/>
  <c r="BT713" s="1"/>
  <c r="O711"/>
  <c r="K711"/>
  <c r="M711"/>
  <c r="P711"/>
  <c r="E711"/>
  <c r="J711"/>
  <c r="CH694"/>
  <c r="A711" l="1"/>
  <c r="BU713"/>
  <c r="BB693"/>
  <c r="CD694" s="1"/>
  <c r="CE694" s="1"/>
  <c r="BC693"/>
  <c r="AT694" l="1"/>
  <c r="BE693"/>
  <c r="AS694"/>
  <c r="AV694"/>
  <c r="AW694"/>
  <c r="AU694"/>
  <c r="AR694"/>
  <c r="CG694"/>
  <c r="CT694" s="1"/>
  <c r="CF694"/>
  <c r="BA694" l="1"/>
  <c r="AX694" s="1"/>
  <c r="AY694" s="1"/>
  <c r="BF694" s="1"/>
  <c r="CI694"/>
  <c r="CJ694" s="1"/>
  <c r="CK694" s="1"/>
  <c r="CL694" s="1"/>
  <c r="CO694"/>
  <c r="BL694" l="1"/>
  <c r="BN694" s="1"/>
  <c r="BI694"/>
  <c r="BK694" s="1"/>
  <c r="BO694"/>
  <c r="BQ694" s="1"/>
  <c r="CR694"/>
  <c r="CX694" s="1"/>
  <c r="CM694"/>
  <c r="CS694" s="1"/>
  <c r="BG694" l="1"/>
  <c r="CU694"/>
  <c r="CP694"/>
  <c r="CQ694" s="1"/>
  <c r="CN694"/>
  <c r="CW694" s="1"/>
  <c r="B712"/>
  <c r="D712"/>
  <c r="G712"/>
  <c r="I712"/>
  <c r="H712"/>
  <c r="C712"/>
  <c r="CV694" l="1"/>
  <c r="Y694"/>
  <c r="AH694"/>
  <c r="V694"/>
  <c r="S694"/>
  <c r="AP694"/>
  <c r="AB694"/>
  <c r="O712"/>
  <c r="P712"/>
  <c r="M712"/>
  <c r="K712"/>
  <c r="BS714"/>
  <c r="BT714" s="1"/>
  <c r="J712"/>
  <c r="E712"/>
  <c r="CH695"/>
  <c r="A712" l="1"/>
  <c r="BU714"/>
  <c r="AZ694"/>
  <c r="BC694" l="1"/>
  <c r="BB694"/>
  <c r="CD695" s="1"/>
  <c r="CE695" s="1"/>
  <c r="AS695" l="1"/>
  <c r="AU695"/>
  <c r="BE694"/>
  <c r="AW695"/>
  <c r="AT695"/>
  <c r="BA695" s="1"/>
  <c r="AX695" s="1"/>
  <c r="AV695"/>
  <c r="AR695"/>
  <c r="CG695"/>
  <c r="CT695" s="1"/>
  <c r="CF695"/>
  <c r="AY695" l="1"/>
  <c r="BF695" s="1"/>
  <c r="CO695"/>
  <c r="CI695"/>
  <c r="CJ695" s="1"/>
  <c r="CK695" s="1"/>
  <c r="CL695" s="1"/>
  <c r="CM695" l="1"/>
  <c r="CU695" s="1"/>
  <c r="CR695"/>
  <c r="CX695" s="1"/>
  <c r="BI695"/>
  <c r="BK695" s="1"/>
  <c r="BL695"/>
  <c r="BN695" s="1"/>
  <c r="BO695"/>
  <c r="BQ695" s="1"/>
  <c r="CH696"/>
  <c r="BG695" l="1"/>
  <c r="AP695" s="1"/>
  <c r="CP695"/>
  <c r="CQ695" s="1"/>
  <c r="CN695"/>
  <c r="CW695" s="1"/>
  <c r="B713"/>
  <c r="C713"/>
  <c r="H713"/>
  <c r="I713"/>
  <c r="D713"/>
  <c r="G713"/>
  <c r="CS695"/>
  <c r="CV695" s="1"/>
  <c r="AB695" l="1"/>
  <c r="Y695"/>
  <c r="V695"/>
  <c r="AH695"/>
  <c r="S695"/>
  <c r="AZ695" s="1"/>
  <c r="M713"/>
  <c r="P713"/>
  <c r="BS715"/>
  <c r="BT715" s="1"/>
  <c r="K713"/>
  <c r="O713"/>
  <c r="J713"/>
  <c r="E713"/>
  <c r="BB695" l="1"/>
  <c r="CD696" s="1"/>
  <c r="CE696" s="1"/>
  <c r="BC695"/>
  <c r="BU715"/>
  <c r="A713"/>
  <c r="CG696" l="1"/>
  <c r="CT696" s="1"/>
  <c r="CF696"/>
  <c r="AV696"/>
  <c r="AR696"/>
  <c r="AT696"/>
  <c r="BA696" s="1"/>
  <c r="AX696" s="1"/>
  <c r="AY696" s="1"/>
  <c r="BF696" s="1"/>
  <c r="AS696"/>
  <c r="AW696"/>
  <c r="BE695"/>
  <c r="AU696"/>
  <c r="BL696" l="1"/>
  <c r="BN696" s="1"/>
  <c r="BO696"/>
  <c r="BQ696" s="1"/>
  <c r="BI696"/>
  <c r="BK696" s="1"/>
  <c r="CO696"/>
  <c r="CI696"/>
  <c r="CJ696" s="1"/>
  <c r="CK696" s="1"/>
  <c r="CL696" s="1"/>
  <c r="BG696" l="1"/>
  <c r="CM696"/>
  <c r="CU696" s="1"/>
  <c r="CR696"/>
  <c r="CX696" s="1"/>
  <c r="CH697"/>
  <c r="CS696" l="1"/>
  <c r="Y696"/>
  <c r="AH696"/>
  <c r="S696"/>
  <c r="AP696"/>
  <c r="AB696"/>
  <c r="V696"/>
  <c r="CP696"/>
  <c r="CQ696" s="1"/>
  <c r="CN696"/>
  <c r="CW696" s="1"/>
  <c r="D714"/>
  <c r="I714"/>
  <c r="B714"/>
  <c r="H714"/>
  <c r="C714"/>
  <c r="G714"/>
  <c r="CV696"/>
  <c r="O714" l="1"/>
  <c r="K714"/>
  <c r="BS716"/>
  <c r="BT716" s="1"/>
  <c r="M714"/>
  <c r="P714"/>
  <c r="AZ696"/>
  <c r="E714"/>
  <c r="J714"/>
  <c r="BC696" l="1"/>
  <c r="BB696"/>
  <c r="CD697" s="1"/>
  <c r="CE697" s="1"/>
  <c r="BU716"/>
  <c r="A714"/>
  <c r="AT697" l="1"/>
  <c r="BA697" s="1"/>
  <c r="AX697" s="1"/>
  <c r="AY697" s="1"/>
  <c r="BF697" s="1"/>
  <c r="AW697"/>
  <c r="AV697"/>
  <c r="AR697"/>
  <c r="AU697"/>
  <c r="BE696"/>
  <c r="AS697"/>
  <c r="CG697"/>
  <c r="CT697" s="1"/>
  <c r="CF697"/>
  <c r="BL697" l="1"/>
  <c r="BN697" s="1"/>
  <c r="BO697"/>
  <c r="BQ697" s="1"/>
  <c r="BI697"/>
  <c r="BK697" s="1"/>
  <c r="CI697"/>
  <c r="CJ697" s="1"/>
  <c r="CK697" s="1"/>
  <c r="CL697" s="1"/>
  <c r="CM697" s="1"/>
  <c r="CO697"/>
  <c r="CU697" l="1"/>
  <c r="CP697"/>
  <c r="CQ697" s="1"/>
  <c r="BG697"/>
  <c r="CR697"/>
  <c r="CX697" s="1"/>
  <c r="CS697" l="1"/>
  <c r="CN697"/>
  <c r="CW697" s="1"/>
  <c r="CV697"/>
  <c r="AB697"/>
  <c r="AP697"/>
  <c r="S697"/>
  <c r="AH697"/>
  <c r="V697"/>
  <c r="Y697"/>
  <c r="C715"/>
  <c r="I715"/>
  <c r="G715"/>
  <c r="D715"/>
  <c r="B715"/>
  <c r="H715"/>
  <c r="CH698"/>
  <c r="J715" l="1"/>
  <c r="E715"/>
  <c r="O715"/>
  <c r="K715"/>
  <c r="M715"/>
  <c r="P715"/>
  <c r="BS717"/>
  <c r="BT717" s="1"/>
  <c r="AZ697"/>
  <c r="BB697" l="1"/>
  <c r="CD698" s="1"/>
  <c r="CE698" s="1"/>
  <c r="BC697"/>
  <c r="BU717"/>
  <c r="A715"/>
  <c r="CF698" l="1"/>
  <c r="CG698"/>
  <c r="CT698" s="1"/>
  <c r="AT698"/>
  <c r="BA698" s="1"/>
  <c r="AX698" s="1"/>
  <c r="BE697"/>
  <c r="AV698"/>
  <c r="AU698"/>
  <c r="AS698"/>
  <c r="AW698"/>
  <c r="AR698"/>
  <c r="CO698" l="1"/>
  <c r="CI698"/>
  <c r="CJ698" s="1"/>
  <c r="CK698" s="1"/>
  <c r="CL698" s="1"/>
  <c r="AY698"/>
  <c r="BF698" s="1"/>
  <c r="CM698" l="1"/>
  <c r="CU698" s="1"/>
  <c r="CR698"/>
  <c r="CX698" s="1"/>
  <c r="BI698"/>
  <c r="BK698" s="1"/>
  <c r="BO698"/>
  <c r="BQ698" s="1"/>
  <c r="BL698"/>
  <c r="BN698" s="1"/>
  <c r="BG698" l="1"/>
  <c r="Y698" s="1"/>
  <c r="CN698"/>
  <c r="CW698" s="1"/>
  <c r="CP698"/>
  <c r="CQ698" s="1"/>
  <c r="D716"/>
  <c r="G716"/>
  <c r="H716"/>
  <c r="I716"/>
  <c r="C716"/>
  <c r="B716"/>
  <c r="CS698"/>
  <c r="AP698" l="1"/>
  <c r="AB698"/>
  <c r="V698"/>
  <c r="S698"/>
  <c r="AH698"/>
  <c r="AZ698" s="1"/>
  <c r="CV698"/>
  <c r="J716" s="1"/>
  <c r="K716"/>
  <c r="BS718"/>
  <c r="BT718" s="1"/>
  <c r="M716"/>
  <c r="P716"/>
  <c r="O716"/>
  <c r="CH699"/>
  <c r="E716" l="1"/>
  <c r="BU718"/>
  <c r="A716"/>
  <c r="BC698"/>
  <c r="BB698"/>
  <c r="CD699" s="1"/>
  <c r="CE699" s="1"/>
  <c r="CG699" l="1"/>
  <c r="CT699" s="1"/>
  <c r="CF699"/>
  <c r="AV699"/>
  <c r="AU699"/>
  <c r="AS699"/>
  <c r="AT699"/>
  <c r="BA699" s="1"/>
  <c r="AX699" s="1"/>
  <c r="AY699" s="1"/>
  <c r="BF699" s="1"/>
  <c r="BL699" s="1"/>
  <c r="BN699" s="1"/>
  <c r="AW699"/>
  <c r="AR699"/>
  <c r="BE698"/>
  <c r="CO699" l="1"/>
  <c r="CI699"/>
  <c r="CJ699" s="1"/>
  <c r="CK699" s="1"/>
  <c r="CL699" s="1"/>
  <c r="BI699"/>
  <c r="BK699" s="1"/>
  <c r="BO699"/>
  <c r="BQ699" s="1"/>
  <c r="CU699" l="1"/>
  <c r="CR699"/>
  <c r="CX699" s="1"/>
  <c r="CM699"/>
  <c r="BG699"/>
  <c r="AB699" l="1"/>
  <c r="AP699"/>
  <c r="Y699"/>
  <c r="S699"/>
  <c r="AH699"/>
  <c r="V699"/>
  <c r="CS699"/>
  <c r="CN699"/>
  <c r="CW699" s="1"/>
  <c r="CP699"/>
  <c r="CQ699" s="1"/>
  <c r="CV699" s="1"/>
  <c r="AZ699" l="1"/>
  <c r="BB699" l="1"/>
  <c r="CD700" s="1"/>
  <c r="CE700" s="1"/>
  <c r="BC699"/>
  <c r="CH700"/>
  <c r="CF700" l="1"/>
  <c r="CO700" s="1"/>
  <c r="CG700"/>
  <c r="CT700" s="1"/>
  <c r="AV700"/>
  <c r="BE699"/>
  <c r="AW700"/>
  <c r="AS700"/>
  <c r="AR700"/>
  <c r="AU700"/>
  <c r="AT700"/>
  <c r="BA700" s="1"/>
  <c r="AX700" s="1"/>
  <c r="AY700" s="1"/>
  <c r="BF700" s="1"/>
  <c r="CI700" l="1"/>
  <c r="CJ700" s="1"/>
  <c r="CK700" s="1"/>
  <c r="CL700" s="1"/>
  <c r="BO700"/>
  <c r="BQ700" s="1"/>
  <c r="BI700"/>
  <c r="BK700" s="1"/>
  <c r="BL700"/>
  <c r="BN700" s="1"/>
  <c r="CM700" l="1"/>
  <c r="CR700"/>
  <c r="CX700" s="1"/>
  <c r="BG700"/>
  <c r="S700" s="1"/>
  <c r="CP700" l="1"/>
  <c r="CQ700" s="1"/>
  <c r="CN700"/>
  <c r="CW700" s="1"/>
  <c r="CU700"/>
  <c r="CS700"/>
  <c r="AH700"/>
  <c r="Y700"/>
  <c r="AB700"/>
  <c r="V700"/>
  <c r="AP700"/>
  <c r="AZ700" l="1"/>
  <c r="BC700" s="1"/>
  <c r="CV700"/>
  <c r="BB700" l="1"/>
  <c r="CD701" s="1"/>
  <c r="CE701" s="1"/>
  <c r="CF701" s="1"/>
  <c r="AS701"/>
  <c r="AV701"/>
  <c r="AR701"/>
  <c r="AW701"/>
  <c r="AT701"/>
  <c r="AU701"/>
  <c r="BE700"/>
  <c r="CG701" l="1"/>
  <c r="CT701" s="1"/>
  <c r="CO701" s="1"/>
  <c r="BA701"/>
  <c r="AX701" s="1"/>
  <c r="AY701" s="1"/>
  <c r="BF701" s="1"/>
  <c r="CH701"/>
  <c r="CI701" l="1"/>
  <c r="CJ701" s="1"/>
  <c r="CK701" s="1"/>
  <c r="CL701" s="1"/>
  <c r="CR701" s="1"/>
  <c r="CX701" s="1"/>
  <c r="BL701"/>
  <c r="BN701" s="1"/>
  <c r="BI701"/>
  <c r="BK701" s="1"/>
  <c r="BO701"/>
  <c r="BQ701" s="1"/>
  <c r="CM701" l="1"/>
  <c r="CS701" s="1"/>
  <c r="BG701"/>
  <c r="CU701" l="1"/>
  <c r="CP701"/>
  <c r="CQ701" s="1"/>
  <c r="CV701" s="1"/>
  <c r="CN701"/>
  <c r="CW701" s="1"/>
  <c r="S701"/>
  <c r="Y701"/>
  <c r="AH701"/>
  <c r="V701"/>
  <c r="AB701"/>
  <c r="AP701"/>
  <c r="AZ701" l="1"/>
  <c r="BB701" l="1"/>
  <c r="CD702" s="1"/>
  <c r="CE702" s="1"/>
  <c r="BC701"/>
  <c r="CF702" l="1"/>
  <c r="CG702"/>
  <c r="AT702"/>
  <c r="BA702" s="1"/>
  <c r="AW702"/>
  <c r="AV702"/>
  <c r="AS702"/>
  <c r="AR702"/>
  <c r="AU702"/>
  <c r="BE701"/>
  <c r="CO702" l="1"/>
  <c r="CI702"/>
  <c r="CJ702" s="1"/>
  <c r="CK702" s="1"/>
  <c r="CL702" s="1"/>
  <c r="CH702"/>
  <c r="CT702"/>
  <c r="AX702"/>
  <c r="AY702" s="1"/>
  <c r="BF702" s="1"/>
  <c r="BO702" l="1"/>
  <c r="BQ702" s="1"/>
  <c r="BL702"/>
  <c r="BN702" s="1"/>
  <c r="BI702"/>
  <c r="BK702" s="1"/>
  <c r="CR702"/>
  <c r="CX702" s="1"/>
  <c r="CM702"/>
  <c r="CU702" s="1"/>
  <c r="BG702" l="1"/>
  <c r="CP702"/>
  <c r="CQ702" s="1"/>
  <c r="CN702"/>
  <c r="CW702" s="1"/>
  <c r="CS702"/>
  <c r="CV702" l="1"/>
  <c r="AH702"/>
  <c r="Y702"/>
  <c r="AB702"/>
  <c r="S702"/>
  <c r="V702"/>
  <c r="AP702"/>
  <c r="AZ702" l="1"/>
  <c r="BB702" s="1"/>
  <c r="CD703" s="1"/>
  <c r="CE703" s="1"/>
  <c r="BC702" l="1"/>
  <c r="AR703" s="1"/>
  <c r="CF703"/>
  <c r="CG703"/>
  <c r="AV703" l="1"/>
  <c r="AU703"/>
  <c r="AW703"/>
  <c r="AT703"/>
  <c r="AS703"/>
  <c r="BE702"/>
  <c r="CH703"/>
  <c r="CI703" s="1"/>
  <c r="CJ703" s="1"/>
  <c r="CK703" s="1"/>
  <c r="CL703" s="1"/>
  <c r="CT703"/>
  <c r="CO703"/>
  <c r="BA703" l="1"/>
  <c r="AX703" s="1"/>
  <c r="AY703" s="1"/>
  <c r="BF703" s="1"/>
  <c r="BO703" s="1"/>
  <c r="BQ703" s="1"/>
  <c r="CR703"/>
  <c r="CX703" s="1"/>
  <c r="CU703"/>
  <c r="CM703"/>
  <c r="BL703" l="1"/>
  <c r="BN703" s="1"/>
  <c r="BI703"/>
  <c r="BK703" s="1"/>
  <c r="BG703" s="1"/>
  <c r="CS703"/>
  <c r="CP703"/>
  <c r="CQ703" s="1"/>
  <c r="CN703"/>
  <c r="CW703" s="1"/>
  <c r="CV703" l="1"/>
  <c r="V703"/>
  <c r="S703"/>
  <c r="AH703"/>
  <c r="AB703"/>
  <c r="Y703"/>
  <c r="AP703"/>
  <c r="AZ703" l="1"/>
  <c r="BC703" l="1"/>
  <c r="BB703"/>
  <c r="CD704" s="1"/>
  <c r="CE704" s="1"/>
  <c r="AT704" l="1"/>
  <c r="BA704" s="1"/>
  <c r="AW704"/>
  <c r="AU704"/>
  <c r="AS704"/>
  <c r="AV704"/>
  <c r="AR704"/>
  <c r="BE703"/>
  <c r="CG704"/>
  <c r="CF704"/>
  <c r="AX704" l="1"/>
  <c r="AY704" s="1"/>
  <c r="BF704" s="1"/>
  <c r="CO704"/>
  <c r="CH704"/>
  <c r="CI704" s="1"/>
  <c r="CJ704" s="1"/>
  <c r="CK704" s="1"/>
  <c r="CL704" s="1"/>
  <c r="CM704" s="1"/>
  <c r="CT704"/>
  <c r="CP704" l="1"/>
  <c r="CQ704" s="1"/>
  <c r="CN704"/>
  <c r="CW704" s="1"/>
  <c r="CR704"/>
  <c r="CX704" s="1"/>
  <c r="BI704"/>
  <c r="BK704" s="1"/>
  <c r="BO704"/>
  <c r="BQ704" s="1"/>
  <c r="BL704"/>
  <c r="BN704" s="1"/>
  <c r="CU704"/>
  <c r="CS704" l="1"/>
  <c r="CV704" s="1"/>
  <c r="BG704"/>
  <c r="AH704" l="1"/>
  <c r="S704"/>
  <c r="AB704"/>
  <c r="Y704"/>
  <c r="V704"/>
  <c r="AP704"/>
  <c r="AZ704" l="1"/>
  <c r="BC704" l="1"/>
  <c r="BB704"/>
  <c r="CD705" s="1"/>
  <c r="CE705" s="1"/>
  <c r="AR705" l="1"/>
  <c r="AU705"/>
  <c r="AW705"/>
  <c r="AT705"/>
  <c r="AV705"/>
  <c r="AS705"/>
  <c r="BE704"/>
  <c r="CF705"/>
  <c r="CG705"/>
  <c r="CT705" l="1"/>
  <c r="CO705" s="1"/>
  <c r="CH705"/>
  <c r="CI705" s="1"/>
  <c r="CJ705" s="1"/>
  <c r="CK705" s="1"/>
  <c r="CL705" s="1"/>
  <c r="CM705" s="1"/>
  <c r="BA705"/>
  <c r="CP705" l="1"/>
  <c r="CQ705" s="1"/>
  <c r="CN705"/>
  <c r="CW705" s="1"/>
  <c r="CR705"/>
  <c r="CX705" s="1"/>
  <c r="AX705"/>
  <c r="AY705" s="1"/>
  <c r="BF705" s="1"/>
  <c r="CU705"/>
  <c r="BO705" l="1"/>
  <c r="BQ705" s="1"/>
  <c r="BL705"/>
  <c r="BN705" s="1"/>
  <c r="BI705"/>
  <c r="BK705" s="1"/>
  <c r="CS705"/>
  <c r="CV705" s="1"/>
  <c r="BG705" l="1"/>
  <c r="V705" l="1"/>
  <c r="AB705"/>
  <c r="Y705"/>
  <c r="AH705"/>
  <c r="S705"/>
  <c r="AP705"/>
  <c r="AZ705" l="1"/>
  <c r="BC705" l="1"/>
  <c r="BB705"/>
  <c r="CD706" s="1"/>
  <c r="CE706" s="1"/>
  <c r="AS706" l="1"/>
  <c r="AV706"/>
  <c r="AW706"/>
  <c r="AT706"/>
  <c r="AR706"/>
  <c r="AU706"/>
  <c r="BE705"/>
  <c r="CF706"/>
  <c r="CG706"/>
  <c r="CH706" l="1"/>
  <c r="CI706" s="1"/>
  <c r="CJ706" s="1"/>
  <c r="CK706" s="1"/>
  <c r="CL706" s="1"/>
  <c r="CT706"/>
  <c r="CO706" s="1"/>
  <c r="BA706"/>
  <c r="CR706" l="1"/>
  <c r="CX706" s="1"/>
  <c r="AX706"/>
  <c r="AY706" s="1"/>
  <c r="BF706" s="1"/>
  <c r="CM706"/>
  <c r="CU706" s="1"/>
  <c r="CS706" l="1"/>
  <c r="BL706"/>
  <c r="BN706" s="1"/>
  <c r="BI706"/>
  <c r="BK706" s="1"/>
  <c r="BO706"/>
  <c r="BQ706" s="1"/>
  <c r="CP706"/>
  <c r="CQ706" s="1"/>
  <c r="CN706"/>
  <c r="CW706" s="1"/>
  <c r="BG706" l="1"/>
  <c r="CV706"/>
  <c r="V706" l="1"/>
  <c r="AH706"/>
  <c r="Y706"/>
  <c r="S706"/>
  <c r="AB706"/>
  <c r="AP706"/>
  <c r="AZ706" l="1"/>
  <c r="BB706" s="1"/>
  <c r="CD707" s="1"/>
  <c r="CE707" s="1"/>
  <c r="BC706" l="1"/>
  <c r="AS707" s="1"/>
  <c r="CG707"/>
  <c r="CF707"/>
  <c r="AU707" l="1"/>
  <c r="AW707"/>
  <c r="AV707"/>
  <c r="BE706"/>
  <c r="AR707"/>
  <c r="AT707"/>
  <c r="BA707" s="1"/>
  <c r="AX707" s="1"/>
  <c r="AY707" s="1"/>
  <c r="CH707"/>
  <c r="CI707" s="1"/>
  <c r="CJ707" s="1"/>
  <c r="CK707" s="1"/>
  <c r="CL707" s="1"/>
  <c r="CT707"/>
  <c r="CO707"/>
  <c r="BF707" l="1"/>
  <c r="CR707"/>
  <c r="CX707" s="1"/>
  <c r="CM707"/>
  <c r="CU707" s="1"/>
  <c r="CS707" l="1"/>
  <c r="BL707"/>
  <c r="BN707" s="1"/>
  <c r="BI707"/>
  <c r="BK707" s="1"/>
  <c r="BO707"/>
  <c r="BQ707" s="1"/>
  <c r="CP707"/>
  <c r="CQ707" s="1"/>
  <c r="CN707"/>
  <c r="CW707" s="1"/>
  <c r="BG707" l="1"/>
  <c r="CV707"/>
  <c r="AB707" l="1"/>
  <c r="S707"/>
  <c r="Y707"/>
  <c r="V707"/>
  <c r="AH707"/>
  <c r="AP707"/>
  <c r="AZ707" l="1"/>
  <c r="BC707" l="1"/>
  <c r="BB707"/>
  <c r="CD708" s="1"/>
  <c r="CE708" s="1"/>
  <c r="CG708" l="1"/>
  <c r="CF708"/>
  <c r="AU708"/>
  <c r="AS708"/>
  <c r="AW708"/>
  <c r="AT708"/>
  <c r="AV708"/>
  <c r="AR708"/>
  <c r="BE707"/>
  <c r="CO708" l="1"/>
  <c r="BA708"/>
  <c r="CH708"/>
  <c r="CI708" s="1"/>
  <c r="CJ708" s="1"/>
  <c r="CK708" s="1"/>
  <c r="CL708" s="1"/>
  <c r="CM708" s="1"/>
  <c r="CT708"/>
  <c r="CP708" l="1"/>
  <c r="CQ708" s="1"/>
  <c r="CU708"/>
  <c r="AX708"/>
  <c r="AY708" s="1"/>
  <c r="BF708" s="1"/>
  <c r="CR708"/>
  <c r="CX708" s="1"/>
  <c r="CN708" l="1"/>
  <c r="CW708" s="1"/>
  <c r="BL708"/>
  <c r="BN708" s="1"/>
  <c r="BI708"/>
  <c r="BK708" s="1"/>
  <c r="BO708"/>
  <c r="BQ708" s="1"/>
  <c r="CS708"/>
  <c r="CV708" s="1"/>
  <c r="BG708" l="1"/>
  <c r="Y708" l="1"/>
  <c r="V708"/>
  <c r="AH708"/>
  <c r="S708"/>
  <c r="AB708"/>
  <c r="AP708"/>
  <c r="AZ708" l="1"/>
  <c r="BB708" l="1"/>
  <c r="CD709" s="1"/>
  <c r="CE709" s="1"/>
  <c r="BC708"/>
  <c r="CF709" l="1"/>
  <c r="CG709"/>
  <c r="AW709"/>
  <c r="AS709"/>
  <c r="AU709"/>
  <c r="AR709"/>
  <c r="AV709"/>
  <c r="AT709"/>
  <c r="BE708"/>
  <c r="CO709" l="1"/>
  <c r="CT709"/>
  <c r="CH709"/>
  <c r="CI709" s="1"/>
  <c r="CJ709" s="1"/>
  <c r="CK709" s="1"/>
  <c r="CL709" s="1"/>
  <c r="CM709" s="1"/>
  <c r="BA709"/>
  <c r="CP709" l="1"/>
  <c r="CQ709" s="1"/>
  <c r="CU709"/>
  <c r="AX709"/>
  <c r="AY709" s="1"/>
  <c r="BF709" s="1"/>
  <c r="CR709"/>
  <c r="CX709" s="1"/>
  <c r="CS709" l="1"/>
  <c r="CV709" s="1"/>
  <c r="CN709"/>
  <c r="CW709" s="1"/>
  <c r="BI709"/>
  <c r="BK709" s="1"/>
  <c r="BL709"/>
  <c r="BN709" s="1"/>
  <c r="BO709"/>
  <c r="BQ709" s="1"/>
  <c r="BG709" l="1"/>
  <c r="S709" s="1"/>
  <c r="AB709" l="1"/>
  <c r="Y709"/>
  <c r="V709"/>
  <c r="AP709"/>
  <c r="AH709"/>
  <c r="AZ709" l="1"/>
  <c r="BC709" s="1"/>
  <c r="BB709" l="1"/>
  <c r="CD710" s="1"/>
  <c r="CE710" s="1"/>
  <c r="CG710" s="1"/>
  <c r="AS710"/>
  <c r="AT710"/>
  <c r="AR710"/>
  <c r="AV710"/>
  <c r="AU710"/>
  <c r="AW710"/>
  <c r="BE709"/>
  <c r="CF710" l="1"/>
  <c r="CT710"/>
  <c r="CH710"/>
  <c r="BA710"/>
  <c r="CI710" l="1"/>
  <c r="CJ710" s="1"/>
  <c r="CK710" s="1"/>
  <c r="CL710" s="1"/>
  <c r="CM710" s="1"/>
  <c r="CO710"/>
  <c r="AX710"/>
  <c r="AY710" s="1"/>
  <c r="BF710" s="1"/>
  <c r="CR710" l="1"/>
  <c r="CX710" s="1"/>
  <c r="BO710"/>
  <c r="BQ710" s="1"/>
  <c r="BL710"/>
  <c r="BN710" s="1"/>
  <c r="BI710"/>
  <c r="BK710" s="1"/>
  <c r="CP710"/>
  <c r="CQ710" s="1"/>
  <c r="CU710"/>
  <c r="CN710" l="1"/>
  <c r="CW710" s="1"/>
  <c r="CS710"/>
  <c r="BG710"/>
  <c r="Y710" s="1"/>
  <c r="CV710"/>
  <c r="AB710" l="1"/>
  <c r="AH710"/>
  <c r="V710"/>
  <c r="S710"/>
  <c r="AP710"/>
  <c r="AZ710" l="1"/>
  <c r="BB710" s="1"/>
  <c r="CD711" s="1"/>
  <c r="CE711" s="1"/>
  <c r="BC710" l="1"/>
  <c r="AT711" s="1"/>
  <c r="CF711"/>
  <c r="CG711"/>
  <c r="BA711" l="1"/>
  <c r="AX711" s="1"/>
  <c r="AR711"/>
  <c r="AW711"/>
  <c r="AU711"/>
  <c r="AS711"/>
  <c r="AV711"/>
  <c r="BE710"/>
  <c r="CT711"/>
  <c r="CH711"/>
  <c r="CI711" s="1"/>
  <c r="CJ711" s="1"/>
  <c r="CK711" s="1"/>
  <c r="CL711" s="1"/>
  <c r="CO711"/>
  <c r="AY711" l="1"/>
  <c r="BF711" s="1"/>
  <c r="BL711" s="1"/>
  <c r="BN711" s="1"/>
  <c r="CR711"/>
  <c r="CX711" s="1"/>
  <c r="CM711"/>
  <c r="CU711" s="1"/>
  <c r="BO711" l="1"/>
  <c r="BQ711" s="1"/>
  <c r="BI711"/>
  <c r="BK711" s="1"/>
  <c r="BG711" s="1"/>
  <c r="CS711"/>
  <c r="CP711"/>
  <c r="CQ711" s="1"/>
  <c r="CN711"/>
  <c r="CW711" s="1"/>
  <c r="AB711" l="1"/>
  <c r="Y711"/>
  <c r="V711"/>
  <c r="S711"/>
  <c r="AH711"/>
  <c r="AP711"/>
  <c r="CV711"/>
  <c r="AZ711" l="1"/>
  <c r="BB711" l="1"/>
  <c r="CD712" s="1"/>
  <c r="CE712" s="1"/>
  <c r="BC711"/>
  <c r="CF712" l="1"/>
  <c r="CG712"/>
  <c r="AV712"/>
  <c r="AU712"/>
  <c r="AW712"/>
  <c r="AR712"/>
  <c r="AT712"/>
  <c r="AS712"/>
  <c r="BE711"/>
  <c r="CO712" l="1"/>
  <c r="CH712"/>
  <c r="CI712" s="1"/>
  <c r="CJ712" s="1"/>
  <c r="CK712" s="1"/>
  <c r="CL712" s="1"/>
  <c r="CM712" s="1"/>
  <c r="CT712"/>
  <c r="BA712"/>
  <c r="CP712" l="1"/>
  <c r="CQ712" s="1"/>
  <c r="CU712"/>
  <c r="CR712"/>
  <c r="CX712" s="1"/>
  <c r="AX712"/>
  <c r="AY712" s="1"/>
  <c r="BF712" s="1"/>
  <c r="CS712" l="1"/>
  <c r="CV712" s="1"/>
  <c r="CN712"/>
  <c r="CW712" s="1"/>
  <c r="BO712"/>
  <c r="BQ712" s="1"/>
  <c r="BL712"/>
  <c r="BN712" s="1"/>
  <c r="BI712"/>
  <c r="BK712" s="1"/>
  <c r="BG712" l="1"/>
  <c r="AH712" l="1"/>
  <c r="V712"/>
  <c r="S712"/>
  <c r="AB712"/>
  <c r="Y712"/>
  <c r="AP712"/>
  <c r="AZ712" l="1"/>
  <c r="BB712" s="1"/>
  <c r="CD713" s="1"/>
  <c r="CE713" s="1"/>
  <c r="BC712" l="1"/>
  <c r="AR713" s="1"/>
  <c r="CF713"/>
  <c r="CG713"/>
  <c r="AT713" l="1"/>
  <c r="BA713" s="1"/>
  <c r="AW713"/>
  <c r="AS713"/>
  <c r="AU713"/>
  <c r="BE712"/>
  <c r="AV713"/>
  <c r="CO713"/>
  <c r="CT713"/>
  <c r="CH713"/>
  <c r="CI713" s="1"/>
  <c r="CJ713" s="1"/>
  <c r="CK713" s="1"/>
  <c r="CL713" s="1"/>
  <c r="CM713" s="1"/>
  <c r="CU713" l="1"/>
  <c r="AX713"/>
  <c r="AY713" s="1"/>
  <c r="BF713" s="1"/>
  <c r="CP713"/>
  <c r="CQ713" s="1"/>
  <c r="CR713"/>
  <c r="CX713" s="1"/>
  <c r="CS713" l="1"/>
  <c r="CV713" s="1"/>
  <c r="CN713"/>
  <c r="CW713" s="1"/>
  <c r="BL713"/>
  <c r="BN713" s="1"/>
  <c r="BI713"/>
  <c r="BK713" s="1"/>
  <c r="BO713"/>
  <c r="BQ713" s="1"/>
  <c r="BG713" l="1"/>
  <c r="AB713" s="1"/>
  <c r="AP713" l="1"/>
  <c r="AH713"/>
  <c r="Y713"/>
  <c r="S713"/>
  <c r="V713"/>
  <c r="AZ713" s="1"/>
  <c r="BC713" l="1"/>
  <c r="BB713"/>
  <c r="CD714" s="1"/>
  <c r="CE714" s="1"/>
  <c r="AT714" l="1"/>
  <c r="AV714"/>
  <c r="AU714"/>
  <c r="AR714"/>
  <c r="AW714"/>
  <c r="AS714"/>
  <c r="BE713"/>
  <c r="CF714"/>
  <c r="CG714"/>
  <c r="CT714" l="1"/>
  <c r="CO714" s="1"/>
  <c r="CH714"/>
  <c r="CI714" s="1"/>
  <c r="CJ714" s="1"/>
  <c r="CK714" s="1"/>
  <c r="CL714" s="1"/>
  <c r="BA714"/>
  <c r="CR714" l="1"/>
  <c r="CX714" s="1"/>
  <c r="CM714"/>
  <c r="AX714"/>
  <c r="AY714" s="1"/>
  <c r="BF714" s="1"/>
  <c r="CS714" l="1"/>
  <c r="CU714"/>
  <c r="BI714"/>
  <c r="BK714" s="1"/>
  <c r="BO714"/>
  <c r="BQ714" s="1"/>
  <c r="BL714"/>
  <c r="BN714" s="1"/>
  <c r="CP714"/>
  <c r="CQ714" s="1"/>
  <c r="CN714"/>
  <c r="CW714" s="1"/>
  <c r="BG714" l="1"/>
  <c r="CV714"/>
  <c r="AH714" l="1"/>
  <c r="S714"/>
  <c r="AB714"/>
  <c r="Y714"/>
  <c r="V714"/>
  <c r="AP714"/>
  <c r="AZ714" l="1"/>
  <c r="BB714" s="1"/>
  <c r="CD715" s="1"/>
  <c r="CE715" s="1"/>
  <c r="BC714" l="1"/>
  <c r="AW715" s="1"/>
  <c r="CF715"/>
  <c r="CG715"/>
  <c r="AT715" l="1"/>
  <c r="BA715" s="1"/>
  <c r="AX715" s="1"/>
  <c r="AY715" s="1"/>
  <c r="BF715" s="1"/>
  <c r="AU715"/>
  <c r="AR715"/>
  <c r="AS715"/>
  <c r="AV715"/>
  <c r="BE714"/>
  <c r="CT715"/>
  <c r="CH715"/>
  <c r="CI715" s="1"/>
  <c r="CJ715" s="1"/>
  <c r="CK715" s="1"/>
  <c r="CL715" s="1"/>
  <c r="CO715"/>
  <c r="CR715" l="1"/>
  <c r="CX715" s="1"/>
  <c r="CM715"/>
  <c r="BO715"/>
  <c r="BQ715" s="1"/>
  <c r="BL715"/>
  <c r="BN715" s="1"/>
  <c r="BI715"/>
  <c r="BK715" s="1"/>
  <c r="BG715" s="1"/>
  <c r="CS715" l="1"/>
  <c r="V715"/>
  <c r="Y715"/>
  <c r="AH715"/>
  <c r="AB715"/>
  <c r="S715"/>
  <c r="AP715"/>
  <c r="CP715"/>
  <c r="CQ715" s="1"/>
  <c r="CN715"/>
  <c r="CW715" s="1"/>
  <c r="CU715"/>
  <c r="CV715" l="1"/>
  <c r="AZ715"/>
  <c r="BC715" l="1"/>
  <c r="BB715"/>
  <c r="CD716" s="1"/>
  <c r="CE716" s="1"/>
  <c r="AT716" l="1"/>
  <c r="BA716" s="1"/>
  <c r="AU716"/>
  <c r="AS716"/>
  <c r="AV716"/>
  <c r="AW716"/>
  <c r="AR716"/>
  <c r="BE715"/>
  <c r="CG716"/>
  <c r="CF716"/>
  <c r="AX716" l="1"/>
  <c r="AY716" s="1"/>
  <c r="CO716"/>
  <c r="CT716"/>
  <c r="CH716"/>
  <c r="CI716" s="1"/>
  <c r="CJ716" s="1"/>
  <c r="CK716" s="1"/>
  <c r="CL716" s="1"/>
  <c r="BF716" l="1"/>
  <c r="CR716"/>
  <c r="CX716" s="1"/>
  <c r="CM716"/>
  <c r="CS716" l="1"/>
  <c r="CP716"/>
  <c r="CQ716" s="1"/>
  <c r="CN716"/>
  <c r="CW716" s="1"/>
  <c r="BO716"/>
  <c r="BQ716" s="1"/>
  <c r="BL716"/>
  <c r="BN716" s="1"/>
  <c r="BI716"/>
  <c r="BK716" s="1"/>
  <c r="CU716"/>
  <c r="BG716" l="1"/>
  <c r="Y716" s="1"/>
  <c r="CV716"/>
  <c r="V716" l="1"/>
  <c r="S716"/>
  <c r="AH716"/>
  <c r="AB716"/>
  <c r="AP716"/>
  <c r="AZ716" l="1"/>
  <c r="BB716" l="1"/>
  <c r="CD717" s="1"/>
  <c r="CE717" s="1"/>
  <c r="BC716"/>
  <c r="BE716" s="1"/>
  <c r="CF717" l="1"/>
  <c r="CG717"/>
  <c r="CO717" l="1"/>
  <c r="CT717"/>
  <c r="CH717"/>
  <c r="CI717" s="1"/>
  <c r="CJ717" s="1"/>
  <c r="CK717" s="1"/>
  <c r="CL717" s="1"/>
  <c r="CR717" s="1"/>
  <c r="CS717" l="1"/>
  <c r="CU717"/>
  <c r="CM717"/>
  <c r="CP717" l="1"/>
  <c r="CQ717" s="1"/>
  <c r="CV717" s="1"/>
  <c r="CN717"/>
  <c r="CW717" s="1"/>
</calcChain>
</file>

<file path=xl/comments1.xml><?xml version="1.0" encoding="utf-8"?>
<comments xmlns="http://schemas.openxmlformats.org/spreadsheetml/2006/main">
  <authors>
    <author>Work</author>
  </authors>
  <commentList>
    <comment ref="G8" authorId="0">
      <text>
        <r>
          <rPr>
            <b/>
            <sz val="7"/>
            <color indexed="81"/>
            <rFont val="Verdana"/>
            <family val="2"/>
          </rPr>
          <t>General Note Buying Guidelines</t>
        </r>
        <r>
          <rPr>
            <b/>
            <sz val="5"/>
            <color indexed="81"/>
            <rFont val="Verdana"/>
            <family val="2"/>
          </rPr>
          <t xml:space="preserve">
</t>
        </r>
        <r>
          <rPr>
            <b/>
            <sz val="7"/>
            <color indexed="81"/>
            <rFont val="Verdana"/>
            <family val="2"/>
          </rPr>
          <t xml:space="preserve">
</t>
        </r>
        <r>
          <rPr>
            <sz val="7"/>
            <color indexed="81"/>
            <rFont val="Verdana"/>
            <family val="2"/>
          </rPr>
          <t>Our underwriting parameters change depending on market conditions. The more certainty we have the loan will continue to pay, the more cash we will offer for the loan.  Please try to document everything you can about the borrower and the payments they make on the loan.</t>
        </r>
        <r>
          <rPr>
            <b/>
            <sz val="7"/>
            <color indexed="81"/>
            <rFont val="Verdana"/>
            <family val="2"/>
          </rPr>
          <t xml:space="preserve">
Our offer for your note will be impacted by the following:
1) Borrower’s Credit Score:</t>
        </r>
        <r>
          <rPr>
            <sz val="7"/>
            <color indexed="81"/>
            <rFont val="Verdana"/>
            <family val="2"/>
          </rPr>
          <t xml:space="preserve"> A score over 650 is good, 649 to 600 is okay, below 600 will require other positive attributes below. 
</t>
        </r>
        <r>
          <rPr>
            <b/>
            <sz val="7"/>
            <color indexed="81"/>
            <rFont val="Verdana"/>
            <family val="2"/>
          </rPr>
          <t>2) Availability of Borrower’s Social Security Number:</t>
        </r>
        <r>
          <rPr>
            <sz val="7"/>
            <color indexed="81"/>
            <rFont val="Verdana"/>
            <family val="2"/>
          </rPr>
          <t xml:space="preserve"> Having the borrower’s Social Security Number on hand is required for reporting interest payments to the IRS and to verify the borrower’s creditworthiness if you need cash for your note in the future. 
</t>
        </r>
        <r>
          <rPr>
            <b/>
            <sz val="7"/>
            <color indexed="81"/>
            <rFont val="Verdana"/>
            <family val="2"/>
          </rPr>
          <t>3) Down Payment / Buyer’s Equity:</t>
        </r>
        <r>
          <rPr>
            <sz val="7"/>
            <color indexed="81"/>
            <rFont val="Verdana"/>
            <family val="2"/>
          </rPr>
          <t xml:space="preserve"> If the loan balance is more than 85% of the property value, your best option is a partial purchase in our current market.
</t>
        </r>
        <r>
          <rPr>
            <b/>
            <sz val="7"/>
            <color indexed="81"/>
            <rFont val="Verdana"/>
            <family val="2"/>
          </rPr>
          <t>4) Age of Loan:</t>
        </r>
        <r>
          <rPr>
            <sz val="7"/>
            <color indexed="81"/>
            <rFont val="Verdana"/>
            <family val="2"/>
          </rPr>
          <t xml:space="preserve"> How much time the borrower has to create a predictable pattern of payments.
</t>
        </r>
        <r>
          <rPr>
            <b/>
            <sz val="7"/>
            <color indexed="81"/>
            <rFont val="Verdana"/>
            <family val="2"/>
          </rPr>
          <t>5) Documented Pay History:</t>
        </r>
        <r>
          <rPr>
            <sz val="7"/>
            <color indexed="81"/>
            <rFont val="Verdana"/>
            <family val="2"/>
          </rPr>
          <t xml:space="preserve"> Verifiable documentation of the payments include copies of checks, deposit slips, payment envelopes with dated postmark or third party servicer. </t>
        </r>
        <r>
          <rPr>
            <u/>
            <sz val="7"/>
            <color indexed="81"/>
            <rFont val="Verdana"/>
            <family val="2"/>
          </rPr>
          <t>Payments made in cash will lower our pricing since they cannot be traced.</t>
        </r>
        <r>
          <rPr>
            <sz val="7"/>
            <color indexed="81"/>
            <rFont val="Verdana"/>
            <family val="2"/>
          </rPr>
          <t xml:space="preserve">
</t>
        </r>
        <r>
          <rPr>
            <b/>
            <sz val="7"/>
            <color indexed="81"/>
            <rFont val="Verdana"/>
            <family val="2"/>
          </rPr>
          <t>5) Borrower’s ability to make payments:</t>
        </r>
        <r>
          <rPr>
            <sz val="7"/>
            <color indexed="81"/>
            <rFont val="Verdana"/>
            <family val="2"/>
          </rPr>
          <t xml:space="preserve"> Verify the borrower’s ability to make their loan payments and other living expenses at the time the loan is created. Copies of their W2, tax returns, disability checks etc. all help.
</t>
        </r>
        <r>
          <rPr>
            <b/>
            <sz val="7"/>
            <color indexed="81"/>
            <rFont val="Verdana"/>
            <family val="2"/>
          </rPr>
          <t>6) Borrower’s Upkeep of the Property:</t>
        </r>
        <r>
          <rPr>
            <sz val="7"/>
            <color indexed="81"/>
            <rFont val="Verdana"/>
            <family val="2"/>
          </rPr>
          <t xml:space="preserve"> If borrower allows property to deteriorate our offer will be reduced. 
</t>
        </r>
        <r>
          <rPr>
            <b/>
            <sz val="7"/>
            <color indexed="81"/>
            <rFont val="Verdana"/>
            <family val="2"/>
          </rPr>
          <t>7) Keep your Documents in a Secure Location:</t>
        </r>
        <r>
          <rPr>
            <sz val="7"/>
            <color indexed="81"/>
            <rFont val="Verdana"/>
            <family val="2"/>
          </rPr>
          <t xml:space="preserve"> Treat your original note is like a personal check. Make certain you know exactly where it is located. Your settlement statement, recorded documents and documentation on the borrower should also be kept for future reference.
</t>
        </r>
        <r>
          <rPr>
            <b/>
            <sz val="7"/>
            <color indexed="81"/>
            <rFont val="Verdana"/>
            <family val="2"/>
          </rPr>
          <t>8) Loan Position:</t>
        </r>
        <r>
          <rPr>
            <sz val="7"/>
            <color indexed="81"/>
            <rFont val="Verdana"/>
            <family val="2"/>
          </rPr>
          <t xml:space="preserve"> First position liens are easy to sell. Second position liens can only be purchased with many other positive attributes of the loan</t>
        </r>
        <r>
          <rPr>
            <b/>
            <sz val="7"/>
            <color indexed="81"/>
            <rFont val="Verdana"/>
            <family val="2"/>
          </rPr>
          <t xml:space="preserve">.
</t>
        </r>
        <r>
          <rPr>
            <sz val="7"/>
            <color indexed="81"/>
            <rFont val="Verdana"/>
            <family val="2"/>
          </rPr>
          <t>These guidelines were last reviewed January 2014</t>
        </r>
      </text>
    </comment>
    <comment ref="B10" authorId="0">
      <text>
        <r>
          <rPr>
            <b/>
            <sz val="11"/>
            <color indexed="81"/>
            <rFont val="Simplified Arabic Fixed"/>
            <family val="3"/>
          </rPr>
          <t>©</t>
        </r>
        <r>
          <rPr>
            <b/>
            <sz val="5"/>
            <color indexed="81"/>
            <rFont val="Simplified Arabic Fixed"/>
            <family val="3"/>
          </rPr>
          <t xml:space="preserve"> Note Investments LLC</t>
        </r>
        <r>
          <rPr>
            <sz val="1"/>
            <color indexed="81"/>
            <rFont val="Simplified Arabic Fixed"/>
            <family val="3"/>
          </rPr>
          <t xml:space="preserve">
</t>
        </r>
        <r>
          <rPr>
            <sz val="5"/>
            <color indexed="81"/>
            <rFont val="Simplified Arabic Fixed"/>
            <family val="3"/>
          </rPr>
          <t xml:space="preserve">User agrees to not remove the sponsor’s names, logo or contact information. This software is offered for free to all users.
</t>
        </r>
        <r>
          <rPr>
            <b/>
            <sz val="5"/>
            <color indexed="81"/>
            <rFont val="Simplified Arabic Fixed"/>
            <family val="3"/>
          </rPr>
          <t xml:space="preserve">
Registration </t>
        </r>
        <r>
          <rPr>
            <sz val="5"/>
            <color indexed="81"/>
            <rFont val="Simplified Arabic Fixed"/>
            <family val="3"/>
          </rPr>
          <t xml:space="preserve">
From time to time we may upgrade the software and fix any errors that are reported to us. To receive notification of any software upgrades, please email your contact information to the address on the faceplate of the software. Put “Software Registration” in the subject line and indicate what software you are using. 
</t>
        </r>
        <r>
          <rPr>
            <b/>
            <sz val="5"/>
            <color indexed="81"/>
            <rFont val="Simplified Arabic Fixed"/>
            <family val="3"/>
          </rPr>
          <t>Privacy Policy</t>
        </r>
        <r>
          <rPr>
            <sz val="5"/>
            <color indexed="81"/>
            <rFont val="Simplified Arabic Fixed"/>
            <family val="3"/>
          </rPr>
          <t xml:space="preserve">
We will never release your information to any third party. We will not use information you provide us except to notify you of software upgrades, errors found in the software and on rare occasion to ask for your input to improve the software.
</t>
        </r>
        <r>
          <rPr>
            <b/>
            <sz val="5"/>
            <color indexed="81"/>
            <rFont val="Simplified Arabic Fixed"/>
            <family val="3"/>
          </rPr>
          <t>No Warranties</t>
        </r>
        <r>
          <rPr>
            <sz val="5"/>
            <color indexed="81"/>
            <rFont val="Simplified Arabic Fixed"/>
            <family val="3"/>
          </rPr>
          <t xml:space="preserve">
While we have extensively tested this software, this software is provided “as-is”. The creators make no warranties expressed or implied, including but not limited to warranties of merchantability and fitness for a particular purpose. Without limiting the conditions above, you accept the software may not meet your requirements; operate error free, or identify any or all errors or problems, or to do so accurately.
</t>
        </r>
        <r>
          <rPr>
            <b/>
            <sz val="5"/>
            <color indexed="81"/>
            <rFont val="Simplified Arabic Fixed"/>
            <family val="3"/>
          </rPr>
          <t>Limitation of Liability</t>
        </r>
        <r>
          <rPr>
            <sz val="5"/>
            <color indexed="81"/>
            <rFont val="Simplified Arabic Fixed"/>
            <family val="3"/>
          </rPr>
          <t xml:space="preserve">
The user of this software agrees in no event shall creators of this software be liable to user for damages including lost profits, lost savings or any other direct, indirect, special incidental, or consequential damages arising from the use or inability to use the software, or any mistakes and negligence in developing this software or for and other claim by any other party. The user bear bears all risks and responsibility for the quality and performance of this software.
</t>
        </r>
        <r>
          <rPr>
            <b/>
            <sz val="5"/>
            <color indexed="12"/>
            <rFont val="Simplified Arabic Fixed"/>
            <family val="3"/>
          </rPr>
          <t>Please report any errors to the company listed on top of this sheet. Thank you.</t>
        </r>
      </text>
    </comment>
    <comment ref="E13" authorId="0">
      <text>
        <r>
          <rPr>
            <b/>
            <sz val="7"/>
            <color indexed="81"/>
            <rFont val="Tahoma"/>
            <family val="2"/>
          </rPr>
          <t xml:space="preserve">Loan Balance: 
</t>
        </r>
        <r>
          <rPr>
            <sz val="7"/>
            <color indexed="81"/>
            <rFont val="Tahoma"/>
            <family val="2"/>
          </rPr>
          <t>The principal balance the future payment stream will be based. Either the starting balance of a new loan or current balance as of the effective date entered in the box below.</t>
        </r>
      </text>
    </comment>
    <comment ref="E14" authorId="0">
      <text>
        <r>
          <rPr>
            <b/>
            <sz val="7"/>
            <color indexed="81"/>
            <rFont val="Tahoma"/>
            <family val="2"/>
          </rPr>
          <t xml:space="preserve">Balance Effective Date:
</t>
        </r>
        <r>
          <rPr>
            <sz val="7"/>
            <color indexed="81"/>
            <rFont val="Tahoma"/>
            <family val="2"/>
          </rPr>
          <t>Date interest begins to accrue on the balance entered above.</t>
        </r>
      </text>
    </comment>
    <comment ref="E15" authorId="0">
      <text>
        <r>
          <rPr>
            <b/>
            <sz val="7"/>
            <color indexed="81"/>
            <rFont val="Tahoma"/>
            <family val="2"/>
          </rPr>
          <t xml:space="preserve">Annual Interest Rate:
</t>
        </r>
        <r>
          <rPr>
            <sz val="7"/>
            <color indexed="81"/>
            <rFont val="Tahoma"/>
            <family val="2"/>
          </rPr>
          <t>Annualized interest rate charged as of the effective date above.</t>
        </r>
      </text>
    </comment>
    <comment ref="E16" authorId="0">
      <text>
        <r>
          <rPr>
            <b/>
            <sz val="7"/>
            <color indexed="81"/>
            <rFont val="Tahoma"/>
            <family val="2"/>
          </rPr>
          <t xml:space="preserve">Regular Payment:
</t>
        </r>
        <r>
          <rPr>
            <sz val="7"/>
            <color indexed="81"/>
            <rFont val="Tahoma"/>
            <family val="2"/>
          </rPr>
          <t>Input the payment amount scheduled to repeat on a regular basis as of the effective date entered above.</t>
        </r>
      </text>
    </comment>
    <comment ref="E17" authorId="0">
      <text>
        <r>
          <rPr>
            <b/>
            <sz val="7"/>
            <color indexed="81"/>
            <rFont val="Tahoma"/>
            <family val="2"/>
          </rPr>
          <t xml:space="preserve">Payment Frequency:
</t>
        </r>
        <r>
          <rPr>
            <sz val="7"/>
            <color indexed="81"/>
            <rFont val="Tahoma"/>
            <family val="2"/>
          </rPr>
          <t>How often the regular installments are scheduled for payment.</t>
        </r>
        <r>
          <rPr>
            <sz val="2"/>
            <color indexed="81"/>
            <rFont val="Tahoma"/>
            <family val="2"/>
          </rPr>
          <t xml:space="preserve">
</t>
        </r>
        <r>
          <rPr>
            <sz val="7"/>
            <color indexed="81"/>
            <rFont val="Tahoma"/>
            <family val="2"/>
          </rPr>
          <t>We can only calculate loans with the loan frequencies offered in the box. Please contact us if you would like to see a new Payment Frequency added to this program.</t>
        </r>
      </text>
    </comment>
    <comment ref="E18" authorId="0">
      <text>
        <r>
          <rPr>
            <b/>
            <sz val="7"/>
            <color indexed="81"/>
            <rFont val="Tahoma"/>
            <family val="2"/>
          </rPr>
          <t>Year Length:</t>
        </r>
        <r>
          <rPr>
            <b/>
            <sz val="9"/>
            <color indexed="81"/>
            <rFont val="Tahoma"/>
            <family val="2"/>
          </rPr>
          <t xml:space="preserve">
</t>
        </r>
        <r>
          <rPr>
            <sz val="7"/>
            <color indexed="81"/>
            <rFont val="Tahoma"/>
            <family val="2"/>
          </rPr>
          <t xml:space="preserve">The number of days annual interest is divided into. The method used to calculate interest is should be in the loan documentation.
</t>
        </r>
        <r>
          <rPr>
            <u/>
            <sz val="7"/>
            <color indexed="81"/>
            <rFont val="Tahoma"/>
            <family val="2"/>
          </rPr>
          <t xml:space="preserve">360 days </t>
        </r>
        <r>
          <rPr>
            <sz val="7"/>
            <color indexed="81"/>
            <rFont val="Tahoma"/>
            <family val="2"/>
          </rPr>
          <t xml:space="preserve">compress a year’s interest into 360 days as if every month has 30 days. This allows a payment to more consistently cover accrued interest.
</t>
        </r>
        <r>
          <rPr>
            <u/>
            <sz val="7"/>
            <color indexed="81"/>
            <rFont val="Tahoma"/>
            <family val="2"/>
          </rPr>
          <t>Exact Days</t>
        </r>
        <r>
          <rPr>
            <sz val="7"/>
            <color indexed="81"/>
            <rFont val="Tahoma"/>
            <family val="2"/>
          </rPr>
          <t xml:space="preserve"> or “simple interest” calculates interest using the exact number of days between payments.</t>
        </r>
      </text>
    </comment>
    <comment ref="E19" authorId="0">
      <text>
        <r>
          <rPr>
            <b/>
            <sz val="7"/>
            <color indexed="81"/>
            <rFont val="Tahoma"/>
            <family val="2"/>
          </rPr>
          <t xml:space="preserve">Date Final or Balloon Payment is Due:
</t>
        </r>
        <r>
          <rPr>
            <sz val="7"/>
            <color indexed="81"/>
            <rFont val="Tahoma"/>
            <family val="2"/>
          </rPr>
          <t>Date the final payment is due to the Lender. Often call a Maturity Date or Balloon Date.
Leave blank if final payment date is not given in the note or contract.</t>
        </r>
      </text>
    </comment>
    <comment ref="K21" authorId="0">
      <text>
        <r>
          <rPr>
            <b/>
            <sz val="5"/>
            <color indexed="81"/>
            <rFont val="Tahoma"/>
            <family val="2"/>
          </rPr>
          <t>Date Payment Received:</t>
        </r>
        <r>
          <rPr>
            <sz val="5"/>
            <color indexed="81"/>
            <rFont val="Tahoma"/>
            <family val="2"/>
          </rPr>
          <t xml:space="preserve">
The date you received possession of the payment.</t>
        </r>
      </text>
    </comment>
    <comment ref="M21" authorId="0">
      <text>
        <r>
          <rPr>
            <b/>
            <sz val="5.5"/>
            <color indexed="81"/>
            <rFont val="Tahoma"/>
            <family val="2"/>
          </rPr>
          <t>Amount Received:</t>
        </r>
        <r>
          <rPr>
            <sz val="5.5"/>
            <color indexed="81"/>
            <rFont val="Tahoma"/>
            <family val="2"/>
          </rPr>
          <t xml:space="preserve">
The total payment amount received from the borrower.</t>
        </r>
      </text>
    </comment>
    <comment ref="O21" authorId="0">
      <text>
        <r>
          <rPr>
            <b/>
            <sz val="5"/>
            <color indexed="81"/>
            <rFont val="Tahoma"/>
            <family val="2"/>
          </rPr>
          <t>Late Fee Incurred:</t>
        </r>
        <r>
          <rPr>
            <sz val="5"/>
            <color indexed="81"/>
            <rFont val="Tahoma"/>
            <family val="2"/>
          </rPr>
          <t xml:space="preserve">
Enter the Late Fee, NSF fee or other fees incurred with this payment. </t>
        </r>
      </text>
    </comment>
    <comment ref="P21" authorId="0">
      <text>
        <r>
          <rPr>
            <b/>
            <sz val="5"/>
            <color indexed="81"/>
            <rFont val="Tahoma"/>
            <family val="2"/>
          </rPr>
          <t>Fee Paid:</t>
        </r>
        <r>
          <rPr>
            <sz val="5"/>
            <color indexed="81"/>
            <rFont val="Tahoma"/>
            <family val="2"/>
          </rPr>
          <t xml:space="preserve">
Enter amounts from payment to cover Late Fee, NSF fee or other charges from column to left.</t>
        </r>
      </text>
    </comment>
  </commentList>
</comments>
</file>

<file path=xl/sharedStrings.xml><?xml version="1.0" encoding="utf-8"?>
<sst xmlns="http://schemas.openxmlformats.org/spreadsheetml/2006/main" count="877" uniqueCount="123">
  <si>
    <t>daily i</t>
  </si>
  <si>
    <t>Monthly</t>
  </si>
  <si>
    <t>Quarterly</t>
  </si>
  <si>
    <t>Semiannually</t>
  </si>
  <si>
    <t>Annually</t>
  </si>
  <si>
    <t>No Payments</t>
  </si>
  <si>
    <t>Every 2 months</t>
  </si>
  <si>
    <t>2x per month (1st payment &lt;16th)</t>
  </si>
  <si>
    <t>2x per month (1st payment &gt;16th)</t>
  </si>
  <si>
    <t>Every 2 weeks (26 pmts/yr)</t>
  </si>
  <si>
    <t>Weekly</t>
  </si>
  <si>
    <t>mm</t>
  </si>
  <si>
    <t>dd</t>
  </si>
  <si>
    <t>yy</t>
  </si>
  <si>
    <t>mm2</t>
  </si>
  <si>
    <t>ND</t>
  </si>
  <si>
    <t>MM</t>
  </si>
  <si>
    <t>DD</t>
  </si>
  <si>
    <t>YY</t>
  </si>
  <si>
    <t>date</t>
  </si>
  <si>
    <t>SysDate</t>
  </si>
  <si>
    <t>Event</t>
  </si>
  <si>
    <t>dateevent</t>
  </si>
  <si>
    <t>add all mm columns in monthly, quarterly etc since only one table will have numbers since only one is live at the time</t>
  </si>
  <si>
    <t>360 days/year Number of Months between payment count</t>
  </si>
  <si>
    <t xml:space="preserve"> </t>
  </si>
  <si>
    <t>www.westcoastequity.com</t>
  </si>
  <si>
    <t>raw date</t>
  </si>
  <si>
    <t>30 mnth</t>
  </si>
  <si>
    <t>31 mnth</t>
  </si>
  <si>
    <t>28 mnth</t>
  </si>
  <si>
    <t>monthly</t>
  </si>
  <si>
    <t>quarterly</t>
  </si>
  <si>
    <t>semiannually</t>
  </si>
  <si>
    <t>annually</t>
  </si>
  <si>
    <t>no payments</t>
  </si>
  <si>
    <t>every 2 months</t>
  </si>
  <si>
    <t>2x per month (24 pmts/yr)</t>
  </si>
  <si>
    <t>every 2 weeks</t>
  </si>
  <si>
    <t>weekly</t>
  </si>
  <si>
    <t>Days</t>
  </si>
  <si>
    <t>Date</t>
  </si>
  <si>
    <t>Flag Balloon Due</t>
  </si>
  <si>
    <t>Days Lapse</t>
  </si>
  <si>
    <t>Act or 360</t>
  </si>
  <si>
    <t>Balloon Days</t>
  </si>
  <si>
    <t>i</t>
  </si>
  <si>
    <t>I PMT</t>
  </si>
  <si>
    <t>P PMT1</t>
  </si>
  <si>
    <t>P PMT2</t>
  </si>
  <si>
    <t>BALL</t>
  </si>
  <si>
    <t>PV1</t>
  </si>
  <si>
    <t>PV2</t>
  </si>
  <si>
    <t>Past Am Out</t>
  </si>
  <si>
    <t>PMT If AM</t>
  </si>
  <si>
    <t>Past Ball</t>
  </si>
  <si>
    <t>PMT If BALL</t>
  </si>
  <si>
    <t>PMT DUE</t>
  </si>
  <si>
    <t>PV3</t>
  </si>
  <si>
    <t>PMT</t>
  </si>
  <si>
    <t>LOAN</t>
  </si>
  <si>
    <t xml:space="preserve">Borrower: </t>
  </si>
  <si>
    <t xml:space="preserve">Property Address: </t>
  </si>
  <si>
    <t xml:space="preserve">Loan Number: </t>
  </si>
  <si>
    <t>I only</t>
  </si>
  <si>
    <t>5 yr</t>
  </si>
  <si>
    <t>Terms of Use</t>
  </si>
  <si>
    <t>10 yr</t>
  </si>
  <si>
    <t>15 yr</t>
  </si>
  <si>
    <t>20 yr</t>
  </si>
  <si>
    <t>25 yr</t>
  </si>
  <si>
    <t>360 days/year</t>
  </si>
  <si>
    <t>30 yr</t>
  </si>
  <si>
    <t>Exact Days</t>
  </si>
  <si>
    <t>40 yr</t>
  </si>
  <si>
    <t>Interest only</t>
  </si>
  <si>
    <t>15 years</t>
  </si>
  <si>
    <t>30 years</t>
  </si>
  <si>
    <t>50 yr</t>
  </si>
  <si>
    <t>5 years</t>
  </si>
  <si>
    <t>20 years</t>
  </si>
  <si>
    <t>40 years</t>
  </si>
  <si>
    <t>10 years</t>
  </si>
  <si>
    <t>25 years</t>
  </si>
  <si>
    <t>50 years</t>
  </si>
  <si>
    <t>Pmt No.</t>
  </si>
  <si>
    <t>Loan Event</t>
  </si>
  <si>
    <t>Applied to Interest</t>
  </si>
  <si>
    <t>Applied to Principal</t>
  </si>
  <si>
    <t>Principal Balance</t>
  </si>
  <si>
    <t>Date Payment Received</t>
  </si>
  <si>
    <t>Count PMTS</t>
  </si>
  <si>
    <t>Show</t>
  </si>
  <si>
    <t>The borrower, property, insurance and late term information is for your reference only and is not required to create the schedule below.</t>
  </si>
  <si>
    <t xml:space="preserve">Annual Interest Rate: </t>
  </si>
  <si>
    <t xml:space="preserve">Payment Frequency: </t>
  </si>
  <si>
    <t xml:space="preserve">Year Length: </t>
  </si>
  <si>
    <t xml:space="preserve">Date Last Payment is Due: </t>
  </si>
  <si>
    <t xml:space="preserve">Borrower's Mailing Address: </t>
  </si>
  <si>
    <t xml:space="preserve">Borrower's Phone Numbers: </t>
  </si>
  <si>
    <t xml:space="preserve">Property Type: </t>
  </si>
  <si>
    <t xml:space="preserve">Insurance Agent/Phone: </t>
  </si>
  <si>
    <t xml:space="preserve">Insurance Policy No.: </t>
  </si>
  <si>
    <t xml:space="preserve">and other notes: </t>
  </si>
  <si>
    <r>
      <rPr>
        <b/>
        <u/>
        <sz val="24"/>
        <color rgb="FF0000FF"/>
        <rFont val="Times New Roman"/>
        <family val="1"/>
      </rPr>
      <t>W</t>
    </r>
    <r>
      <rPr>
        <u/>
        <sz val="24"/>
        <color rgb="FF0000FF"/>
        <rFont val="Times New Roman"/>
        <family val="1"/>
      </rPr>
      <t xml:space="preserve">est </t>
    </r>
    <r>
      <rPr>
        <b/>
        <u/>
        <sz val="24"/>
        <color rgb="FF0000FF"/>
        <rFont val="Times New Roman"/>
        <family val="1"/>
      </rPr>
      <t>C</t>
    </r>
    <r>
      <rPr>
        <u/>
        <sz val="24"/>
        <color rgb="FF0000FF"/>
        <rFont val="Times New Roman"/>
        <family val="1"/>
      </rPr>
      <t xml:space="preserve">oast </t>
    </r>
    <r>
      <rPr>
        <b/>
        <u/>
        <sz val="24"/>
        <color rgb="FF0000FF"/>
        <rFont val="Times New Roman"/>
        <family val="1"/>
      </rPr>
      <t>E</t>
    </r>
    <r>
      <rPr>
        <u/>
        <sz val="24"/>
        <color rgb="FF0000FF"/>
        <rFont val="Times New Roman"/>
        <family val="1"/>
      </rPr>
      <t>quity</t>
    </r>
  </si>
  <si>
    <t>Empowering Sellers who finance their Buyers</t>
  </si>
  <si>
    <t>800-535-5081</t>
  </si>
  <si>
    <r>
      <rPr>
        <b/>
        <sz val="12"/>
        <color indexed="12"/>
        <rFont val="Times New Roman"/>
        <family val="1"/>
      </rPr>
      <t xml:space="preserve">     </t>
    </r>
    <r>
      <rPr>
        <b/>
        <u/>
        <sz val="12"/>
        <color indexed="12"/>
        <rFont val="Times New Roman"/>
        <family val="1"/>
      </rPr>
      <t>info@westcoastequity.com</t>
    </r>
  </si>
  <si>
    <t xml:space="preserve">Insurance Renewal Due: </t>
  </si>
  <si>
    <t>Nper</t>
  </si>
  <si>
    <t>Payment to amortize loan based on information to left</t>
  </si>
  <si>
    <t>dys/period 360</t>
  </si>
  <si>
    <t>dys/period 365</t>
  </si>
  <si>
    <t xml:space="preserve">   Scheduled    Payment</t>
  </si>
  <si>
    <t xml:space="preserve">   No.    Days</t>
  </si>
  <si>
    <t xml:space="preserve">Terms for Late Charge   </t>
  </si>
  <si>
    <t>Fee Incurred</t>
  </si>
  <si>
    <t>Fee Paid</t>
  </si>
  <si>
    <t>Print this table and enter payments received here. Use our Payment Trackers to calculate exact interest earned.</t>
  </si>
  <si>
    <t>Payment Amount Received</t>
  </si>
  <si>
    <t xml:space="preserve">Payment Amount: </t>
  </si>
  <si>
    <t xml:space="preserve">Current / Starting Loan Balance: </t>
  </si>
  <si>
    <t xml:space="preserve">Date Balance is Effective: </t>
  </si>
</sst>
</file>

<file path=xl/styles.xml><?xml version="1.0" encoding="utf-8"?>
<styleSheet xmlns="http://schemas.openxmlformats.org/spreadsheetml/2006/main">
  <numFmts count="8">
    <numFmt numFmtId="7" formatCode="&quot;$&quot;#,##0.00_);\(&quot;$&quot;#,##0.00\)"/>
    <numFmt numFmtId="8" formatCode="&quot;$&quot;#,##0.00_);[Red]\(&quot;$&quot;#,##0.00\)"/>
    <numFmt numFmtId="44" formatCode="_(&quot;$&quot;* #,##0.00_);_(&quot;$&quot;* \(#,##0.00\);_(&quot;$&quot;* &quot;-&quot;??_);_(@_)"/>
    <numFmt numFmtId="43" formatCode="_(* #,##0.00_);_(* \(#,##0.00\);_(* &quot;-&quot;??_);_(@_)"/>
    <numFmt numFmtId="164" formatCode="mm/dd/yy;@"/>
    <numFmt numFmtId="165" formatCode="m/d/yy;@"/>
    <numFmt numFmtId="166" formatCode="m/d/yyyy;@"/>
    <numFmt numFmtId="167" formatCode="&quot;$&quot;#,##0.00"/>
  </numFmts>
  <fonts count="61">
    <font>
      <sz val="11"/>
      <color theme="1"/>
      <name val="Verdana"/>
      <family val="2"/>
    </font>
    <font>
      <sz val="11"/>
      <color theme="1"/>
      <name val="Verdana"/>
      <family val="2"/>
    </font>
    <font>
      <sz val="12"/>
      <name val="Times New Roman"/>
      <family val="1"/>
    </font>
    <font>
      <u/>
      <sz val="12"/>
      <color indexed="12"/>
      <name val="Times New Roman"/>
      <family val="1"/>
    </font>
    <font>
      <sz val="8"/>
      <name val="Verdana"/>
      <family val="2"/>
    </font>
    <font>
      <b/>
      <sz val="10"/>
      <name val="Verdana"/>
      <family val="2"/>
    </font>
    <font>
      <sz val="10"/>
      <name val="Verdana"/>
      <family val="2"/>
    </font>
    <font>
      <sz val="10"/>
      <color theme="0"/>
      <name val="Verdana"/>
      <family val="2"/>
    </font>
    <font>
      <sz val="10"/>
      <color rgb="FFC00000"/>
      <name val="Verdana"/>
      <family val="2"/>
    </font>
    <font>
      <sz val="10"/>
      <color rgb="FF92D050"/>
      <name val="Verdana"/>
      <family val="2"/>
    </font>
    <font>
      <b/>
      <sz val="12"/>
      <name val="Verdana"/>
      <family val="2"/>
    </font>
    <font>
      <sz val="12"/>
      <name val="Verdana"/>
      <family val="2"/>
    </font>
    <font>
      <sz val="11"/>
      <name val="Verdana"/>
      <family val="2"/>
    </font>
    <font>
      <b/>
      <sz val="12"/>
      <color rgb="FF0000FF"/>
      <name val="Verdana"/>
      <family val="2"/>
    </font>
    <font>
      <sz val="10"/>
      <color rgb="FFFF0000"/>
      <name val="Verdana"/>
      <family val="2"/>
    </font>
    <font>
      <sz val="11"/>
      <color theme="0"/>
      <name val="Verdana"/>
      <family val="2"/>
    </font>
    <font>
      <sz val="8"/>
      <name val="Arial Narrow"/>
      <family val="2"/>
    </font>
    <font>
      <sz val="5"/>
      <name val="Verdana"/>
      <family val="2"/>
    </font>
    <font>
      <sz val="6"/>
      <name val="Verdana"/>
      <family val="2"/>
    </font>
    <font>
      <sz val="6"/>
      <name val="Times New Roman"/>
      <family val="1"/>
    </font>
    <font>
      <b/>
      <sz val="6"/>
      <name val="Verdana"/>
      <family val="2"/>
    </font>
    <font>
      <b/>
      <sz val="6"/>
      <name val="Times New Roman"/>
      <family val="1"/>
    </font>
    <font>
      <b/>
      <u/>
      <sz val="10"/>
      <color rgb="FF0000FF"/>
      <name val="Times New Roman"/>
      <family val="1"/>
    </font>
    <font>
      <sz val="5"/>
      <color indexed="81"/>
      <name val="Simplified Arabic Fixed"/>
      <family val="3"/>
    </font>
    <font>
      <b/>
      <sz val="5"/>
      <color indexed="12"/>
      <name val="Simplified Arabic Fixed"/>
      <family val="3"/>
    </font>
    <font>
      <b/>
      <sz val="5"/>
      <color indexed="81"/>
      <name val="Verdana"/>
      <family val="2"/>
    </font>
    <font>
      <b/>
      <sz val="7"/>
      <color indexed="81"/>
      <name val="Verdana"/>
      <family val="2"/>
    </font>
    <font>
      <sz val="5"/>
      <color rgb="FFFF0000"/>
      <name val="Verdana"/>
      <family val="2"/>
    </font>
    <font>
      <b/>
      <sz val="5"/>
      <color indexed="81"/>
      <name val="Tahoma"/>
      <family val="2"/>
    </font>
    <font>
      <sz val="5"/>
      <color indexed="81"/>
      <name val="Tahoma"/>
      <family val="2"/>
    </font>
    <font>
      <sz val="6"/>
      <color rgb="FF00B050"/>
      <name val="Verdana"/>
      <family val="2"/>
    </font>
    <font>
      <sz val="4"/>
      <color theme="0"/>
      <name val="Verdana"/>
      <family val="2"/>
    </font>
    <font>
      <b/>
      <sz val="5.5"/>
      <name val="Arial"/>
      <family val="2"/>
    </font>
    <font>
      <sz val="12"/>
      <name val="Arial Narrow"/>
      <family val="2"/>
    </font>
    <font>
      <b/>
      <sz val="6"/>
      <color theme="1"/>
      <name val="Verdana"/>
      <family val="2"/>
    </font>
    <font>
      <u/>
      <sz val="24"/>
      <color rgb="FF0000FF"/>
      <name val="Times New Roman"/>
      <family val="1"/>
    </font>
    <font>
      <b/>
      <u/>
      <sz val="24"/>
      <color rgb="FF0000FF"/>
      <name val="Times New Roman"/>
      <family val="1"/>
    </font>
    <font>
      <b/>
      <i/>
      <sz val="9"/>
      <color rgb="FF0000FF"/>
      <name val="Times New Roman"/>
      <family val="1"/>
    </font>
    <font>
      <b/>
      <sz val="22"/>
      <color rgb="FF0000FF"/>
      <name val="Times New Roman"/>
      <family val="1"/>
    </font>
    <font>
      <b/>
      <u/>
      <sz val="12"/>
      <color indexed="12"/>
      <name val="Times New Roman"/>
      <family val="1"/>
    </font>
    <font>
      <b/>
      <sz val="12"/>
      <color indexed="12"/>
      <name val="Times New Roman"/>
      <family val="1"/>
    </font>
    <font>
      <b/>
      <sz val="8"/>
      <color rgb="FFFF0000"/>
      <name val="Verdana"/>
      <family val="2"/>
    </font>
    <font>
      <b/>
      <sz val="6"/>
      <color rgb="FF00B050"/>
      <name val="Verdana"/>
      <family val="2"/>
    </font>
    <font>
      <sz val="9"/>
      <color theme="0"/>
      <name val="Times New Roman"/>
      <family val="1"/>
    </font>
    <font>
      <sz val="9"/>
      <color theme="0"/>
      <name val="Verdana"/>
      <family val="2"/>
    </font>
    <font>
      <sz val="7"/>
      <color theme="1" tint="4.9989318521683403E-2"/>
      <name val="Verdana"/>
      <family val="2"/>
    </font>
    <font>
      <b/>
      <sz val="5"/>
      <color indexed="81"/>
      <name val="Simplified Arabic Fixed"/>
      <family val="3"/>
    </font>
    <font>
      <sz val="1"/>
      <color indexed="81"/>
      <name val="Simplified Arabic Fixed"/>
      <family val="3"/>
    </font>
    <font>
      <b/>
      <sz val="11"/>
      <color indexed="81"/>
      <name val="Simplified Arabic Fixed"/>
      <family val="3"/>
    </font>
    <font>
      <sz val="5.5"/>
      <name val="Verdana"/>
      <family val="2"/>
    </font>
    <font>
      <b/>
      <sz val="5.5"/>
      <color indexed="81"/>
      <name val="Tahoma"/>
      <family val="2"/>
    </font>
    <font>
      <sz val="5.5"/>
      <color indexed="81"/>
      <name val="Tahoma"/>
      <family val="2"/>
    </font>
    <font>
      <b/>
      <sz val="6"/>
      <name val="Arial"/>
      <family val="2"/>
    </font>
    <font>
      <b/>
      <sz val="9"/>
      <color indexed="81"/>
      <name val="Tahoma"/>
      <family val="2"/>
    </font>
    <font>
      <b/>
      <sz val="7"/>
      <color indexed="81"/>
      <name val="Tahoma"/>
      <family val="2"/>
    </font>
    <font>
      <sz val="7"/>
      <color indexed="81"/>
      <name val="Tahoma"/>
      <family val="2"/>
    </font>
    <font>
      <b/>
      <sz val="6.5"/>
      <name val="Verdana"/>
      <family val="2"/>
    </font>
    <font>
      <sz val="2"/>
      <color indexed="81"/>
      <name val="Tahoma"/>
      <family val="2"/>
    </font>
    <font>
      <u/>
      <sz val="7"/>
      <color indexed="81"/>
      <name val="Tahoma"/>
      <family val="2"/>
    </font>
    <font>
      <sz val="7"/>
      <color indexed="81"/>
      <name val="Verdana"/>
      <family val="2"/>
    </font>
    <font>
      <u/>
      <sz val="7"/>
      <color indexed="81"/>
      <name val="Verdana"/>
      <family val="2"/>
    </font>
  </fonts>
  <fills count="5">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2F2F2"/>
        <bgColor indexed="64"/>
      </patternFill>
    </fill>
  </fills>
  <borders count="25">
    <border>
      <left/>
      <right/>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indexed="64"/>
      </left>
      <right/>
      <top style="thin">
        <color theme="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alignment vertical="top"/>
      <protection locked="0"/>
    </xf>
  </cellStyleXfs>
  <cellXfs count="187">
    <xf numFmtId="0" fontId="0" fillId="0" borderId="0" xfId="0"/>
    <xf numFmtId="0" fontId="0" fillId="0" borderId="0" xfId="0" applyFill="1"/>
    <xf numFmtId="0" fontId="12" fillId="0" borderId="0" xfId="0" applyFont="1" applyFill="1"/>
    <xf numFmtId="0" fontId="2" fillId="2" borderId="0" xfId="0" applyFont="1" applyFill="1" applyBorder="1" applyProtection="1">
      <protection hidden="1"/>
    </xf>
    <xf numFmtId="0" fontId="2" fillId="2" borderId="0" xfId="0" applyFont="1" applyFill="1" applyBorder="1" applyAlignment="1" applyProtection="1">
      <alignment vertical="center"/>
      <protection hidden="1"/>
    </xf>
    <xf numFmtId="0" fontId="3" fillId="2" borderId="0" xfId="3" applyFill="1" applyAlignment="1" applyProtection="1">
      <alignment vertical="center"/>
    </xf>
    <xf numFmtId="0" fontId="6" fillId="2" borderId="0" xfId="0" applyFont="1" applyFill="1" applyProtection="1"/>
    <xf numFmtId="0" fontId="5" fillId="2" borderId="0" xfId="0" applyFont="1" applyFill="1" applyAlignment="1" applyProtection="1">
      <alignment horizontal="right"/>
    </xf>
    <xf numFmtId="0" fontId="6" fillId="2" borderId="0" xfId="0" applyFont="1" applyFill="1" applyBorder="1" applyAlignment="1" applyProtection="1"/>
    <xf numFmtId="0" fontId="0" fillId="2" borderId="0" xfId="0" applyFill="1"/>
    <xf numFmtId="0" fontId="6" fillId="2" borderId="0" xfId="0" applyFont="1" applyFill="1" applyAlignment="1" applyProtection="1">
      <alignment horizontal="center"/>
    </xf>
    <xf numFmtId="0" fontId="7" fillId="2" borderId="0" xfId="0" applyFont="1" applyFill="1" applyBorder="1" applyAlignment="1" applyProtection="1">
      <alignment horizontal="left"/>
      <protection hidden="1"/>
    </xf>
    <xf numFmtId="0" fontId="6" fillId="2" borderId="0" xfId="0" applyFont="1" applyFill="1" applyAlignment="1" applyProtection="1">
      <alignment horizontal="right"/>
    </xf>
    <xf numFmtId="0" fontId="9" fillId="2" borderId="0" xfId="0" applyFont="1" applyFill="1" applyAlignment="1" applyProtection="1">
      <alignment horizontal="left"/>
    </xf>
    <xf numFmtId="0" fontId="2" fillId="2" borderId="0" xfId="0" applyFont="1" applyFill="1" applyAlignment="1" applyProtection="1">
      <alignment horizontal="center"/>
    </xf>
    <xf numFmtId="0" fontId="5" fillId="2" borderId="0" xfId="0" applyFont="1" applyFill="1" applyBorder="1" applyAlignment="1" applyProtection="1">
      <alignment horizontal="right"/>
      <protection hidden="1"/>
    </xf>
    <xf numFmtId="0" fontId="5" fillId="2" borderId="0" xfId="0" applyFont="1" applyFill="1" applyBorder="1" applyAlignment="1" applyProtection="1">
      <alignment horizontal="right"/>
    </xf>
    <xf numFmtId="0" fontId="6" fillId="2" borderId="0" xfId="0" applyFont="1" applyFill="1" applyBorder="1" applyAlignment="1" applyProtection="1">
      <alignment vertical="top"/>
    </xf>
    <xf numFmtId="0" fontId="10" fillId="2" borderId="0" xfId="0" applyFont="1" applyFill="1" applyBorder="1" applyAlignment="1" applyProtection="1"/>
    <xf numFmtId="0" fontId="2" fillId="2" borderId="0" xfId="0" applyFont="1" applyFill="1" applyAlignment="1" applyProtection="1">
      <alignment horizontal="center" vertical="top"/>
    </xf>
    <xf numFmtId="0" fontId="12" fillId="2" borderId="0" xfId="0" applyFont="1" applyFill="1" applyAlignment="1" applyProtection="1">
      <alignment horizontal="center" vertical="top"/>
    </xf>
    <xf numFmtId="0" fontId="12" fillId="2" borderId="0" xfId="0" applyFont="1" applyFill="1" applyBorder="1" applyAlignment="1" applyProtection="1">
      <alignment horizontal="center" vertical="top"/>
    </xf>
    <xf numFmtId="0" fontId="11" fillId="2" borderId="0" xfId="0" applyFont="1" applyFill="1" applyBorder="1" applyProtection="1"/>
    <xf numFmtId="0" fontId="20" fillId="2" borderId="0" xfId="0" applyFont="1" applyFill="1" applyBorder="1" applyAlignment="1" applyProtection="1">
      <alignment horizontal="right" vertical="top"/>
    </xf>
    <xf numFmtId="0" fontId="31" fillId="2" borderId="0" xfId="0" applyFont="1" applyFill="1" applyBorder="1" applyAlignment="1" applyProtection="1">
      <alignment horizontal="left" vertical="center"/>
      <protection hidden="1"/>
    </xf>
    <xf numFmtId="0" fontId="20" fillId="2" borderId="2" xfId="0" applyFont="1" applyFill="1" applyBorder="1" applyAlignment="1" applyProtection="1">
      <alignment horizontal="right" vertical="top"/>
    </xf>
    <xf numFmtId="0" fontId="20" fillId="2" borderId="0" xfId="0" applyFont="1" applyFill="1" applyAlignment="1" applyProtection="1">
      <alignment horizontal="right" vertical="top"/>
    </xf>
    <xf numFmtId="0" fontId="20" fillId="2" borderId="0" xfId="0" applyFont="1" applyFill="1" applyAlignment="1" applyProtection="1"/>
    <xf numFmtId="0" fontId="21" fillId="2" borderId="0" xfId="0" applyFont="1" applyFill="1" applyAlignment="1" applyProtection="1">
      <alignment horizontal="right"/>
    </xf>
    <xf numFmtId="0" fontId="20" fillId="2" borderId="0" xfId="0" applyFont="1" applyFill="1" applyAlignment="1" applyProtection="1">
      <alignment horizontal="right"/>
    </xf>
    <xf numFmtId="0" fontId="31" fillId="2" borderId="0" xfId="0" applyFont="1" applyFill="1" applyAlignment="1" applyProtection="1">
      <alignment horizontal="center" vertical="center"/>
      <protection hidden="1"/>
    </xf>
    <xf numFmtId="0" fontId="27" fillId="2" borderId="0" xfId="0" applyFont="1" applyFill="1" applyProtection="1">
      <protection hidden="1"/>
    </xf>
    <xf numFmtId="0" fontId="31" fillId="2" borderId="0" xfId="0" applyFont="1" applyFill="1" applyAlignment="1" applyProtection="1">
      <alignment horizontal="center" vertical="center"/>
    </xf>
    <xf numFmtId="0" fontId="27" fillId="2" borderId="0" xfId="0" applyFont="1" applyFill="1" applyAlignment="1" applyProtection="1">
      <protection hidden="1"/>
    </xf>
    <xf numFmtId="0" fontId="20" fillId="2" borderId="0" xfId="0" applyFont="1" applyFill="1" applyBorder="1" applyAlignment="1" applyProtection="1"/>
    <xf numFmtId="0" fontId="18" fillId="2" borderId="0" xfId="0" applyFont="1" applyFill="1" applyBorder="1" applyAlignment="1" applyProtection="1"/>
    <xf numFmtId="0" fontId="17" fillId="2" borderId="0" xfId="0" applyFont="1" applyFill="1" applyBorder="1" applyAlignment="1" applyProtection="1">
      <alignment horizontal="left" vertical="center"/>
    </xf>
    <xf numFmtId="0" fontId="17" fillId="2" borderId="0" xfId="0" applyFont="1" applyFill="1" applyProtection="1"/>
    <xf numFmtId="0" fontId="19" fillId="2" borderId="0" xfId="0" applyFont="1" applyFill="1" applyProtection="1"/>
    <xf numFmtId="0" fontId="16" fillId="2" borderId="0" xfId="0" applyFont="1" applyFill="1" applyBorder="1" applyProtection="1">
      <protection hidden="1"/>
    </xf>
    <xf numFmtId="166" fontId="16" fillId="2" borderId="0" xfId="0" applyNumberFormat="1" applyFont="1" applyFill="1" applyBorder="1" applyAlignment="1" applyProtection="1">
      <alignment horizontal="center" vertical="center"/>
    </xf>
    <xf numFmtId="1" fontId="16" fillId="2" borderId="10" xfId="0" applyNumberFormat="1" applyFont="1" applyFill="1" applyBorder="1" applyAlignment="1" applyProtection="1">
      <alignment vertical="center"/>
    </xf>
    <xf numFmtId="44" fontId="16" fillId="2" borderId="10" xfId="1" applyFont="1" applyFill="1" applyBorder="1" applyAlignment="1" applyProtection="1">
      <alignment vertical="center"/>
    </xf>
    <xf numFmtId="44" fontId="16" fillId="2" borderId="10" xfId="1" applyNumberFormat="1" applyFont="1" applyFill="1" applyBorder="1" applyAlignment="1" applyProtection="1">
      <alignment vertical="center"/>
    </xf>
    <xf numFmtId="0" fontId="17" fillId="2" borderId="10" xfId="0" applyFont="1" applyFill="1" applyBorder="1" applyProtection="1"/>
    <xf numFmtId="1" fontId="16" fillId="2" borderId="0" xfId="0" applyNumberFormat="1" applyFont="1" applyFill="1" applyBorder="1" applyAlignment="1" applyProtection="1">
      <alignment horizontal="center" vertical="center"/>
      <protection hidden="1"/>
    </xf>
    <xf numFmtId="44" fontId="18" fillId="2" borderId="0" xfId="1" applyFont="1" applyFill="1" applyBorder="1" applyAlignment="1" applyProtection="1">
      <alignment horizontal="center" vertical="center"/>
    </xf>
    <xf numFmtId="166" fontId="16" fillId="2" borderId="0" xfId="0" applyNumberFormat="1" applyFont="1" applyFill="1" applyBorder="1" applyAlignment="1" applyProtection="1">
      <alignment horizontal="center" vertical="center"/>
      <protection hidden="1"/>
    </xf>
    <xf numFmtId="0" fontId="27" fillId="2" borderId="13" xfId="0" applyFont="1" applyFill="1" applyBorder="1" applyProtection="1">
      <protection hidden="1"/>
    </xf>
    <xf numFmtId="0" fontId="7" fillId="2" borderId="20" xfId="0" applyFont="1" applyFill="1" applyBorder="1" applyProtection="1">
      <protection hidden="1"/>
    </xf>
    <xf numFmtId="0" fontId="17" fillId="2" borderId="10" xfId="0" applyFont="1" applyFill="1" applyBorder="1" applyAlignment="1" applyProtection="1"/>
    <xf numFmtId="44" fontId="18" fillId="2" borderId="0" xfId="1" applyFont="1" applyFill="1" applyBorder="1" applyAlignment="1" applyProtection="1">
      <alignment vertical="center"/>
    </xf>
    <xf numFmtId="44" fontId="4" fillId="2" borderId="0" xfId="1" applyFont="1" applyFill="1" applyBorder="1" applyAlignment="1" applyProtection="1">
      <alignment horizontal="center" vertical="center"/>
    </xf>
    <xf numFmtId="44" fontId="4" fillId="2" borderId="0" xfId="1" applyFont="1" applyFill="1" applyBorder="1" applyAlignment="1" applyProtection="1">
      <alignment vertical="center"/>
    </xf>
    <xf numFmtId="44" fontId="33" fillId="2" borderId="0" xfId="1" applyFont="1" applyFill="1" applyBorder="1" applyAlignment="1" applyProtection="1">
      <alignment horizontal="center" vertical="center"/>
    </xf>
    <xf numFmtId="166" fontId="33" fillId="2" borderId="0" xfId="0" applyNumberFormat="1" applyFont="1" applyFill="1" applyBorder="1" applyAlignment="1" applyProtection="1">
      <alignment horizontal="center" vertical="center"/>
    </xf>
    <xf numFmtId="1" fontId="33" fillId="2" borderId="0" xfId="0" applyNumberFormat="1" applyFont="1" applyFill="1" applyBorder="1" applyAlignment="1" applyProtection="1">
      <alignment horizontal="center" vertical="center"/>
    </xf>
    <xf numFmtId="44" fontId="33" fillId="2" borderId="0" xfId="1" applyFont="1" applyFill="1" applyBorder="1" applyAlignment="1" applyProtection="1">
      <alignment horizontal="center" vertical="center"/>
    </xf>
    <xf numFmtId="0" fontId="0" fillId="2" borderId="17" xfId="0" applyFill="1" applyBorder="1"/>
    <xf numFmtId="0" fontId="32" fillId="2" borderId="0" xfId="0" applyFont="1" applyFill="1" applyBorder="1" applyAlignment="1" applyProtection="1">
      <alignment vertical="center" wrapText="1"/>
    </xf>
    <xf numFmtId="0" fontId="0" fillId="2" borderId="0" xfId="0" applyFill="1" applyAlignment="1"/>
    <xf numFmtId="0" fontId="0" fillId="2" borderId="7" xfId="0" applyFill="1" applyBorder="1" applyAlignment="1"/>
    <xf numFmtId="0" fontId="38" fillId="2" borderId="0" xfId="0" applyFont="1" applyFill="1" applyBorder="1" applyAlignment="1" applyProtection="1"/>
    <xf numFmtId="0" fontId="37" fillId="2" borderId="0" xfId="0" applyFont="1" applyFill="1" applyAlignment="1" applyProtection="1"/>
    <xf numFmtId="0" fontId="35" fillId="2" borderId="0" xfId="0" applyFont="1" applyFill="1" applyAlignment="1" applyProtection="1"/>
    <xf numFmtId="0" fontId="41" fillId="2" borderId="0" xfId="0" applyFont="1" applyFill="1" applyProtection="1"/>
    <xf numFmtId="14" fontId="43" fillId="2" borderId="0" xfId="0" applyNumberFormat="1" applyFont="1" applyFill="1" applyBorder="1" applyAlignment="1" applyProtection="1">
      <protection hidden="1"/>
    </xf>
    <xf numFmtId="0" fontId="43" fillId="2" borderId="0" xfId="0" applyFont="1" applyFill="1" applyBorder="1" applyAlignment="1" applyProtection="1">
      <protection hidden="1"/>
    </xf>
    <xf numFmtId="1" fontId="43" fillId="2" borderId="0" xfId="0" applyNumberFormat="1" applyFont="1" applyFill="1" applyBorder="1" applyAlignment="1" applyProtection="1">
      <protection hidden="1"/>
    </xf>
    <xf numFmtId="1" fontId="43" fillId="2" borderId="0" xfId="0" applyNumberFormat="1" applyFont="1" applyFill="1" applyBorder="1" applyAlignment="1" applyProtection="1">
      <alignment horizontal="center"/>
      <protection hidden="1"/>
    </xf>
    <xf numFmtId="1" fontId="43" fillId="2" borderId="0" xfId="0" applyNumberFormat="1" applyFont="1" applyFill="1" applyBorder="1" applyAlignment="1" applyProtection="1">
      <alignment horizontal="right"/>
      <protection hidden="1"/>
    </xf>
    <xf numFmtId="0" fontId="43" fillId="2" borderId="0" xfId="0" applyFont="1" applyFill="1" applyBorder="1" applyAlignment="1" applyProtection="1">
      <alignment horizontal="right"/>
      <protection hidden="1"/>
    </xf>
    <xf numFmtId="0" fontId="43" fillId="2" borderId="0" xfId="0" applyFont="1" applyFill="1" applyBorder="1" applyAlignment="1" applyProtection="1">
      <alignment horizontal="center"/>
      <protection hidden="1"/>
    </xf>
    <xf numFmtId="43" fontId="43" fillId="2" borderId="0" xfId="0" applyNumberFormat="1" applyFont="1" applyFill="1" applyBorder="1" applyAlignment="1" applyProtection="1">
      <protection hidden="1"/>
    </xf>
    <xf numFmtId="0" fontId="15" fillId="2" borderId="0" xfId="0" applyFont="1" applyFill="1" applyAlignment="1"/>
    <xf numFmtId="0" fontId="43" fillId="2" borderId="0" xfId="0" applyFont="1" applyFill="1" applyBorder="1" applyProtection="1">
      <protection hidden="1"/>
    </xf>
    <xf numFmtId="1" fontId="43" fillId="2" borderId="0" xfId="0" applyNumberFormat="1" applyFont="1" applyFill="1" applyBorder="1" applyAlignment="1" applyProtection="1">
      <alignment horizontal="right" vertical="top"/>
      <protection hidden="1"/>
    </xf>
    <xf numFmtId="1" fontId="43" fillId="2" borderId="0" xfId="0" applyNumberFormat="1" applyFont="1" applyFill="1" applyBorder="1" applyAlignment="1" applyProtection="1">
      <alignment vertical="top"/>
      <protection hidden="1"/>
    </xf>
    <xf numFmtId="0" fontId="43" fillId="2" borderId="0" xfId="0" applyFont="1" applyFill="1" applyBorder="1" applyAlignment="1" applyProtection="1">
      <alignment horizontal="right" vertical="top"/>
      <protection hidden="1"/>
    </xf>
    <xf numFmtId="14" fontId="43" fillId="2" borderId="0" xfId="0" applyNumberFormat="1" applyFont="1" applyFill="1" applyBorder="1" applyProtection="1">
      <protection hidden="1"/>
    </xf>
    <xf numFmtId="43" fontId="43" fillId="2" borderId="0" xfId="0" applyNumberFormat="1" applyFont="1" applyFill="1" applyBorder="1" applyProtection="1">
      <protection hidden="1"/>
    </xf>
    <xf numFmtId="0" fontId="15" fillId="2" borderId="0" xfId="0" applyFont="1" applyFill="1"/>
    <xf numFmtId="1" fontId="43" fillId="2" borderId="0" xfId="0" applyNumberFormat="1" applyFont="1" applyFill="1" applyBorder="1" applyAlignment="1" applyProtection="1">
      <alignment vertical="center"/>
      <protection hidden="1"/>
    </xf>
    <xf numFmtId="0" fontId="43" fillId="2" borderId="0" xfId="0" applyFont="1" applyFill="1" applyBorder="1" applyAlignment="1" applyProtection="1">
      <alignment vertical="center"/>
      <protection hidden="1"/>
    </xf>
    <xf numFmtId="14" fontId="43" fillId="2" borderId="0" xfId="0" applyNumberFormat="1" applyFont="1" applyFill="1" applyBorder="1" applyAlignment="1" applyProtection="1">
      <alignment vertical="center"/>
      <protection hidden="1"/>
    </xf>
    <xf numFmtId="0" fontId="43" fillId="2" borderId="0" xfId="0" applyFont="1" applyFill="1" applyBorder="1" applyAlignment="1" applyProtection="1">
      <alignment horizontal="center" vertical="center"/>
      <protection hidden="1"/>
    </xf>
    <xf numFmtId="0" fontId="43" fillId="2" borderId="0" xfId="0" applyFont="1" applyFill="1" applyBorder="1" applyAlignment="1" applyProtection="1">
      <alignment horizontal="left" vertical="center"/>
      <protection hidden="1"/>
    </xf>
    <xf numFmtId="164" fontId="43" fillId="2" borderId="0" xfId="0" applyNumberFormat="1" applyFont="1" applyFill="1" applyBorder="1" applyAlignment="1" applyProtection="1">
      <alignment vertical="center"/>
      <protection hidden="1"/>
    </xf>
    <xf numFmtId="1" fontId="43" fillId="2" borderId="0" xfId="0" applyNumberFormat="1" applyFont="1" applyFill="1" applyBorder="1" applyAlignment="1" applyProtection="1">
      <alignment horizontal="center" vertical="center"/>
      <protection hidden="1"/>
    </xf>
    <xf numFmtId="43" fontId="43" fillId="2" borderId="0" xfId="0" applyNumberFormat="1" applyFont="1" applyFill="1" applyBorder="1" applyAlignment="1" applyProtection="1">
      <alignment horizontal="center" vertical="center"/>
      <protection hidden="1"/>
    </xf>
    <xf numFmtId="43" fontId="43" fillId="2" borderId="0" xfId="0" applyNumberFormat="1" applyFont="1" applyFill="1" applyBorder="1" applyAlignment="1" applyProtection="1">
      <alignment vertical="center"/>
      <protection hidden="1"/>
    </xf>
    <xf numFmtId="1" fontId="43" fillId="2" borderId="0" xfId="0" applyNumberFormat="1" applyFont="1" applyFill="1" applyBorder="1" applyProtection="1">
      <protection hidden="1"/>
    </xf>
    <xf numFmtId="165" fontId="43" fillId="2" borderId="0" xfId="0" applyNumberFormat="1" applyFont="1" applyFill="1" applyBorder="1" applyProtection="1">
      <protection hidden="1"/>
    </xf>
    <xf numFmtId="164" fontId="43" fillId="2" borderId="0" xfId="0" applyNumberFormat="1" applyFont="1" applyFill="1" applyBorder="1" applyProtection="1">
      <protection hidden="1"/>
    </xf>
    <xf numFmtId="44" fontId="43" fillId="2" borderId="0" xfId="1" applyFont="1" applyFill="1" applyBorder="1" applyProtection="1">
      <protection hidden="1"/>
    </xf>
    <xf numFmtId="1" fontId="43" fillId="2" borderId="0" xfId="1" applyNumberFormat="1" applyFont="1" applyFill="1" applyBorder="1" applyAlignment="1" applyProtection="1">
      <alignment horizontal="center"/>
      <protection hidden="1"/>
    </xf>
    <xf numFmtId="8" fontId="43" fillId="2" borderId="0" xfId="1" applyNumberFormat="1" applyFont="1" applyFill="1" applyBorder="1" applyProtection="1">
      <protection hidden="1"/>
    </xf>
    <xf numFmtId="44" fontId="43" fillId="2" borderId="0" xfId="0" applyNumberFormat="1" applyFont="1" applyFill="1" applyBorder="1" applyProtection="1">
      <protection hidden="1"/>
    </xf>
    <xf numFmtId="8" fontId="43" fillId="2" borderId="0" xfId="0" applyNumberFormat="1" applyFont="1" applyFill="1" applyBorder="1" applyProtection="1">
      <protection hidden="1"/>
    </xf>
    <xf numFmtId="43" fontId="43" fillId="2" borderId="0" xfId="1" applyNumberFormat="1" applyFont="1" applyFill="1" applyBorder="1" applyProtection="1">
      <protection hidden="1"/>
    </xf>
    <xf numFmtId="7" fontId="43" fillId="2" borderId="0" xfId="0" applyNumberFormat="1" applyFont="1" applyFill="1" applyBorder="1" applyProtection="1">
      <protection hidden="1"/>
    </xf>
    <xf numFmtId="0" fontId="43" fillId="2" borderId="0" xfId="0" applyFont="1" applyFill="1"/>
    <xf numFmtId="10" fontId="43" fillId="2" borderId="0" xfId="0" applyNumberFormat="1" applyFont="1" applyFill="1" applyBorder="1" applyAlignment="1" applyProtection="1">
      <alignment horizontal="center"/>
      <protection hidden="1"/>
    </xf>
    <xf numFmtId="38" fontId="43" fillId="2" borderId="0" xfId="0" applyNumberFormat="1" applyFont="1" applyFill="1"/>
    <xf numFmtId="9" fontId="43" fillId="2" borderId="0" xfId="2" applyFont="1" applyFill="1" applyBorder="1" applyAlignment="1" applyProtection="1">
      <alignment horizontal="center"/>
      <protection hidden="1"/>
    </xf>
    <xf numFmtId="2" fontId="43" fillId="2" borderId="0" xfId="0" applyNumberFormat="1" applyFont="1" applyFill="1" applyBorder="1" applyProtection="1">
      <protection hidden="1"/>
    </xf>
    <xf numFmtId="0" fontId="44" fillId="2" borderId="0" xfId="0" applyFont="1" applyFill="1"/>
    <xf numFmtId="0" fontId="8" fillId="2" borderId="0" xfId="0" applyFont="1" applyFill="1" applyAlignment="1" applyProtection="1">
      <alignment horizontal="right"/>
    </xf>
    <xf numFmtId="0" fontId="30" fillId="0" borderId="0" xfId="0" applyFont="1" applyFill="1" applyAlignment="1" applyProtection="1">
      <alignment horizontal="right" vertical="center"/>
    </xf>
    <xf numFmtId="0" fontId="14" fillId="2" borderId="0" xfId="0" applyFont="1" applyFill="1" applyAlignment="1" applyProtection="1">
      <alignment vertical="center" readingOrder="1"/>
      <protection hidden="1"/>
    </xf>
    <xf numFmtId="44" fontId="17" fillId="3" borderId="0" xfId="1" applyFont="1" applyFill="1" applyBorder="1" applyAlignment="1" applyProtection="1">
      <alignment vertical="top"/>
    </xf>
    <xf numFmtId="44" fontId="6" fillId="3" borderId="0" xfId="1" applyFont="1" applyFill="1" applyBorder="1" applyAlignment="1" applyProtection="1">
      <alignment vertical="top"/>
    </xf>
    <xf numFmtId="0" fontId="5" fillId="3" borderId="0" xfId="0" applyFont="1" applyFill="1" applyBorder="1" applyAlignment="1" applyProtection="1">
      <alignment horizontal="left" vertical="top"/>
    </xf>
    <xf numFmtId="0" fontId="20" fillId="3" borderId="0" xfId="0" applyFont="1" applyFill="1" applyBorder="1" applyAlignment="1" applyProtection="1">
      <alignment horizontal="right" vertical="center"/>
    </xf>
    <xf numFmtId="167" fontId="49" fillId="3" borderId="0" xfId="1" applyNumberFormat="1" applyFont="1" applyFill="1" applyBorder="1" applyAlignment="1" applyProtection="1">
      <alignment horizontal="left" vertical="center"/>
    </xf>
    <xf numFmtId="8" fontId="49" fillId="3" borderId="0" xfId="1" applyNumberFormat="1" applyFont="1" applyFill="1" applyBorder="1" applyAlignment="1" applyProtection="1">
      <alignment horizontal="left" vertical="center"/>
    </xf>
    <xf numFmtId="0" fontId="20" fillId="2" borderId="0" xfId="0" applyFont="1" applyFill="1" applyAlignment="1" applyProtection="1">
      <alignment horizontal="right" vertical="top"/>
    </xf>
    <xf numFmtId="0" fontId="56" fillId="2" borderId="0" xfId="0" applyFont="1" applyFill="1" applyAlignment="1" applyProtection="1">
      <alignment horizontal="right" vertical="center"/>
    </xf>
    <xf numFmtId="0" fontId="56" fillId="2" borderId="0" xfId="0" applyFont="1" applyFill="1" applyBorder="1" applyAlignment="1" applyProtection="1">
      <alignment horizontal="right" vertical="center"/>
    </xf>
    <xf numFmtId="0" fontId="35" fillId="2" borderId="0" xfId="0" applyFont="1" applyFill="1" applyAlignment="1" applyProtection="1">
      <alignment horizontal="center"/>
    </xf>
    <xf numFmtId="0" fontId="39" fillId="2" borderId="0" xfId="3" applyFont="1" applyFill="1" applyBorder="1" applyAlignment="1" applyProtection="1">
      <alignment horizontal="center"/>
    </xf>
    <xf numFmtId="44" fontId="33" fillId="2" borderId="0" xfId="1" applyFont="1" applyFill="1" applyBorder="1" applyAlignment="1" applyProtection="1">
      <alignment horizontal="center" vertical="center"/>
    </xf>
    <xf numFmtId="0" fontId="52" fillId="2" borderId="3"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2"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44" fontId="33" fillId="2" borderId="0" xfId="1" applyFont="1" applyFill="1" applyAlignment="1">
      <alignment horizontal="center" vertical="center"/>
    </xf>
    <xf numFmtId="44" fontId="20" fillId="2" borderId="0" xfId="1" applyFont="1" applyFill="1" applyBorder="1" applyAlignment="1" applyProtection="1">
      <alignment horizontal="center" vertical="center" wrapText="1"/>
    </xf>
    <xf numFmtId="44" fontId="20" fillId="2" borderId="7" xfId="1" applyFont="1" applyFill="1" applyBorder="1" applyAlignment="1" applyProtection="1">
      <alignment horizontal="center" vertical="center" wrapText="1"/>
    </xf>
    <xf numFmtId="44" fontId="33" fillId="2" borderId="0" xfId="0" applyNumberFormat="1" applyFont="1" applyFill="1" applyAlignment="1">
      <alignment horizontal="center" vertical="center"/>
    </xf>
    <xf numFmtId="0" fontId="33" fillId="2" borderId="0" xfId="0" applyFont="1" applyFill="1" applyAlignment="1">
      <alignment horizontal="center" vertical="center"/>
    </xf>
    <xf numFmtId="0" fontId="17" fillId="2" borderId="10" xfId="0" applyFont="1" applyFill="1" applyBorder="1" applyAlignment="1" applyProtection="1">
      <alignment horizontal="center"/>
    </xf>
    <xf numFmtId="0" fontId="20" fillId="2" borderId="2"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12" fillId="2" borderId="10" xfId="0" applyFont="1" applyFill="1" applyBorder="1" applyAlignment="1">
      <alignment horizontal="center"/>
    </xf>
    <xf numFmtId="44" fontId="18" fillId="2" borderId="0" xfId="1" applyFont="1" applyFill="1" applyBorder="1" applyAlignment="1" applyProtection="1">
      <alignment horizontal="center" vertical="center"/>
    </xf>
    <xf numFmtId="14" fontId="18" fillId="2" borderId="0" xfId="0" applyNumberFormat="1" applyFont="1" applyFill="1" applyBorder="1" applyAlignment="1" applyProtection="1">
      <alignment horizontal="center" vertical="center"/>
    </xf>
    <xf numFmtId="44" fontId="4" fillId="2" borderId="0" xfId="1" applyFont="1" applyFill="1" applyBorder="1" applyAlignment="1" applyProtection="1">
      <alignment horizontal="center" vertical="center"/>
    </xf>
    <xf numFmtId="0" fontId="18" fillId="4" borderId="3" xfId="0" applyFont="1" applyFill="1" applyBorder="1" applyAlignment="1" applyProtection="1">
      <alignment horizontal="left" vertical="top" readingOrder="1"/>
      <protection locked="0"/>
    </xf>
    <xf numFmtId="0" fontId="18" fillId="4" borderId="4" xfId="0" applyFont="1" applyFill="1" applyBorder="1" applyAlignment="1" applyProtection="1">
      <alignment horizontal="left" vertical="top" readingOrder="1"/>
      <protection locked="0"/>
    </xf>
    <xf numFmtId="0" fontId="18" fillId="4" borderId="5" xfId="0" applyFont="1" applyFill="1" applyBorder="1" applyAlignment="1" applyProtection="1">
      <alignment horizontal="left" vertical="top" readingOrder="1"/>
      <protection locked="0"/>
    </xf>
    <xf numFmtId="0" fontId="18" fillId="4" borderId="11" xfId="0" applyFont="1" applyFill="1" applyBorder="1" applyAlignment="1" applyProtection="1">
      <alignment horizontal="left" vertical="top" readingOrder="1"/>
      <protection locked="0"/>
    </xf>
    <xf numFmtId="0" fontId="18" fillId="4" borderId="24" xfId="0" applyFont="1" applyFill="1" applyBorder="1" applyAlignment="1" applyProtection="1">
      <alignment horizontal="left" vertical="top" readingOrder="1"/>
      <protection locked="0"/>
    </xf>
    <xf numFmtId="0" fontId="18" fillId="4" borderId="12" xfId="0" applyFont="1" applyFill="1" applyBorder="1" applyAlignment="1" applyProtection="1">
      <alignment horizontal="left" vertical="top" readingOrder="1"/>
      <protection locked="0"/>
    </xf>
    <xf numFmtId="44" fontId="20" fillId="2" borderId="1" xfId="1" applyFont="1" applyFill="1" applyBorder="1" applyAlignment="1" applyProtection="1">
      <alignment horizontal="center" vertical="center" wrapText="1"/>
    </xf>
    <xf numFmtId="44" fontId="20" fillId="2" borderId="8" xfId="1" applyFont="1" applyFill="1" applyBorder="1" applyAlignment="1" applyProtection="1">
      <alignment horizontal="center" vertical="center" wrapText="1"/>
    </xf>
    <xf numFmtId="0" fontId="34" fillId="2" borderId="0" xfId="0" applyFont="1" applyFill="1" applyBorder="1" applyAlignment="1">
      <alignment horizontal="center" vertical="center"/>
    </xf>
    <xf numFmtId="0" fontId="34" fillId="2" borderId="7" xfId="0" applyFont="1" applyFill="1" applyBorder="1" applyAlignment="1">
      <alignment horizontal="center" vertical="center"/>
    </xf>
    <xf numFmtId="0" fontId="20" fillId="2" borderId="0" xfId="0" applyFont="1" applyFill="1" applyBorder="1" applyAlignment="1" applyProtection="1">
      <alignment horizontal="center" vertical="center" wrapText="1"/>
      <protection hidden="1"/>
    </xf>
    <xf numFmtId="0" fontId="20" fillId="2" borderId="7" xfId="0" applyFont="1" applyFill="1" applyBorder="1" applyAlignment="1" applyProtection="1">
      <alignment horizontal="center" vertical="center" wrapText="1"/>
      <protection hidden="1"/>
    </xf>
    <xf numFmtId="49" fontId="20" fillId="2" borderId="0" xfId="0" applyNumberFormat="1"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0" fontId="20" fillId="2" borderId="0" xfId="0" applyFont="1" applyFill="1" applyAlignment="1" applyProtection="1">
      <alignment horizontal="right" vertical="top"/>
    </xf>
    <xf numFmtId="0" fontId="20" fillId="2" borderId="1" xfId="0" applyFont="1" applyFill="1" applyBorder="1" applyAlignment="1" applyProtection="1">
      <alignment horizontal="right" vertical="top"/>
    </xf>
    <xf numFmtId="0" fontId="18" fillId="4" borderId="21" xfId="0" applyFont="1" applyFill="1" applyBorder="1" applyAlignment="1" applyProtection="1">
      <alignment horizontal="left" vertical="center" readingOrder="1"/>
      <protection locked="0"/>
    </xf>
    <xf numFmtId="0" fontId="18" fillId="4" borderId="23" xfId="0" applyFont="1" applyFill="1" applyBorder="1" applyAlignment="1" applyProtection="1">
      <alignment horizontal="left" vertical="center" readingOrder="1"/>
      <protection locked="0"/>
    </xf>
    <xf numFmtId="14" fontId="20" fillId="2" borderId="0" xfId="0" applyNumberFormat="1" applyFont="1" applyFill="1" applyBorder="1" applyAlignment="1" applyProtection="1">
      <alignment horizontal="center" wrapText="1"/>
    </xf>
    <xf numFmtId="14" fontId="20" fillId="2" borderId="7" xfId="0" applyNumberFormat="1" applyFont="1" applyFill="1" applyBorder="1" applyAlignment="1" applyProtection="1">
      <alignment horizontal="center" wrapText="1"/>
    </xf>
    <xf numFmtId="0" fontId="13" fillId="2" borderId="14" xfId="0" applyFont="1" applyFill="1" applyBorder="1" applyAlignment="1" applyProtection="1">
      <alignment horizontal="center" vertical="center"/>
    </xf>
    <xf numFmtId="0" fontId="13" fillId="2" borderId="15" xfId="0" applyFont="1" applyFill="1" applyBorder="1" applyAlignment="1" applyProtection="1">
      <alignment horizontal="center" vertical="center"/>
    </xf>
    <xf numFmtId="0" fontId="13" fillId="2" borderId="16" xfId="0" applyFont="1" applyFill="1" applyBorder="1" applyAlignment="1" applyProtection="1">
      <alignment horizontal="center" vertical="center"/>
    </xf>
    <xf numFmtId="0" fontId="13" fillId="2" borderId="17" xfId="0" applyFont="1" applyFill="1" applyBorder="1" applyAlignment="1" applyProtection="1">
      <alignment horizontal="center" vertical="center"/>
    </xf>
    <xf numFmtId="0" fontId="13" fillId="2" borderId="18" xfId="0" applyFont="1" applyFill="1" applyBorder="1" applyAlignment="1" applyProtection="1">
      <alignment horizontal="center" vertical="center"/>
    </xf>
    <xf numFmtId="0" fontId="13" fillId="2" borderId="19" xfId="0" applyFont="1" applyFill="1" applyBorder="1" applyAlignment="1" applyProtection="1">
      <alignment horizontal="center" vertical="center"/>
    </xf>
    <xf numFmtId="0" fontId="45" fillId="4" borderId="6" xfId="0" applyFont="1" applyFill="1" applyBorder="1" applyAlignment="1" applyProtection="1">
      <alignment horizontal="center" vertical="center"/>
      <protection locked="0"/>
    </xf>
    <xf numFmtId="4" fontId="45" fillId="4" borderId="6" xfId="1" applyNumberFormat="1" applyFont="1" applyFill="1" applyBorder="1" applyAlignment="1" applyProtection="1">
      <alignment horizontal="center" vertical="center"/>
      <protection locked="0"/>
    </xf>
    <xf numFmtId="14" fontId="45" fillId="4" borderId="6" xfId="0" applyNumberFormat="1" applyFont="1" applyFill="1" applyBorder="1" applyAlignment="1" applyProtection="1">
      <alignment horizontal="center" vertical="center"/>
      <protection locked="0"/>
    </xf>
    <xf numFmtId="10" fontId="45" fillId="4" borderId="6" xfId="2" applyNumberFormat="1" applyFont="1" applyFill="1" applyBorder="1" applyAlignment="1" applyProtection="1">
      <alignment horizontal="center" vertical="center"/>
      <protection locked="0"/>
    </xf>
    <xf numFmtId="44" fontId="45" fillId="4" borderId="6" xfId="1" applyFont="1" applyFill="1" applyBorder="1" applyAlignment="1" applyProtection="1">
      <alignment horizontal="center" vertical="center"/>
      <protection locked="0"/>
    </xf>
    <xf numFmtId="0" fontId="18" fillId="4" borderId="22" xfId="0" applyFont="1" applyFill="1" applyBorder="1" applyAlignment="1" applyProtection="1">
      <alignment horizontal="left" vertical="center" readingOrder="1"/>
      <protection locked="0"/>
    </xf>
    <xf numFmtId="14" fontId="18" fillId="4" borderId="21" xfId="0" applyNumberFormat="1" applyFont="1" applyFill="1" applyBorder="1" applyAlignment="1" applyProtection="1">
      <alignment horizontal="left" vertical="center" readingOrder="1"/>
      <protection locked="0"/>
    </xf>
    <xf numFmtId="14" fontId="18" fillId="4" borderId="22" xfId="0" applyNumberFormat="1" applyFont="1" applyFill="1" applyBorder="1" applyAlignment="1" applyProtection="1">
      <alignment horizontal="left" vertical="center" readingOrder="1"/>
      <protection locked="0"/>
    </xf>
    <xf numFmtId="14" fontId="18" fillId="4" borderId="23" xfId="0" applyNumberFormat="1" applyFont="1" applyFill="1" applyBorder="1" applyAlignment="1" applyProtection="1">
      <alignment horizontal="left" vertical="center" readingOrder="1"/>
      <protection locked="0"/>
    </xf>
    <xf numFmtId="0" fontId="42" fillId="3" borderId="0" xfId="0" applyFont="1" applyFill="1" applyBorder="1" applyAlignment="1" applyProtection="1">
      <alignment horizontal="center" vertical="top"/>
    </xf>
    <xf numFmtId="0" fontId="43" fillId="2" borderId="0" xfId="0" applyFont="1" applyFill="1" applyBorder="1" applyAlignment="1" applyProtection="1">
      <alignment horizontal="center" vertical="center"/>
      <protection hidden="1"/>
    </xf>
    <xf numFmtId="0" fontId="18" fillId="2" borderId="0" xfId="0" applyFont="1" applyFill="1" applyAlignment="1" applyProtection="1">
      <alignment horizontal="center"/>
    </xf>
    <xf numFmtId="0" fontId="43" fillId="2" borderId="0" xfId="0" applyFont="1" applyFill="1" applyBorder="1" applyAlignment="1" applyProtection="1">
      <alignment horizontal="center"/>
      <protection hidden="1"/>
    </xf>
    <xf numFmtId="0" fontId="43" fillId="2" borderId="0" xfId="0" applyFont="1" applyFill="1" applyBorder="1" applyAlignment="1" applyProtection="1">
      <alignment horizontal="left"/>
      <protection hidden="1"/>
    </xf>
    <xf numFmtId="0" fontId="22" fillId="2" borderId="0" xfId="3" applyFont="1" applyFill="1" applyAlignment="1" applyProtection="1">
      <alignment horizontal="left" vertical="top"/>
    </xf>
    <xf numFmtId="0" fontId="22" fillId="2" borderId="0" xfId="3" applyFont="1" applyFill="1" applyAlignment="1" applyProtection="1">
      <alignment horizontal="right" vertical="top"/>
    </xf>
    <xf numFmtId="0" fontId="38" fillId="2" borderId="0" xfId="0" applyFont="1" applyFill="1" applyBorder="1" applyAlignment="1" applyProtection="1">
      <alignment horizontal="center" vertical="center"/>
    </xf>
    <xf numFmtId="0" fontId="39" fillId="2" borderId="0" xfId="3" applyFont="1" applyFill="1" applyBorder="1" applyAlignment="1" applyProtection="1">
      <alignment horizontal="left"/>
    </xf>
    <xf numFmtId="0" fontId="37" fillId="2" borderId="0" xfId="0" applyFont="1" applyFill="1" applyAlignment="1" applyProtection="1">
      <alignment horizontal="center"/>
    </xf>
  </cellXfs>
  <cellStyles count="4">
    <cellStyle name="Currency" xfId="1" builtinId="4"/>
    <cellStyle name="Hyperlink" xfId="3" builtinId="8"/>
    <cellStyle name="Normal" xfId="0" builtinId="0"/>
    <cellStyle name="Percent" xfId="2" builtinId="5"/>
  </cellStyles>
  <dxfs count="0"/>
  <tableStyles count="0" defaultTableStyle="TableStyleMedium9" defaultPivotStyle="PivotStyleLight16"/>
  <colors>
    <mruColors>
      <color rgb="FFF2F2F2"/>
      <color rgb="FFFFFFCC"/>
      <color rgb="FFFAFAFA"/>
      <color rgb="FF0000FF"/>
      <color rgb="FFFFFFFF"/>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6</xdr:col>
      <xdr:colOff>157843</xdr:colOff>
      <xdr:row>8</xdr:row>
      <xdr:rowOff>10434</xdr:rowOff>
    </xdr:from>
    <xdr:to>
      <xdr:col>7</xdr:col>
      <xdr:colOff>544285</xdr:colOff>
      <xdr:row>10</xdr:row>
      <xdr:rowOff>121059</xdr:rowOff>
    </xdr:to>
    <xdr:pic>
      <xdr:nvPicPr>
        <xdr:cNvPr id="5" name="Picture 4" descr="WePayCashForNotesandContractsButton.jpg"/>
        <xdr:cNvPicPr>
          <a:picLocks noChangeAspect="1"/>
        </xdr:cNvPicPr>
      </xdr:nvPicPr>
      <xdr:blipFill>
        <a:blip xmlns:r="http://schemas.openxmlformats.org/officeDocument/2006/relationships" r:embed="rId1" cstate="print"/>
        <a:stretch>
          <a:fillRect/>
        </a:stretch>
      </xdr:blipFill>
      <xdr:spPr>
        <a:xfrm>
          <a:off x="2666093" y="1299484"/>
          <a:ext cx="1218292" cy="364626"/>
        </a:xfrm>
        <a:prstGeom prst="rect">
          <a:avLst/>
        </a:prstGeom>
      </xdr:spPr>
    </xdr:pic>
    <xdr:clientData/>
  </xdr:twoCellAnchor>
  <xdr:twoCellAnchor editAs="oneCell">
    <xdr:from>
      <xdr:col>0</xdr:col>
      <xdr:colOff>0</xdr:colOff>
      <xdr:row>2</xdr:row>
      <xdr:rowOff>234951</xdr:rowOff>
    </xdr:from>
    <xdr:to>
      <xdr:col>16384</xdr:col>
      <xdr:colOff>7257</xdr:colOff>
      <xdr:row>3</xdr:row>
      <xdr:rowOff>32640</xdr:rowOff>
    </xdr:to>
    <xdr:pic>
      <xdr:nvPicPr>
        <xdr:cNvPr id="4" name="Picture 3" descr="White Space.jpg"/>
        <xdr:cNvPicPr>
          <a:picLocks/>
        </xdr:cNvPicPr>
      </xdr:nvPicPr>
      <xdr:blipFill>
        <a:blip xmlns:r="http://schemas.openxmlformats.org/officeDocument/2006/relationships" r:embed="rId2" cstate="print"/>
        <a:stretch>
          <a:fillRect/>
        </a:stretch>
      </xdr:blipFill>
      <xdr:spPr>
        <a:xfrm>
          <a:off x="0" y="663576"/>
          <a:ext cx="7839074" cy="54864"/>
        </a:xfrm>
        <a:prstGeom prst="rect">
          <a:avLst/>
        </a:prstGeom>
      </xdr:spPr>
    </xdr:pic>
    <xdr:clientData/>
  </xdr:twoCellAnchor>
  <xdr:twoCellAnchor editAs="oneCell">
    <xdr:from>
      <xdr:col>5</xdr:col>
      <xdr:colOff>361951</xdr:colOff>
      <xdr:row>0</xdr:row>
      <xdr:rowOff>34017</xdr:rowOff>
    </xdr:from>
    <xdr:to>
      <xdr:col>6</xdr:col>
      <xdr:colOff>212799</xdr:colOff>
      <xdr:row>2</xdr:row>
      <xdr:rowOff>78498</xdr:rowOff>
    </xdr:to>
    <xdr:pic>
      <xdr:nvPicPr>
        <xdr:cNvPr id="7" name="Picture 6" descr="WCE Logo  Only Bright Blue.png"/>
        <xdr:cNvPicPr>
          <a:picLocks noChangeAspect="1"/>
        </xdr:cNvPicPr>
      </xdr:nvPicPr>
      <xdr:blipFill>
        <a:blip xmlns:r="http://schemas.openxmlformats.org/officeDocument/2006/relationships" r:embed="rId3" cstate="print"/>
        <a:stretch>
          <a:fillRect/>
        </a:stretch>
      </xdr:blipFill>
      <xdr:spPr>
        <a:xfrm>
          <a:off x="2246540" y="34017"/>
          <a:ext cx="490384" cy="4935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www.westcoastequity.com/" TargetMode="External"/><Relationship Id="rId1" Type="http://schemas.openxmlformats.org/officeDocument/2006/relationships/hyperlink" Target="mailto:info@westcoastequity.com"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codeName="Sheet1"/>
  <dimension ref="A1:CX718"/>
  <sheetViews>
    <sheetView showRowColHeaders="0" tabSelected="1" zoomScale="140" zoomScaleNormal="140" workbookViewId="0">
      <selection activeCell="E16" sqref="E16:F16"/>
    </sheetView>
  </sheetViews>
  <sheetFormatPr defaultColWidth="0" defaultRowHeight="14.25" zeroHeight="1"/>
  <cols>
    <col min="1" max="1" width="2.3984375" style="1" customWidth="1"/>
    <col min="2" max="2" width="7.69921875" style="1" customWidth="1"/>
    <col min="3" max="3" width="3.19921875" style="1" customWidth="1"/>
    <col min="4" max="4" width="3.69921875" style="1" customWidth="1"/>
    <col min="5" max="5" width="2.69921875" style="1" customWidth="1"/>
    <col min="6" max="6" width="6.69921875" style="1" customWidth="1"/>
    <col min="7" max="8" width="8.69921875" style="1" customWidth="1"/>
    <col min="9" max="9" width="4.09765625" style="1" customWidth="1"/>
    <col min="10" max="10" width="7.69921875" style="1" customWidth="1"/>
    <col min="11" max="11" width="5" style="1" customWidth="1"/>
    <col min="12" max="12" width="2.09765625" style="1" customWidth="1"/>
    <col min="13" max="13" width="3.69921875" style="1" customWidth="1"/>
    <col min="14" max="16" width="5" style="1" customWidth="1"/>
    <col min="17" max="17" width="0.8984375" style="2" customWidth="1"/>
    <col min="18" max="55" width="8.8984375" style="106" hidden="1" customWidth="1"/>
    <col min="56" max="56" width="8.796875" style="106" hidden="1" customWidth="1"/>
    <col min="57" max="69" width="8.8984375" style="106" hidden="1" customWidth="1"/>
    <col min="70" max="70" width="8.796875" style="106" hidden="1" customWidth="1"/>
    <col min="71" max="77" width="8.8984375" style="106" hidden="1" customWidth="1"/>
    <col min="78" max="80" width="8.8984375" style="101" hidden="1" customWidth="1"/>
    <col min="81" max="81" width="8.796875" style="106" hidden="1" customWidth="1"/>
    <col min="82" max="83" width="8.8984375" style="106" hidden="1" customWidth="1"/>
    <col min="84" max="84" width="8.796875" style="106" hidden="1" customWidth="1"/>
    <col min="85" max="88" width="8.8984375" style="106" hidden="1" customWidth="1"/>
    <col min="89" max="89" width="9.69921875" style="106" hidden="1" customWidth="1"/>
    <col min="90" max="93" width="8.8984375" style="106" hidden="1" customWidth="1"/>
    <col min="94" max="94" width="11.59765625" style="106" hidden="1" customWidth="1"/>
    <col min="95" max="95" width="11.5" style="106" hidden="1" customWidth="1"/>
    <col min="96" max="100" width="8.8984375" style="106" hidden="1" customWidth="1"/>
    <col min="101" max="101" width="10.59765625" style="106" hidden="1" customWidth="1"/>
    <col min="102" max="102" width="8.796875" style="106" hidden="1" customWidth="1"/>
    <col min="103" max="16384" width="8.796875" style="81" hidden="1"/>
  </cols>
  <sheetData>
    <row r="1" spans="1:102" s="74" customFormat="1" ht="25.5" customHeight="1">
      <c r="A1" s="64"/>
      <c r="B1" s="64"/>
      <c r="C1" s="64"/>
      <c r="D1" s="64"/>
      <c r="E1" s="64"/>
      <c r="F1" s="64"/>
      <c r="G1" s="119" t="s">
        <v>104</v>
      </c>
      <c r="H1" s="119"/>
      <c r="I1" s="119"/>
      <c r="J1" s="119"/>
      <c r="K1" s="64"/>
      <c r="L1" s="64"/>
      <c r="M1" s="64"/>
      <c r="N1" s="64"/>
      <c r="O1" s="64"/>
      <c r="P1" s="64"/>
      <c r="Q1" s="64"/>
      <c r="R1" s="66">
        <f>SUM(E14)</f>
        <v>0</v>
      </c>
      <c r="S1" s="67">
        <f>IF(E17="monthly",1,0)</f>
        <v>0</v>
      </c>
      <c r="T1" s="67">
        <f>SUM(S1*12)</f>
        <v>0</v>
      </c>
      <c r="U1" s="67"/>
      <c r="V1" s="67">
        <f>IF(E17="quarterly",1,0)</f>
        <v>0</v>
      </c>
      <c r="W1" s="67">
        <f>SUM(V1*4)</f>
        <v>0</v>
      </c>
      <c r="X1" s="67"/>
      <c r="Y1" s="67">
        <f>IF(E17="Semiannually",1,0)</f>
        <v>0</v>
      </c>
      <c r="Z1" s="67">
        <f>SUM(Y1*2)</f>
        <v>0</v>
      </c>
      <c r="AA1" s="67"/>
      <c r="AB1" s="67">
        <f>IF(E17="Annually",1,0)</f>
        <v>0</v>
      </c>
      <c r="AC1" s="67"/>
      <c r="AD1" s="67"/>
      <c r="AE1" s="67">
        <f>IF(E17="No Payments",1,0)</f>
        <v>0</v>
      </c>
      <c r="AF1" s="67"/>
      <c r="AG1" s="67"/>
      <c r="AH1" s="67">
        <f>IF(E17="Every 2 months",1,0)</f>
        <v>0</v>
      </c>
      <c r="AI1" s="67">
        <f>SUM(AH1*6)</f>
        <v>0</v>
      </c>
      <c r="AJ1" s="67" t="b">
        <f>AND(E17="2x per month (24 pmts/yr)",AM1&lt;=15)</f>
        <v>0</v>
      </c>
      <c r="AK1" s="67"/>
      <c r="AL1" s="67">
        <f>IF(E17="2x per month (24 pmts/yr)",1*AJ1,0)</f>
        <v>0</v>
      </c>
      <c r="AM1" s="67">
        <f>DAY(R1)</f>
        <v>0</v>
      </c>
      <c r="AN1" s="67" t="b">
        <f>AND(E17="2x per month (24 pmts/yr)",AM1&gt;=16)</f>
        <v>0</v>
      </c>
      <c r="AO1" s="67">
        <f>IF(E17="2x per month (24 pmts/yr)",1*AN1,0)</f>
        <v>0</v>
      </c>
      <c r="AP1" s="67"/>
      <c r="AQ1" s="67"/>
      <c r="AR1" s="67"/>
      <c r="AS1" s="67">
        <f>IF(E17="Every 2 weeks (26 pmts/yr)",1,0)</f>
        <v>0</v>
      </c>
      <c r="AT1" s="67"/>
      <c r="AU1" s="67"/>
      <c r="AV1" s="67">
        <f>IF(E17="Weekly",1,0)</f>
        <v>0</v>
      </c>
      <c r="AW1" s="67"/>
      <c r="AX1" s="67"/>
      <c r="AY1" s="67"/>
      <c r="AZ1" s="67"/>
      <c r="BA1" s="68"/>
      <c r="BB1" s="69">
        <f>IF(E15&lt;&gt;"",1,0)</f>
        <v>0</v>
      </c>
      <c r="BC1" s="69">
        <f>IF(BB1*E13&gt;0,1,0)</f>
        <v>0</v>
      </c>
      <c r="BD1" s="68" t="b">
        <f>AND(E14&gt;21900,E14&lt;51990,E13&gt;1,E15&lt;&gt;"",E16&lt;&gt;"")</f>
        <v>0</v>
      </c>
      <c r="BE1" s="70">
        <f>IF(BD1,1,0)</f>
        <v>0</v>
      </c>
      <c r="BF1" s="66"/>
      <c r="BG1" s="71"/>
      <c r="BH1" s="68"/>
      <c r="BI1" s="71"/>
      <c r="BJ1" s="67"/>
      <c r="BK1" s="67"/>
      <c r="BL1" s="67"/>
      <c r="BM1" s="67"/>
      <c r="BN1" s="67"/>
      <c r="BO1" s="67"/>
      <c r="BP1" s="67"/>
      <c r="BQ1" s="67"/>
      <c r="BR1" s="67"/>
      <c r="BS1" s="67"/>
      <c r="BT1" s="67"/>
      <c r="BU1" s="67"/>
      <c r="BV1" s="67"/>
      <c r="BW1" s="67"/>
      <c r="BX1" s="67">
        <f>IF(E18="Exact Days",365,360)</f>
        <v>365</v>
      </c>
      <c r="BY1" s="67"/>
      <c r="BZ1" s="67"/>
      <c r="CA1" s="67"/>
      <c r="CB1" s="67"/>
      <c r="CC1" s="67"/>
      <c r="CD1" s="67"/>
      <c r="CE1" s="67"/>
      <c r="CF1" s="67"/>
      <c r="CG1" s="67"/>
      <c r="CH1" s="67"/>
      <c r="CI1" s="67">
        <f>IF(E15=0,0.00000000001,E15)</f>
        <v>9.9999999999999994E-12</v>
      </c>
      <c r="CJ1" s="72" t="s">
        <v>0</v>
      </c>
      <c r="CK1" s="67">
        <f>SUM(CI1/BX1)</f>
        <v>2.7397260273972601E-14</v>
      </c>
      <c r="CL1" s="67"/>
      <c r="CM1" s="67"/>
      <c r="CN1" s="71"/>
      <c r="CO1" s="66"/>
      <c r="CP1" s="67"/>
      <c r="CQ1" s="67"/>
      <c r="CR1" s="69"/>
      <c r="CS1" s="67"/>
      <c r="CT1" s="67"/>
      <c r="CU1" s="73"/>
      <c r="CV1" s="73"/>
      <c r="CW1" s="67"/>
      <c r="CX1" s="67"/>
    </row>
    <row r="2" spans="1:102" ht="9.75" customHeight="1">
      <c r="A2" s="63"/>
      <c r="B2" s="63"/>
      <c r="C2" s="63"/>
      <c r="D2" s="63"/>
      <c r="E2" s="63"/>
      <c r="F2" s="63"/>
      <c r="G2" s="186" t="s">
        <v>105</v>
      </c>
      <c r="H2" s="186"/>
      <c r="I2" s="186"/>
      <c r="J2" s="186"/>
      <c r="K2" s="63"/>
      <c r="L2" s="63"/>
      <c r="M2" s="63"/>
      <c r="N2" s="63"/>
      <c r="O2" s="63"/>
      <c r="P2" s="63"/>
      <c r="Q2" s="63"/>
      <c r="R2" s="180" t="s">
        <v>1</v>
      </c>
      <c r="S2" s="180"/>
      <c r="T2" s="180"/>
      <c r="U2" s="180" t="s">
        <v>2</v>
      </c>
      <c r="V2" s="180"/>
      <c r="W2" s="180"/>
      <c r="X2" s="180" t="s">
        <v>3</v>
      </c>
      <c r="Y2" s="180"/>
      <c r="Z2" s="180"/>
      <c r="AA2" s="180" t="s">
        <v>4</v>
      </c>
      <c r="AB2" s="180"/>
      <c r="AC2" s="180"/>
      <c r="AD2" s="180" t="s">
        <v>5</v>
      </c>
      <c r="AE2" s="180"/>
      <c r="AF2" s="180"/>
      <c r="AG2" s="180" t="s">
        <v>6</v>
      </c>
      <c r="AH2" s="180"/>
      <c r="AI2" s="180"/>
      <c r="AJ2" s="181" t="s">
        <v>7</v>
      </c>
      <c r="AK2" s="181"/>
      <c r="AL2" s="181"/>
      <c r="AM2" s="181"/>
      <c r="AN2" s="181" t="s">
        <v>8</v>
      </c>
      <c r="AO2" s="181"/>
      <c r="AP2" s="181"/>
      <c r="AQ2" s="181"/>
      <c r="AR2" s="67" t="s">
        <v>9</v>
      </c>
      <c r="AS2" s="67"/>
      <c r="AT2" s="67"/>
      <c r="AU2" s="180" t="s">
        <v>10</v>
      </c>
      <c r="AV2" s="180"/>
      <c r="AW2" s="180"/>
      <c r="AX2" s="72"/>
      <c r="AY2" s="75"/>
      <c r="AZ2" s="75"/>
      <c r="BA2" s="75"/>
      <c r="BB2" s="67"/>
      <c r="BC2" s="67"/>
      <c r="BD2" s="75"/>
      <c r="BE2" s="76"/>
      <c r="BF2" s="77"/>
      <c r="BG2" s="78"/>
      <c r="BH2" s="77"/>
      <c r="BI2" s="75"/>
      <c r="BJ2" s="75"/>
      <c r="BK2" s="75"/>
      <c r="BL2" s="75"/>
      <c r="BM2" s="75"/>
      <c r="BN2" s="75"/>
      <c r="BO2" s="75"/>
      <c r="BP2" s="75"/>
      <c r="BQ2" s="75"/>
      <c r="BR2" s="75"/>
      <c r="BS2" s="75"/>
      <c r="BT2" s="75"/>
      <c r="BU2" s="75"/>
      <c r="BV2" s="75"/>
      <c r="BW2" s="75"/>
      <c r="BX2" s="75"/>
      <c r="BY2" s="75"/>
      <c r="BZ2" s="75"/>
      <c r="CA2" s="75"/>
      <c r="CB2" s="75"/>
      <c r="CC2" s="75"/>
      <c r="CD2" s="75"/>
      <c r="CE2" s="79">
        <f>SUM(E19)</f>
        <v>0</v>
      </c>
      <c r="CF2" s="75"/>
      <c r="CG2" s="75"/>
      <c r="CH2" s="75"/>
      <c r="CI2" s="75"/>
      <c r="CJ2" s="75"/>
      <c r="CK2" s="75"/>
      <c r="CL2" s="75"/>
      <c r="CM2" s="75"/>
      <c r="CN2" s="71"/>
      <c r="CO2" s="75"/>
      <c r="CP2" s="75"/>
      <c r="CQ2" s="75"/>
      <c r="CR2" s="69"/>
      <c r="CS2" s="75"/>
      <c r="CT2" s="75"/>
      <c r="CU2" s="80"/>
      <c r="CV2" s="80"/>
      <c r="CW2" s="75"/>
      <c r="CX2" s="75"/>
    </row>
    <row r="3" spans="1:102" ht="20.25" customHeight="1">
      <c r="A3" s="120" t="s">
        <v>26</v>
      </c>
      <c r="B3" s="120"/>
      <c r="C3" s="120"/>
      <c r="D3" s="120"/>
      <c r="E3" s="120"/>
      <c r="F3" s="120"/>
      <c r="G3" s="184" t="s">
        <v>106</v>
      </c>
      <c r="H3" s="184"/>
      <c r="I3" s="184"/>
      <c r="J3" s="184"/>
      <c r="K3" s="185" t="s">
        <v>107</v>
      </c>
      <c r="L3" s="185"/>
      <c r="M3" s="185"/>
      <c r="N3" s="185"/>
      <c r="O3" s="185"/>
      <c r="P3" s="62"/>
      <c r="Q3" s="62"/>
      <c r="R3" s="72" t="s">
        <v>11</v>
      </c>
      <c r="S3" s="72" t="s">
        <v>12</v>
      </c>
      <c r="T3" s="72" t="s">
        <v>13</v>
      </c>
      <c r="U3" s="72" t="s">
        <v>11</v>
      </c>
      <c r="V3" s="72" t="s">
        <v>12</v>
      </c>
      <c r="W3" s="72" t="s">
        <v>13</v>
      </c>
      <c r="X3" s="72" t="s">
        <v>11</v>
      </c>
      <c r="Y3" s="72" t="s">
        <v>12</v>
      </c>
      <c r="Z3" s="72" t="s">
        <v>13</v>
      </c>
      <c r="AA3" s="72" t="s">
        <v>11</v>
      </c>
      <c r="AB3" s="72" t="s">
        <v>12</v>
      </c>
      <c r="AC3" s="72" t="s">
        <v>13</v>
      </c>
      <c r="AD3" s="72" t="s">
        <v>11</v>
      </c>
      <c r="AE3" s="72" t="s">
        <v>12</v>
      </c>
      <c r="AF3" s="72" t="s">
        <v>13</v>
      </c>
      <c r="AG3" s="72" t="s">
        <v>11</v>
      </c>
      <c r="AH3" s="72" t="s">
        <v>12</v>
      </c>
      <c r="AI3" s="72" t="s">
        <v>13</v>
      </c>
      <c r="AJ3" s="72" t="s">
        <v>11</v>
      </c>
      <c r="AK3" s="72" t="s">
        <v>14</v>
      </c>
      <c r="AL3" s="72" t="s">
        <v>12</v>
      </c>
      <c r="AM3" s="72" t="s">
        <v>13</v>
      </c>
      <c r="AN3" s="72" t="s">
        <v>11</v>
      </c>
      <c r="AO3" s="72" t="s">
        <v>14</v>
      </c>
      <c r="AP3" s="72" t="s">
        <v>12</v>
      </c>
      <c r="AQ3" s="72" t="s">
        <v>13</v>
      </c>
      <c r="AR3" s="72" t="s">
        <v>11</v>
      </c>
      <c r="AS3" s="72" t="s">
        <v>12</v>
      </c>
      <c r="AT3" s="72" t="s">
        <v>13</v>
      </c>
      <c r="AU3" s="72" t="s">
        <v>11</v>
      </c>
      <c r="AV3" s="72" t="s">
        <v>12</v>
      </c>
      <c r="AW3" s="72" t="s">
        <v>13</v>
      </c>
      <c r="AX3" s="72" t="s">
        <v>15</v>
      </c>
      <c r="AY3" s="72" t="s">
        <v>16</v>
      </c>
      <c r="AZ3" s="72" t="s">
        <v>17</v>
      </c>
      <c r="BA3" s="72" t="s">
        <v>18</v>
      </c>
      <c r="BB3" s="72" t="s">
        <v>19</v>
      </c>
      <c r="BC3" s="69" t="s">
        <v>20</v>
      </c>
      <c r="BD3" s="72" t="s">
        <v>21</v>
      </c>
      <c r="BE3" s="69" t="s">
        <v>22</v>
      </c>
      <c r="BF3" s="75" t="s">
        <v>23</v>
      </c>
      <c r="BG3" s="75"/>
      <c r="BH3" s="75"/>
      <c r="BI3" s="75"/>
      <c r="BJ3" s="75"/>
      <c r="BK3" s="75"/>
      <c r="BL3" s="75"/>
      <c r="BM3" s="75"/>
      <c r="BN3" s="75"/>
      <c r="BO3" s="75"/>
      <c r="BP3" s="75"/>
      <c r="BQ3" s="75"/>
      <c r="BR3" s="75"/>
      <c r="BS3" s="75" t="s">
        <v>24</v>
      </c>
      <c r="BT3" s="75"/>
      <c r="BU3" s="75"/>
      <c r="BV3" s="75"/>
      <c r="BW3" s="75"/>
      <c r="BX3" s="75"/>
      <c r="BY3" s="75"/>
      <c r="BZ3" s="75"/>
      <c r="CA3" s="75"/>
      <c r="CB3" s="75"/>
      <c r="CC3" s="75" t="s">
        <v>25</v>
      </c>
      <c r="CD3" s="75"/>
      <c r="CE3" s="75">
        <f>IF(CE2&gt;1/1/1910,CE2,999999)</f>
        <v>999999</v>
      </c>
      <c r="CF3" s="75"/>
      <c r="CG3" s="75"/>
      <c r="CH3" s="75"/>
      <c r="CI3" s="67"/>
      <c r="CJ3" s="67"/>
      <c r="CK3" s="67"/>
      <c r="CL3" s="67"/>
      <c r="CM3" s="67"/>
      <c r="CN3" s="67"/>
      <c r="CO3" s="67"/>
      <c r="CP3" s="67"/>
      <c r="CQ3" s="75"/>
      <c r="CR3" s="69"/>
      <c r="CS3" s="75"/>
      <c r="CT3" s="75"/>
      <c r="CU3" s="80"/>
      <c r="CV3" s="80"/>
      <c r="CW3" s="75"/>
      <c r="CX3" s="75"/>
    </row>
    <row r="4" spans="1:102" ht="12.75" customHeight="1">
      <c r="A4" s="4"/>
      <c r="B4" s="182"/>
      <c r="C4" s="182"/>
      <c r="D4" s="182"/>
      <c r="E4" s="182"/>
      <c r="F4" s="182"/>
      <c r="G4" s="182"/>
      <c r="H4" s="5"/>
      <c r="I4" s="183"/>
      <c r="J4" s="183"/>
      <c r="K4" s="183"/>
      <c r="L4" s="183"/>
      <c r="M4" s="183"/>
      <c r="N4" s="183"/>
      <c r="O4" s="183"/>
      <c r="P4" s="183"/>
      <c r="Q4" s="4"/>
      <c r="R4" s="82">
        <f>SUM(MONTH(R1)*S1)</f>
        <v>0</v>
      </c>
      <c r="S4" s="82">
        <f>SUM(DAY(R1)*S1)</f>
        <v>0</v>
      </c>
      <c r="T4" s="82">
        <f>SUM(YEAR(R1)*S1)</f>
        <v>0</v>
      </c>
      <c r="U4" s="82">
        <f>SUM(MONTH(R1)*V1)</f>
        <v>0</v>
      </c>
      <c r="V4" s="82">
        <f>SUM(DAY(R1)*V1)</f>
        <v>0</v>
      </c>
      <c r="W4" s="82">
        <f>SUM(YEAR(R1)*V1)</f>
        <v>0</v>
      </c>
      <c r="X4" s="82">
        <f>SUM(MONTH(R1)*Y1)</f>
        <v>0</v>
      </c>
      <c r="Y4" s="82">
        <f>SUM(DAY(R1)*Y1)</f>
        <v>0</v>
      </c>
      <c r="Z4" s="82">
        <f>SUM(YEAR(R1)*Y1)</f>
        <v>0</v>
      </c>
      <c r="AA4" s="82">
        <f>SUM(MONTH(R1)*AB1)</f>
        <v>0</v>
      </c>
      <c r="AB4" s="82">
        <f>SUM(DAY(R1)*AB1)</f>
        <v>0</v>
      </c>
      <c r="AC4" s="82">
        <f>SUM(YEAR(R1)*AB1)</f>
        <v>0</v>
      </c>
      <c r="AD4" s="82">
        <f>SUM(MONTH(R1)*AE1)</f>
        <v>0</v>
      </c>
      <c r="AE4" s="82">
        <f>SUM(DAY(R1)*AE1)</f>
        <v>0</v>
      </c>
      <c r="AF4" s="82">
        <f>SUM(YEAR(R1)*AE1)</f>
        <v>0</v>
      </c>
      <c r="AG4" s="82">
        <f>SUM(MONTH(R1)*AH1)</f>
        <v>0</v>
      </c>
      <c r="AH4" s="82">
        <f>SUM(DAY(R1)*AH1)</f>
        <v>0</v>
      </c>
      <c r="AI4" s="82">
        <f>SUM(YEAR(R1)*AH1)</f>
        <v>0</v>
      </c>
      <c r="AJ4" s="82">
        <f>SUM(MONTH(R1)*AL1)</f>
        <v>0</v>
      </c>
      <c r="AK4" s="83">
        <v>0</v>
      </c>
      <c r="AL4" s="82">
        <f>SUM(DAY(R1)*AL1)</f>
        <v>0</v>
      </c>
      <c r="AM4" s="82">
        <f>SUM(YEAR(R1)*AL1)</f>
        <v>0</v>
      </c>
      <c r="AN4" s="82">
        <f>SUM(MONTH(R1)*AO1)</f>
        <v>0</v>
      </c>
      <c r="AO4" s="82">
        <v>0</v>
      </c>
      <c r="AP4" s="82">
        <f>SUM(DAY(R1)*AO1)</f>
        <v>0</v>
      </c>
      <c r="AQ4" s="82">
        <f>SUM(YEAR(R1)*AO1)</f>
        <v>0</v>
      </c>
      <c r="AR4" s="82">
        <f>SUM(MONTH(R1)*AS1)</f>
        <v>0</v>
      </c>
      <c r="AS4" s="82">
        <f>SUM(DAY(R1)*AS1)</f>
        <v>0</v>
      </c>
      <c r="AT4" s="82">
        <f>SUM(YEAR(R1)*AS1)</f>
        <v>0</v>
      </c>
      <c r="AU4" s="82">
        <f>SUM(MONTH(R1)*AV1)</f>
        <v>0</v>
      </c>
      <c r="AV4" s="82">
        <f>SUM(DAY(R1)*AV1)</f>
        <v>0</v>
      </c>
      <c r="AW4" s="82">
        <f>SUM(YEAR(R1)*AV1)</f>
        <v>0</v>
      </c>
      <c r="AX4" s="82">
        <f>IF(BA4&gt;0,0,1)</f>
        <v>1</v>
      </c>
      <c r="AY4" s="82">
        <f t="shared" ref="AY4:AY67" si="0">SUM(R4+U4+X4+AA4+AD4+AG4+AJ4+AN4+AR4+AU4+AX4)</f>
        <v>1</v>
      </c>
      <c r="AZ4" s="82">
        <f t="shared" ref="AZ4:BA67" si="1">SUM(S4+V4+Y4+AB4+AE4+AH4+AL4+AP4+AS4+AV4)</f>
        <v>0</v>
      </c>
      <c r="BA4" s="82">
        <f t="shared" si="1"/>
        <v>0</v>
      </c>
      <c r="BB4" s="84">
        <f>DATE(BA4,AY4,AZ4)</f>
        <v>0</v>
      </c>
      <c r="BC4" s="82">
        <f>DATE(BA4,AY4,AZ4)</f>
        <v>0</v>
      </c>
      <c r="BD4" s="83" t="str">
        <f>IF(D8="Arpan","LON","LOAN")</f>
        <v>LOAN</v>
      </c>
      <c r="BE4" s="82">
        <f>SUM(BC4*10)</f>
        <v>0</v>
      </c>
      <c r="BF4" s="85" t="s">
        <v>11</v>
      </c>
      <c r="BG4" s="85" t="s">
        <v>12</v>
      </c>
      <c r="BH4" s="85" t="s">
        <v>27</v>
      </c>
      <c r="BI4" s="178" t="s">
        <v>28</v>
      </c>
      <c r="BJ4" s="178"/>
      <c r="BK4" s="178"/>
      <c r="BL4" s="178" t="s">
        <v>29</v>
      </c>
      <c r="BM4" s="178"/>
      <c r="BN4" s="178"/>
      <c r="BO4" s="178" t="s">
        <v>30</v>
      </c>
      <c r="BP4" s="178"/>
      <c r="BQ4" s="178"/>
      <c r="BR4" s="83"/>
      <c r="BS4" s="85" t="s">
        <v>31</v>
      </c>
      <c r="BT4" s="85" t="s">
        <v>32</v>
      </c>
      <c r="BU4" s="85" t="s">
        <v>33</v>
      </c>
      <c r="BV4" s="85" t="s">
        <v>34</v>
      </c>
      <c r="BW4" s="85" t="s">
        <v>35</v>
      </c>
      <c r="BX4" s="85" t="s">
        <v>36</v>
      </c>
      <c r="BY4" s="86" t="s">
        <v>37</v>
      </c>
      <c r="BZ4" s="85" t="s">
        <v>38</v>
      </c>
      <c r="CA4" s="85" t="s">
        <v>39</v>
      </c>
      <c r="CB4" s="85" t="s">
        <v>40</v>
      </c>
      <c r="CC4" s="83"/>
      <c r="CD4" s="82" t="s">
        <v>41</v>
      </c>
      <c r="CE4" s="83" t="s">
        <v>42</v>
      </c>
      <c r="CF4" s="83" t="s">
        <v>21</v>
      </c>
      <c r="CG4" s="87" t="s">
        <v>43</v>
      </c>
      <c r="CH4" s="82" t="s">
        <v>44</v>
      </c>
      <c r="CI4" s="83" t="s">
        <v>45</v>
      </c>
      <c r="CJ4" s="83" t="s">
        <v>40</v>
      </c>
      <c r="CK4" s="85" t="s">
        <v>46</v>
      </c>
      <c r="CL4" s="85" t="s">
        <v>47</v>
      </c>
      <c r="CM4" s="85" t="s">
        <v>48</v>
      </c>
      <c r="CN4" s="85" t="s">
        <v>49</v>
      </c>
      <c r="CO4" s="85" t="s">
        <v>50</v>
      </c>
      <c r="CP4" s="85" t="s">
        <v>51</v>
      </c>
      <c r="CQ4" s="85" t="s">
        <v>52</v>
      </c>
      <c r="CR4" s="88" t="s">
        <v>53</v>
      </c>
      <c r="CS4" s="85" t="s">
        <v>54</v>
      </c>
      <c r="CT4" s="83" t="s">
        <v>55</v>
      </c>
      <c r="CU4" s="89" t="s">
        <v>56</v>
      </c>
      <c r="CV4" s="90" t="s">
        <v>57</v>
      </c>
      <c r="CW4" s="85" t="s">
        <v>58</v>
      </c>
      <c r="CX4" s="83" t="s">
        <v>92</v>
      </c>
    </row>
    <row r="5" spans="1:102" ht="11.25" customHeight="1">
      <c r="A5" s="3"/>
      <c r="B5" s="179" t="s">
        <v>93</v>
      </c>
      <c r="C5" s="179"/>
      <c r="D5" s="179"/>
      <c r="E5" s="179"/>
      <c r="F5" s="179"/>
      <c r="G5" s="179"/>
      <c r="H5" s="179"/>
      <c r="I5" s="179"/>
      <c r="J5" s="179"/>
      <c r="K5" s="179"/>
      <c r="L5" s="179"/>
      <c r="M5" s="179"/>
      <c r="N5" s="179"/>
      <c r="O5" s="179"/>
      <c r="P5" s="179"/>
      <c r="Q5" s="3"/>
      <c r="R5" s="75">
        <f>IF(R4+1&lt;13,(R4+1)*S1,1*S1)</f>
        <v>0</v>
      </c>
      <c r="S5" s="75">
        <f>SUM(BG5*S1)</f>
        <v>0</v>
      </c>
      <c r="T5" s="75">
        <f>IF(R5=1,(T4+1)*S1,T4*S1)</f>
        <v>0</v>
      </c>
      <c r="U5" s="75">
        <f>IF(U4+3&lt;13,(U4+3)*V1,(U4-9)*V1)</f>
        <v>0</v>
      </c>
      <c r="V5" s="75">
        <f>SUM(BG5*V1)</f>
        <v>0</v>
      </c>
      <c r="W5" s="75">
        <f>IF(U5&lt;4,(W4+1)*V1,W4*V1)</f>
        <v>0</v>
      </c>
      <c r="X5" s="75">
        <f>IF(X4+6&lt;13,(X4+6)*Y1,(X4-6)*Y1)</f>
        <v>0</v>
      </c>
      <c r="Y5" s="75">
        <f>SUM(BG5*Y1)</f>
        <v>0</v>
      </c>
      <c r="Z5" s="75">
        <f>IF(X5&lt;6,(Z4+1)*Y1,Z4*Y1)</f>
        <v>0</v>
      </c>
      <c r="AA5" s="75">
        <f>SUM(AA4*AB1)</f>
        <v>0</v>
      </c>
      <c r="AB5" s="75">
        <f>SUM(BG5*AB1)</f>
        <v>0</v>
      </c>
      <c r="AC5" s="75">
        <f>SUM(AC4+1*AB1)</f>
        <v>0</v>
      </c>
      <c r="AD5" s="75">
        <v>0</v>
      </c>
      <c r="AE5" s="75">
        <v>0</v>
      </c>
      <c r="AF5" s="75">
        <v>0</v>
      </c>
      <c r="AG5" s="75">
        <f>IF(AG4+2&lt;13,(AG4+2)*AH1,(AG4-10)*AH1)</f>
        <v>0</v>
      </c>
      <c r="AH5" s="75">
        <f>SUM(BG5*AH1)</f>
        <v>0</v>
      </c>
      <c r="AI5" s="75">
        <f>IF(AG5&gt;3,AI4*AH1,(AI4+1)*AH1)</f>
        <v>0</v>
      </c>
      <c r="AJ5" s="91">
        <f>SUM(AJ4*AL1)</f>
        <v>0</v>
      </c>
      <c r="AK5" s="75">
        <v>0</v>
      </c>
      <c r="AL5" s="75">
        <f>IF(AJ5-AJ4=0,(AL4+15)*AL1,AM1*AL1)</f>
        <v>0</v>
      </c>
      <c r="AM5" s="75">
        <f>IF(AK5=12,(AM4+1)*AL1,AM4*AL1)</f>
        <v>0</v>
      </c>
      <c r="AN5" s="75">
        <f>SUM((AN4+1)*AN1)</f>
        <v>0</v>
      </c>
      <c r="AO5" s="75">
        <v>0</v>
      </c>
      <c r="AP5" s="75">
        <f>IF(AN4=AN5,BG5*AO1,(AP4-15)*AO1)</f>
        <v>0</v>
      </c>
      <c r="AQ5" s="75">
        <f>IF(AO5=12,(AQ4+1)*AO1,AQ4*AO1)</f>
        <v>0</v>
      </c>
      <c r="AR5" s="91">
        <f>SUM(MONTH(BC4+14)*AS1)</f>
        <v>0</v>
      </c>
      <c r="AS5" s="91">
        <f>SUM(DAY(BC4+14)*AS1)</f>
        <v>0</v>
      </c>
      <c r="AT5" s="91">
        <f>SUM(YEAR(BC4+14)*AS1)</f>
        <v>0</v>
      </c>
      <c r="AU5" s="91">
        <f>SUM(MONTH(BC4+7)*AV1)</f>
        <v>0</v>
      </c>
      <c r="AV5" s="91">
        <f>SUM(DAY(BC4+7)*AV1)</f>
        <v>0</v>
      </c>
      <c r="AW5" s="91">
        <f>SUM(YEAR(BC4+7)*AV1)</f>
        <v>0</v>
      </c>
      <c r="AX5" s="91">
        <f>IF(BA5&gt;0,0,1)</f>
        <v>1</v>
      </c>
      <c r="AY5" s="91">
        <f t="shared" si="0"/>
        <v>1</v>
      </c>
      <c r="AZ5" s="91">
        <f t="shared" si="1"/>
        <v>0</v>
      </c>
      <c r="BA5" s="91">
        <f t="shared" si="1"/>
        <v>0</v>
      </c>
      <c r="BB5" s="79">
        <f>DATE(BA5,AY5,AZ5)</f>
        <v>0</v>
      </c>
      <c r="BC5" s="91">
        <f>DATE(BA5,AY5,AZ5)</f>
        <v>0</v>
      </c>
      <c r="BD5" s="75" t="s">
        <v>59</v>
      </c>
      <c r="BE5" s="91">
        <f>IF(BC5&lt;BU42,((BC5*10)+5),999999)</f>
        <v>5</v>
      </c>
      <c r="BF5" s="91">
        <f>SUM(AY5)</f>
        <v>1</v>
      </c>
      <c r="BG5" s="75">
        <f>SUM(BK5+BN5+BQ5)</f>
        <v>0</v>
      </c>
      <c r="BH5" s="91">
        <f>SUM(AZ4)</f>
        <v>0</v>
      </c>
      <c r="BI5" s="75" t="b">
        <f>OR(BF5=4,BF5=6,BF5=7,BF5=9,BF5=11)</f>
        <v>0</v>
      </c>
      <c r="BJ5" s="75">
        <f>IF(BH5&gt;30,30,BH5)</f>
        <v>0</v>
      </c>
      <c r="BK5" s="75">
        <f>IF(BI5,BJ5,0)</f>
        <v>0</v>
      </c>
      <c r="BL5" s="75" t="b">
        <f>OR(BF5=1,BF5=3,BF5=5,BF5=8,BF5=10,BF5=12)</f>
        <v>1</v>
      </c>
      <c r="BM5" s="75">
        <f>IF(BH5&gt;31,31,BH5)</f>
        <v>0</v>
      </c>
      <c r="BN5" s="75">
        <f>IF(BL5,BM5,0)</f>
        <v>0</v>
      </c>
      <c r="BO5" s="75" t="b">
        <f>OR(BF5=2)</f>
        <v>0</v>
      </c>
      <c r="BP5" s="75">
        <f>IF(BH5&gt;28,28,BH5)</f>
        <v>0</v>
      </c>
      <c r="BQ5" s="75">
        <f>IF(BO5,BP5,0)</f>
        <v>0</v>
      </c>
      <c r="BR5" s="71" t="s">
        <v>111</v>
      </c>
      <c r="BS5" s="75">
        <f>IF(E17="Monthly",30,0)</f>
        <v>0</v>
      </c>
      <c r="BT5" s="75">
        <f>IF(E17="Quarterly",90,0)</f>
        <v>0</v>
      </c>
      <c r="BU5" s="75">
        <f>IF(E17="Semiannually",180,0)</f>
        <v>0</v>
      </c>
      <c r="BV5" s="75">
        <f>IF(E17="Annually",360,0)</f>
        <v>0</v>
      </c>
      <c r="BW5" s="75">
        <f>IF(E17="No Payments",0,0)</f>
        <v>0</v>
      </c>
      <c r="BX5" s="75">
        <f>IF(E17="Every 2 months",60,0)</f>
        <v>0</v>
      </c>
      <c r="BY5" s="75">
        <f>IF(E17="2x per month (24 pmts/yr)",15,0)</f>
        <v>0</v>
      </c>
      <c r="BZ5" s="75">
        <f>IF(E17="Every 2 weeks (26 pmts/yr)",14,0)</f>
        <v>0</v>
      </c>
      <c r="CA5" s="75">
        <f>IF(E17="Weekly",7,0)</f>
        <v>0</v>
      </c>
      <c r="CB5" s="75">
        <f>IF(BX1&lt;&gt;365,BS5+BT5+BU5+BV5+BW5+BX5+BY5+BZ5+CA5,0)</f>
        <v>0</v>
      </c>
      <c r="CC5" s="75"/>
      <c r="CD5" s="79">
        <f>SUM(BB4)</f>
        <v>0</v>
      </c>
      <c r="CE5" s="92">
        <f>IF(CD5&lt;CE3,CD5,CE3)</f>
        <v>0</v>
      </c>
      <c r="CF5" s="72" t="s">
        <v>60</v>
      </c>
      <c r="CG5" s="93"/>
      <c r="CH5" s="91"/>
      <c r="CI5" s="75"/>
      <c r="CJ5" s="75"/>
      <c r="CK5" s="75"/>
      <c r="CL5" s="75"/>
      <c r="CM5" s="75"/>
      <c r="CN5" s="75"/>
      <c r="CO5" s="75"/>
      <c r="CP5" s="94">
        <f>SUM(E13)</f>
        <v>0</v>
      </c>
      <c r="CQ5" s="94">
        <f>IF(CO5=0,CP5,CO5+CL5)</f>
        <v>0</v>
      </c>
      <c r="CR5" s="95"/>
      <c r="CS5" s="96"/>
      <c r="CT5" s="75">
        <v>1</v>
      </c>
      <c r="CU5" s="80"/>
      <c r="CV5" s="80"/>
      <c r="CW5" s="97">
        <f>SUM(E13)</f>
        <v>0</v>
      </c>
      <c r="CX5" s="75"/>
    </row>
    <row r="6" spans="1:102" ht="9.75" customHeight="1">
      <c r="A6" s="3"/>
      <c r="B6" s="156" t="s">
        <v>61</v>
      </c>
      <c r="C6" s="157"/>
      <c r="D6" s="158"/>
      <c r="E6" s="173"/>
      <c r="F6" s="159"/>
      <c r="G6" s="6"/>
      <c r="H6" s="16"/>
      <c r="I6" s="16"/>
      <c r="J6" s="23" t="s">
        <v>98</v>
      </c>
      <c r="K6" s="158"/>
      <c r="L6" s="173"/>
      <c r="M6" s="173"/>
      <c r="N6" s="173"/>
      <c r="O6" s="159"/>
      <c r="P6" s="24" t="s">
        <v>1</v>
      </c>
      <c r="Q6" s="3"/>
      <c r="R6" s="75">
        <f>IF(R5+1&lt;13,(R5+1)*S1,1*S1)</f>
        <v>0</v>
      </c>
      <c r="S6" s="75">
        <f>SUM(BG6*S1)</f>
        <v>0</v>
      </c>
      <c r="T6" s="75">
        <f>IF(R6=1,(T5+1)*S1,T5*S1)</f>
        <v>0</v>
      </c>
      <c r="U6" s="75">
        <f>IF(U5+3&lt;13,(U5+3)*V1,(U5-9)*V1)</f>
        <v>0</v>
      </c>
      <c r="V6" s="75">
        <f>SUM(BG6*V1)</f>
        <v>0</v>
      </c>
      <c r="W6" s="75">
        <f>IF(U6&lt;4,(W5+1)*V1,W5*V1)</f>
        <v>0</v>
      </c>
      <c r="X6" s="75">
        <f>IF(X5+6&lt;13,(X5+6)*Y1,(X5-6)*Y1)</f>
        <v>0</v>
      </c>
      <c r="Y6" s="75">
        <f>SUM(BG6*Y1)</f>
        <v>0</v>
      </c>
      <c r="Z6" s="75">
        <f>IF(X6&lt;6,(Z5+1)*Y1,Z5*Y1)</f>
        <v>0</v>
      </c>
      <c r="AA6" s="75">
        <f>SUM(AA5*AB1)</f>
        <v>0</v>
      </c>
      <c r="AB6" s="75">
        <f>SUM(BG6*AB1)</f>
        <v>0</v>
      </c>
      <c r="AC6" s="75">
        <f>SUM(AC5+1*AB1)</f>
        <v>0</v>
      </c>
      <c r="AD6" s="75">
        <v>0</v>
      </c>
      <c r="AE6" s="75">
        <v>0</v>
      </c>
      <c r="AF6" s="75">
        <v>0</v>
      </c>
      <c r="AG6" s="75">
        <f>IF(AG5+2&lt;13,(AG5+2)*AH1,(AG5-10)*AH1)</f>
        <v>0</v>
      </c>
      <c r="AH6" s="75">
        <f>SUM(BG6*AH1)</f>
        <v>0</v>
      </c>
      <c r="AI6" s="75">
        <f>IF(AG6&gt;3,AI5*AH1,(AI5+1)*AH1)</f>
        <v>0</v>
      </c>
      <c r="AJ6" s="75">
        <f>IF(AJ4=AJ5,(AJ5+1-AK6)*AL1,AJ5*AL1)</f>
        <v>0</v>
      </c>
      <c r="AK6" s="75">
        <f>IF(AJ5+AJ4=24,12,0)</f>
        <v>0</v>
      </c>
      <c r="AL6" s="75">
        <f>IF(AJ6-AJ5=0,(AL5+15)*AL1,AM1*AL1)</f>
        <v>0</v>
      </c>
      <c r="AM6" s="75">
        <f>IF(AK6=12,(AM5+1)*AL1,AM5*AL1)</f>
        <v>0</v>
      </c>
      <c r="AN6" s="75">
        <f>IF(AN4=AN5,(AN5+1-AO6)*AO1,AN5*AO1)</f>
        <v>0</v>
      </c>
      <c r="AO6" s="75">
        <f>IF(AN5+AN4=24,12,0)</f>
        <v>0</v>
      </c>
      <c r="AP6" s="75">
        <f>IF(AN5=AN6,BG6*AO1,(AP5-15)*AO1)</f>
        <v>0</v>
      </c>
      <c r="AQ6" s="75">
        <f>IF(AO6=12,(AQ5+1)*AO1,AQ5*AO1)</f>
        <v>0</v>
      </c>
      <c r="AR6" s="91">
        <f>SUM(MONTH(BC5+14)*AS1)</f>
        <v>0</v>
      </c>
      <c r="AS6" s="91">
        <f>SUM(DAY(BC5+14)*AS1)</f>
        <v>0</v>
      </c>
      <c r="AT6" s="91">
        <f>SUM(YEAR(BC5+14)*AS1)</f>
        <v>0</v>
      </c>
      <c r="AU6" s="91">
        <f>SUM(MONTH(BC5+7)*AV1)</f>
        <v>0</v>
      </c>
      <c r="AV6" s="91">
        <f>SUM(DAY(BC5+7)*AV1)</f>
        <v>0</v>
      </c>
      <c r="AW6" s="91">
        <f>SUM(YEAR(BC5+7)*AV1)</f>
        <v>0</v>
      </c>
      <c r="AX6" s="91">
        <f t="shared" ref="AX6:AX69" si="2">IF(BA6&gt;0,0,1)</f>
        <v>1</v>
      </c>
      <c r="AY6" s="91">
        <f t="shared" si="0"/>
        <v>1</v>
      </c>
      <c r="AZ6" s="91">
        <f t="shared" si="1"/>
        <v>0</v>
      </c>
      <c r="BA6" s="91">
        <f t="shared" si="1"/>
        <v>0</v>
      </c>
      <c r="BB6" s="79">
        <f t="shared" ref="BB6:BB69" si="3">DATE(BA6,AY6,AZ6)</f>
        <v>0</v>
      </c>
      <c r="BC6" s="91">
        <f t="shared" ref="BC6:BC69" si="4">DATE(BA6,AY6,AZ6)</f>
        <v>0</v>
      </c>
      <c r="BD6" s="75" t="s">
        <v>59</v>
      </c>
      <c r="BE6" s="91">
        <f>IF(BC6&lt;BU42,((BC6*10)+5),999999)</f>
        <v>5</v>
      </c>
      <c r="BF6" s="91">
        <f t="shared" ref="BF6:BF69" si="5">SUM(AY6)</f>
        <v>1</v>
      </c>
      <c r="BG6" s="75">
        <f t="shared" ref="BG6:BG69" si="6">SUM(BK6+BN6+BQ6)</f>
        <v>0</v>
      </c>
      <c r="BH6" s="91">
        <f>SUM(BH5)</f>
        <v>0</v>
      </c>
      <c r="BI6" s="75" t="b">
        <f t="shared" ref="BI6:BI69" si="7">OR(BF6=4,BF6=6,BF6=7,BF6=9,BF6=11)</f>
        <v>0</v>
      </c>
      <c r="BJ6" s="75">
        <f t="shared" ref="BJ6:BJ69" si="8">IF(BH6&gt;30,30,BH6)</f>
        <v>0</v>
      </c>
      <c r="BK6" s="75">
        <f t="shared" ref="BK6:BK69" si="9">IF(BI6,BJ6,0)</f>
        <v>0</v>
      </c>
      <c r="BL6" s="75" t="b">
        <f t="shared" ref="BL6:BL69" si="10">OR(BF6=1,BF6=3,BF6=5,BF6=8,BF6=10,BF6=12)</f>
        <v>1</v>
      </c>
      <c r="BM6" s="75">
        <f t="shared" ref="BM6:BM69" si="11">IF(BH6&gt;31,31,BH6)</f>
        <v>0</v>
      </c>
      <c r="BN6" s="75">
        <f t="shared" ref="BN6:BN69" si="12">IF(BL6,BM6,0)</f>
        <v>0</v>
      </c>
      <c r="BO6" s="75" t="b">
        <f t="shared" ref="BO6:BO69" si="13">OR(BF6=2)</f>
        <v>0</v>
      </c>
      <c r="BP6" s="75">
        <f t="shared" ref="BP6:BP69" si="14">IF(BH6&gt;28,28,BH6)</f>
        <v>0</v>
      </c>
      <c r="BQ6" s="75">
        <f t="shared" ref="BQ6:BQ69" si="15">IF(BO6,BP6,0)</f>
        <v>0</v>
      </c>
      <c r="BR6" s="71" t="s">
        <v>112</v>
      </c>
      <c r="BS6" s="75">
        <f>IF(E17="Monthly",30.4375,0)</f>
        <v>0</v>
      </c>
      <c r="BT6" s="75">
        <f>IF(E17="Quarterly",91.3125,0)</f>
        <v>0</v>
      </c>
      <c r="BU6" s="75">
        <f>IF(E17="Semiannually",182.625,0)</f>
        <v>0</v>
      </c>
      <c r="BV6" s="75">
        <f>IF(E17="Annually",365.25,0)</f>
        <v>0</v>
      </c>
      <c r="BW6" s="75">
        <f>IF(E17="No Payments",0,0)</f>
        <v>0</v>
      </c>
      <c r="BX6" s="75">
        <f>IF(E17="Every 2 months",60.875,0)</f>
        <v>0</v>
      </c>
      <c r="BY6" s="75">
        <f>IF(E17="2x per month (24 pmts/yr)",15.22,0)</f>
        <v>0</v>
      </c>
      <c r="BZ6" s="75">
        <f>IF(E17="Every 2 weeks (26 pmts/yr)",14.05,0)</f>
        <v>0</v>
      </c>
      <c r="CA6" s="75">
        <f>IF(E17="Weekly",7.025,0)</f>
        <v>0</v>
      </c>
      <c r="CB6" s="75">
        <f>IF(BX1=365,BS6+BT6+BU6+BV6+BW6+BX6+BY6+BZ6+CA6,0)</f>
        <v>0</v>
      </c>
      <c r="CC6" s="75"/>
      <c r="CD6" s="79">
        <f t="shared" ref="CD6:CD69" si="16">SUM(BB5)</f>
        <v>0</v>
      </c>
      <c r="CE6" s="92">
        <f>IF(CD6&lt;CE3,CD6,CE3)</f>
        <v>0</v>
      </c>
      <c r="CF6" s="72" t="str">
        <f>IF(CE6&gt;=CE3,"BALLOON","PMT")</f>
        <v>PMT</v>
      </c>
      <c r="CG6" s="91">
        <f>SUM(CE6-CE5)</f>
        <v>0</v>
      </c>
      <c r="CH6" s="91">
        <f>IF(BX1=360,CB5,CG6)</f>
        <v>0</v>
      </c>
      <c r="CI6" s="75" t="b">
        <f t="shared" ref="CI6:CI69" si="17">AND(CF6="BALLOON",CG6&lt;CH6)</f>
        <v>0</v>
      </c>
      <c r="CJ6" s="75">
        <f>IF(CI6,CG6,CH6)</f>
        <v>0</v>
      </c>
      <c r="CK6" s="75">
        <f>SUM(CJ6*CK1)</f>
        <v>0</v>
      </c>
      <c r="CL6" s="98">
        <f t="shared" ref="CL6:CL69" si="18">PMT(CK6,1,-CP5,CP5)</f>
        <v>0</v>
      </c>
      <c r="CM6" s="97">
        <f>IF(CF6="PMT",E16-CL6,0)</f>
        <v>0</v>
      </c>
      <c r="CN6" s="97">
        <f t="shared" ref="CN6:CN14" si="19">IF(CQ5-CM6&gt;0,CM6*CR6,CQ5*CR6)</f>
        <v>0</v>
      </c>
      <c r="CO6" s="97">
        <f t="shared" ref="CO6:CO69" si="20">IF(CF6="BALLOON",(CP5)*CT6,0)</f>
        <v>0</v>
      </c>
      <c r="CP6" s="97">
        <f t="shared" ref="CP6:CP69" si="21">SUM((CP5-CM6-CO6)*CT6)</f>
        <v>0</v>
      </c>
      <c r="CQ6" s="94">
        <f t="shared" ref="CQ6:CQ15" si="22">IF(CO6=0,CP6,CO6+CL6)</f>
        <v>0</v>
      </c>
      <c r="CR6" s="95">
        <f>IF(CL6&gt;0,1,0)</f>
        <v>0</v>
      </c>
      <c r="CS6" s="96">
        <f>IF(CL6+CM6&lt;CQ5,(CL6+CM6)*CR6,(CQ5+CL6)*CR6)</f>
        <v>0</v>
      </c>
      <c r="CT6" s="75">
        <f t="shared" ref="CT6:CT69" si="23">IF(CG6&gt;0,1,0)</f>
        <v>0</v>
      </c>
      <c r="CU6" s="99">
        <f t="shared" ref="CU6:CU69" si="24">IF(CO6=0,CL6+CM6,CO6+CL6)</f>
        <v>0</v>
      </c>
      <c r="CV6" s="99">
        <f t="shared" ref="CV6:CV56" si="25">IF(CQ6&lt;0,CS6,CU6)</f>
        <v>0</v>
      </c>
      <c r="CW6" s="100">
        <f>SUM((CW5-CN6-CO6)*CR6*CT6)</f>
        <v>0</v>
      </c>
      <c r="CX6" s="75">
        <f>SUM(CR6*CT6*BE1)</f>
        <v>0</v>
      </c>
    </row>
    <row r="7" spans="1:102" ht="9.75" customHeight="1">
      <c r="A7" s="156" t="s">
        <v>62</v>
      </c>
      <c r="B7" s="156"/>
      <c r="C7" s="157"/>
      <c r="D7" s="158"/>
      <c r="E7" s="173"/>
      <c r="F7" s="159"/>
      <c r="G7" s="6"/>
      <c r="H7" s="16"/>
      <c r="I7" s="16"/>
      <c r="J7" s="25" t="s">
        <v>99</v>
      </c>
      <c r="K7" s="158"/>
      <c r="L7" s="173"/>
      <c r="M7" s="173"/>
      <c r="N7" s="173"/>
      <c r="O7" s="159"/>
      <c r="P7" s="24" t="s">
        <v>2</v>
      </c>
      <c r="Q7" s="3"/>
      <c r="R7" s="75">
        <f>IF(R6+1&lt;13,(R6+1)*S1,1*S1)</f>
        <v>0</v>
      </c>
      <c r="S7" s="75">
        <f>SUM(BG7*S1)</f>
        <v>0</v>
      </c>
      <c r="T7" s="75">
        <f>IF(R7=1,(T6+1)*S1,T6*S1)</f>
        <v>0</v>
      </c>
      <c r="U7" s="75">
        <f>IF(U6+3&lt;13,(U6+3)*V1,(U6-9)*V1)</f>
        <v>0</v>
      </c>
      <c r="V7" s="75">
        <f>SUM(BG7*V1)</f>
        <v>0</v>
      </c>
      <c r="W7" s="75">
        <f>IF(U7&lt;4,(W6+1)*V1,W6*V1)</f>
        <v>0</v>
      </c>
      <c r="X7" s="75">
        <f>IF(X6+6&lt;13,(X6+6)*Y1,(X6-6)*Y1)</f>
        <v>0</v>
      </c>
      <c r="Y7" s="75">
        <f>SUM(BG7*Y1)</f>
        <v>0</v>
      </c>
      <c r="Z7" s="75">
        <f>IF(X7&lt;6,(Z6+1)*Y1,Z6*Y1)</f>
        <v>0</v>
      </c>
      <c r="AA7" s="75">
        <f>SUM(AA6*AB1)</f>
        <v>0</v>
      </c>
      <c r="AB7" s="75">
        <f>SUM(BG7*AB1)</f>
        <v>0</v>
      </c>
      <c r="AC7" s="75">
        <f>SUM(AC6+1*AB1)</f>
        <v>0</v>
      </c>
      <c r="AD7" s="75">
        <v>0</v>
      </c>
      <c r="AE7" s="75">
        <v>0</v>
      </c>
      <c r="AF7" s="75">
        <v>0</v>
      </c>
      <c r="AG7" s="75">
        <f>IF(AG6+2&lt;13,(AG6+2)*AH1,(AG6-10)*AH1)</f>
        <v>0</v>
      </c>
      <c r="AH7" s="75">
        <f>SUM(BG7*AH1)</f>
        <v>0</v>
      </c>
      <c r="AI7" s="75">
        <f>IF(AG7&lt;3,(AI6+1)*AH1,AI6*AH1)</f>
        <v>0</v>
      </c>
      <c r="AJ7" s="75">
        <f>IF(AJ5=AJ6,(AJ6+1-AK7)*AL1,AJ6*AL1)</f>
        <v>0</v>
      </c>
      <c r="AK7" s="75">
        <f t="shared" ref="AK7:AK19" si="26">IF(AJ6+AJ5=24,12,0)</f>
        <v>0</v>
      </c>
      <c r="AL7" s="75">
        <f>IF(AJ7-AJ6=0,(AL6+15)*AL1,AM1*AL1)</f>
        <v>0</v>
      </c>
      <c r="AM7" s="75">
        <f>IF(AK7=12,(AM6+1)*AL1,AM6*AL1)</f>
        <v>0</v>
      </c>
      <c r="AN7" s="75">
        <f>IF(AN5=AN6,(AN6+1-AO7)*AO1,AN6*AO1)</f>
        <v>0</v>
      </c>
      <c r="AO7" s="75">
        <f t="shared" ref="AO7:AO70" si="27">IF(AN6+AN5=24,12,0)</f>
        <v>0</v>
      </c>
      <c r="AP7" s="75">
        <f>IF(AN6=AN7,BG7*AO1,(AP6-15)*AO1)</f>
        <v>0</v>
      </c>
      <c r="AQ7" s="75">
        <f>IF(AO7=12,(AQ6+1)*AO1,AQ6*AO1)</f>
        <v>0</v>
      </c>
      <c r="AR7" s="91">
        <f>SUM(MONTH(BC6+14)*AS1)</f>
        <v>0</v>
      </c>
      <c r="AS7" s="91">
        <f>SUM(DAY(BC6+14)*AS1)</f>
        <v>0</v>
      </c>
      <c r="AT7" s="91">
        <f>SUM(YEAR(BC6+14)*AS1)</f>
        <v>0</v>
      </c>
      <c r="AU7" s="91">
        <f>SUM(MONTH(BC6+7)*AV1)</f>
        <v>0</v>
      </c>
      <c r="AV7" s="91">
        <f>SUM(DAY(BC6+7)*AV1)</f>
        <v>0</v>
      </c>
      <c r="AW7" s="91">
        <f>SUM(YEAR(BC6+7)*AV1)</f>
        <v>0</v>
      </c>
      <c r="AX7" s="91">
        <f t="shared" si="2"/>
        <v>1</v>
      </c>
      <c r="AY7" s="91">
        <f t="shared" si="0"/>
        <v>1</v>
      </c>
      <c r="AZ7" s="91">
        <f t="shared" si="1"/>
        <v>0</v>
      </c>
      <c r="BA7" s="91">
        <f t="shared" si="1"/>
        <v>0</v>
      </c>
      <c r="BB7" s="79">
        <f t="shared" si="3"/>
        <v>0</v>
      </c>
      <c r="BC7" s="91">
        <f t="shared" si="4"/>
        <v>0</v>
      </c>
      <c r="BD7" s="75" t="s">
        <v>59</v>
      </c>
      <c r="BE7" s="91">
        <f>IF(BC7&lt;BU42,((BC7*10)+5),999999)</f>
        <v>5</v>
      </c>
      <c r="BF7" s="91">
        <f t="shared" si="5"/>
        <v>1</v>
      </c>
      <c r="BG7" s="75">
        <f t="shared" si="6"/>
        <v>0</v>
      </c>
      <c r="BH7" s="75">
        <f t="shared" ref="BH7:BH70" si="28">SUM(BH6)</f>
        <v>0</v>
      </c>
      <c r="BI7" s="75" t="b">
        <f t="shared" si="7"/>
        <v>0</v>
      </c>
      <c r="BJ7" s="75">
        <f t="shared" si="8"/>
        <v>0</v>
      </c>
      <c r="BK7" s="75">
        <f t="shared" si="9"/>
        <v>0</v>
      </c>
      <c r="BL7" s="75" t="b">
        <f t="shared" si="10"/>
        <v>1</v>
      </c>
      <c r="BM7" s="75">
        <f t="shared" si="11"/>
        <v>0</v>
      </c>
      <c r="BN7" s="75">
        <f t="shared" si="12"/>
        <v>0</v>
      </c>
      <c r="BO7" s="75" t="b">
        <f t="shared" si="13"/>
        <v>0</v>
      </c>
      <c r="BP7" s="75">
        <f t="shared" si="14"/>
        <v>0</v>
      </c>
      <c r="BQ7" s="75">
        <f t="shared" si="15"/>
        <v>0</v>
      </c>
      <c r="BR7" s="71" t="s">
        <v>109</v>
      </c>
      <c r="BS7" s="75">
        <f>IF(E17="Monthly",12,0)</f>
        <v>0</v>
      </c>
      <c r="BT7" s="75">
        <f>IF(E17="Quarterly",4,0)</f>
        <v>0</v>
      </c>
      <c r="BU7" s="75">
        <f>IF(E17="Semiannually",2,0)</f>
        <v>0</v>
      </c>
      <c r="BV7" s="75">
        <f>IF(E17="Annually",1,0)</f>
        <v>0</v>
      </c>
      <c r="BW7" s="75">
        <f>IF(E17="No Payments",0,0)</f>
        <v>0</v>
      </c>
      <c r="BX7" s="75">
        <f>IF(E17="Every 2 months",6,0)</f>
        <v>0</v>
      </c>
      <c r="BY7" s="75">
        <f>IF(E17="2x per month (24 pmts/yr)",24,0)</f>
        <v>0</v>
      </c>
      <c r="BZ7" s="75">
        <f>IF(E17="Every 2 weeks (26 pmts/yr)",26,0)</f>
        <v>0</v>
      </c>
      <c r="CA7" s="75">
        <f>IF(E17="Weekly",52,0)</f>
        <v>0</v>
      </c>
      <c r="CB7" s="75">
        <f>SUM(BS7+BT7+BU7+BV7+BW7+BX7+BY7+BZ7+CA7)</f>
        <v>0</v>
      </c>
      <c r="CC7" s="75"/>
      <c r="CD7" s="79">
        <f t="shared" si="16"/>
        <v>0</v>
      </c>
      <c r="CE7" s="92">
        <f>IF(CD7&lt;CE3,CD7,CE3)</f>
        <v>0</v>
      </c>
      <c r="CF7" s="72" t="str">
        <f>IF(CE7&gt;=CE3,"BALLOON","PMT")</f>
        <v>PMT</v>
      </c>
      <c r="CG7" s="91">
        <f t="shared" ref="CG7:CG70" si="29">SUM(CE7-CE6)</f>
        <v>0</v>
      </c>
      <c r="CH7" s="91">
        <f>IF(BX1=360,CB5,CG7)</f>
        <v>0</v>
      </c>
      <c r="CI7" s="75" t="b">
        <f t="shared" si="17"/>
        <v>0</v>
      </c>
      <c r="CJ7" s="75">
        <f t="shared" ref="CJ7:CJ70" si="30">IF(CI7,CG7,CH7)</f>
        <v>0</v>
      </c>
      <c r="CK7" s="75">
        <f>SUM(CJ7*CK1)</f>
        <v>0</v>
      </c>
      <c r="CL7" s="98">
        <f t="shared" si="18"/>
        <v>0</v>
      </c>
      <c r="CM7" s="97">
        <f>IF(CF7="PMT",E16-CL7,0)</f>
        <v>0</v>
      </c>
      <c r="CN7" s="97">
        <f t="shared" si="19"/>
        <v>0</v>
      </c>
      <c r="CO7" s="97">
        <f t="shared" si="20"/>
        <v>0</v>
      </c>
      <c r="CP7" s="97">
        <f t="shared" si="21"/>
        <v>0</v>
      </c>
      <c r="CQ7" s="94">
        <f t="shared" si="22"/>
        <v>0</v>
      </c>
      <c r="CR7" s="95">
        <f t="shared" ref="CR7:CR70" si="31">IF(CL7&gt;0,1,0)</f>
        <v>0</v>
      </c>
      <c r="CS7" s="96">
        <f t="shared" ref="CS7:CS69" si="32">IF(CL7+CM7&lt;CQ6,(CL7+CM7)*CR7,(CQ6+CL7)*CR7)</f>
        <v>0</v>
      </c>
      <c r="CT7" s="75">
        <f t="shared" si="23"/>
        <v>0</v>
      </c>
      <c r="CU7" s="99">
        <f t="shared" si="24"/>
        <v>0</v>
      </c>
      <c r="CV7" s="99">
        <f t="shared" si="25"/>
        <v>0</v>
      </c>
      <c r="CW7" s="100">
        <f t="shared" ref="CW7:CW70" si="33">SUM((CW6-CN7-CO7)*CR7*CT7)</f>
        <v>0</v>
      </c>
      <c r="CX7" s="75">
        <f>SUM(CR7*CT7*BE1)</f>
        <v>0</v>
      </c>
    </row>
    <row r="8" spans="1:102" ht="9.75" customHeight="1">
      <c r="A8" s="3"/>
      <c r="B8" s="156" t="s">
        <v>63</v>
      </c>
      <c r="C8" s="157"/>
      <c r="D8" s="158"/>
      <c r="E8" s="159"/>
      <c r="F8" s="109"/>
      <c r="G8" s="162"/>
      <c r="H8" s="163"/>
      <c r="I8" s="7"/>
      <c r="J8" s="26" t="s">
        <v>100</v>
      </c>
      <c r="K8" s="158"/>
      <c r="L8" s="173"/>
      <c r="M8" s="173"/>
      <c r="N8" s="173"/>
      <c r="O8" s="159"/>
      <c r="P8" s="24" t="s">
        <v>3</v>
      </c>
      <c r="Q8" s="3"/>
      <c r="R8" s="75">
        <f>IF(R7+1&lt;13,(R7+1)*S1,1*S1)</f>
        <v>0</v>
      </c>
      <c r="S8" s="75">
        <f>SUM(BG8*S1)</f>
        <v>0</v>
      </c>
      <c r="T8" s="75">
        <f>IF(R8=1,(T7+1)*S1,T7*S1)</f>
        <v>0</v>
      </c>
      <c r="U8" s="75">
        <f>IF(U7+3&lt;13,(U7+3)*V1,(U7-9)*V1)</f>
        <v>0</v>
      </c>
      <c r="V8" s="75">
        <f>SUM(BG8*V1)</f>
        <v>0</v>
      </c>
      <c r="W8" s="75">
        <f>IF(U8&lt;4,(W7+1)*V1,W7*V1)</f>
        <v>0</v>
      </c>
      <c r="X8" s="75">
        <f>IF(X7+6&lt;13,(X7+6)*Y1,(X7-6)*Y1)</f>
        <v>0</v>
      </c>
      <c r="Y8" s="75">
        <f>SUM(BG8*Y1)</f>
        <v>0</v>
      </c>
      <c r="Z8" s="75">
        <f>IF(X8&lt;6,(Z7+1)*Y1,Z7*Y1)</f>
        <v>0</v>
      </c>
      <c r="AA8" s="75">
        <f>SUM(AA7*AB1)</f>
        <v>0</v>
      </c>
      <c r="AB8" s="75">
        <f>SUM(BG8*AB1)</f>
        <v>0</v>
      </c>
      <c r="AC8" s="75">
        <f>SUM(AC7+1*AB1)</f>
        <v>0</v>
      </c>
      <c r="AD8" s="75">
        <v>0</v>
      </c>
      <c r="AE8" s="75">
        <v>0</v>
      </c>
      <c r="AF8" s="75">
        <v>0</v>
      </c>
      <c r="AG8" s="75">
        <f>IF(AG7+2&lt;13,(AG7+2)*AH1,(AG7-10)*AH1)</f>
        <v>0</v>
      </c>
      <c r="AH8" s="75">
        <f>SUM(BG8*AH1)</f>
        <v>0</v>
      </c>
      <c r="AI8" s="75">
        <f>IF(AG8&lt;3,(AI7+1)*AH1,AI7*AH1)</f>
        <v>0</v>
      </c>
      <c r="AJ8" s="75">
        <f>IF(AJ6=AJ7,(AJ7+1-AK8)*AL1,AJ7*AL1)</f>
        <v>0</v>
      </c>
      <c r="AK8" s="75">
        <f t="shared" si="26"/>
        <v>0</v>
      </c>
      <c r="AL8" s="75">
        <f>IF(AJ8-AJ7=0,(AL7+15)*AL1,AM1*AL1)</f>
        <v>0</v>
      </c>
      <c r="AM8" s="75">
        <f>IF(AK8=12,(AM7+1)*AL1,AM7*AL1)</f>
        <v>0</v>
      </c>
      <c r="AN8" s="75">
        <f>IF(AN6=AN7,(AN7+1-AO8)*AO1,AN7*AO1)</f>
        <v>0</v>
      </c>
      <c r="AO8" s="75">
        <f t="shared" si="27"/>
        <v>0</v>
      </c>
      <c r="AP8" s="75">
        <f>IF(AN7=AN8,BG8*AO1,(AP7-15)*AO1)</f>
        <v>0</v>
      </c>
      <c r="AQ8" s="75">
        <f>IF(AO8=12,(AQ7+1)*AO1,AQ7*AO1)</f>
        <v>0</v>
      </c>
      <c r="AR8" s="91">
        <f>SUM(MONTH(BC7+14)*AS1)</f>
        <v>0</v>
      </c>
      <c r="AS8" s="91">
        <f>SUM(DAY(BC7+14)*AS1)</f>
        <v>0</v>
      </c>
      <c r="AT8" s="91">
        <f>SUM(YEAR(BC7+14)*AS1)</f>
        <v>0</v>
      </c>
      <c r="AU8" s="91">
        <f>SUM(MONTH(BC7+7)*AV1)</f>
        <v>0</v>
      </c>
      <c r="AV8" s="91">
        <f>SUM(DAY(BC7+7)*AV1)</f>
        <v>0</v>
      </c>
      <c r="AW8" s="91">
        <f>SUM(YEAR(BC7+7)*AV1)</f>
        <v>0</v>
      </c>
      <c r="AX8" s="91">
        <f t="shared" si="2"/>
        <v>1</v>
      </c>
      <c r="AY8" s="91">
        <f t="shared" si="0"/>
        <v>1</v>
      </c>
      <c r="AZ8" s="91">
        <f t="shared" si="1"/>
        <v>0</v>
      </c>
      <c r="BA8" s="91">
        <f t="shared" si="1"/>
        <v>0</v>
      </c>
      <c r="BB8" s="79">
        <f t="shared" si="3"/>
        <v>0</v>
      </c>
      <c r="BC8" s="91">
        <f t="shared" si="4"/>
        <v>0</v>
      </c>
      <c r="BD8" s="75" t="s">
        <v>59</v>
      </c>
      <c r="BE8" s="91">
        <f>IF(BC8&lt;BU42,((BC8*10)+5),999999)</f>
        <v>5</v>
      </c>
      <c r="BF8" s="91">
        <f t="shared" si="5"/>
        <v>1</v>
      </c>
      <c r="BG8" s="75">
        <f t="shared" si="6"/>
        <v>0</v>
      </c>
      <c r="BH8" s="75">
        <f t="shared" si="28"/>
        <v>0</v>
      </c>
      <c r="BI8" s="75" t="b">
        <f t="shared" si="7"/>
        <v>0</v>
      </c>
      <c r="BJ8" s="75">
        <f t="shared" si="8"/>
        <v>0</v>
      </c>
      <c r="BK8" s="75">
        <f t="shared" si="9"/>
        <v>0</v>
      </c>
      <c r="BL8" s="75" t="b">
        <f t="shared" si="10"/>
        <v>1</v>
      </c>
      <c r="BM8" s="75">
        <f t="shared" si="11"/>
        <v>0</v>
      </c>
      <c r="BN8" s="75">
        <f t="shared" si="12"/>
        <v>0</v>
      </c>
      <c r="BO8" s="75" t="b">
        <f t="shared" si="13"/>
        <v>0</v>
      </c>
      <c r="BP8" s="75">
        <f t="shared" si="14"/>
        <v>0</v>
      </c>
      <c r="BQ8" s="75">
        <f t="shared" si="15"/>
        <v>0</v>
      </c>
      <c r="BR8" s="75"/>
      <c r="BS8" s="75"/>
      <c r="BT8" s="75"/>
      <c r="BU8" s="75"/>
      <c r="BV8" s="75"/>
      <c r="BW8" s="72"/>
      <c r="BX8" s="75"/>
      <c r="BY8" s="75"/>
      <c r="BZ8" s="75"/>
      <c r="CA8" s="75"/>
      <c r="CB8" s="75">
        <f>SUM(CB5+CB6)</f>
        <v>0</v>
      </c>
      <c r="CC8" s="75"/>
      <c r="CD8" s="79">
        <f t="shared" si="16"/>
        <v>0</v>
      </c>
      <c r="CE8" s="92">
        <f>IF(CD8&lt;CE3,CD8,CE3)</f>
        <v>0</v>
      </c>
      <c r="CF8" s="72" t="str">
        <f>IF(CE8&gt;=CE3,"BALLOON","PMT")</f>
        <v>PMT</v>
      </c>
      <c r="CG8" s="91">
        <f t="shared" si="29"/>
        <v>0</v>
      </c>
      <c r="CH8" s="91">
        <f>IF(BX1=360,CB5,CG8)</f>
        <v>0</v>
      </c>
      <c r="CI8" s="75" t="b">
        <f t="shared" si="17"/>
        <v>0</v>
      </c>
      <c r="CJ8" s="75">
        <f t="shared" si="30"/>
        <v>0</v>
      </c>
      <c r="CK8" s="75">
        <f>SUM(CJ8*CK1)</f>
        <v>0</v>
      </c>
      <c r="CL8" s="98">
        <f t="shared" si="18"/>
        <v>0</v>
      </c>
      <c r="CM8" s="97">
        <f>IF(CF8="PMT",E16-CL8,0)</f>
        <v>0</v>
      </c>
      <c r="CN8" s="97">
        <f t="shared" si="19"/>
        <v>0</v>
      </c>
      <c r="CO8" s="97">
        <f t="shared" si="20"/>
        <v>0</v>
      </c>
      <c r="CP8" s="97">
        <f t="shared" si="21"/>
        <v>0</v>
      </c>
      <c r="CQ8" s="94">
        <f t="shared" si="22"/>
        <v>0</v>
      </c>
      <c r="CR8" s="95">
        <f t="shared" si="31"/>
        <v>0</v>
      </c>
      <c r="CS8" s="96">
        <f t="shared" si="32"/>
        <v>0</v>
      </c>
      <c r="CT8" s="75">
        <f t="shared" si="23"/>
        <v>0</v>
      </c>
      <c r="CU8" s="99">
        <f t="shared" si="24"/>
        <v>0</v>
      </c>
      <c r="CV8" s="99">
        <f t="shared" si="25"/>
        <v>0</v>
      </c>
      <c r="CW8" s="100">
        <f t="shared" si="33"/>
        <v>0</v>
      </c>
      <c r="CX8" s="75">
        <f>SUM(CR8*CT8*BE1)</f>
        <v>0</v>
      </c>
    </row>
    <row r="9" spans="1:102" ht="9.75" customHeight="1">
      <c r="A9" s="3"/>
      <c r="B9" s="9"/>
      <c r="C9" s="10" t="str">
        <f>IF(E19=24279,"Created by Scott Arpan","")</f>
        <v/>
      </c>
      <c r="D9" s="10"/>
      <c r="E9" s="10"/>
      <c r="F9" s="11"/>
      <c r="G9" s="164"/>
      <c r="H9" s="165"/>
      <c r="I9" s="16"/>
      <c r="J9" s="23" t="s">
        <v>101</v>
      </c>
      <c r="K9" s="158"/>
      <c r="L9" s="173"/>
      <c r="M9" s="173"/>
      <c r="N9" s="173"/>
      <c r="O9" s="159"/>
      <c r="P9" s="24" t="s">
        <v>4</v>
      </c>
      <c r="Q9" s="3"/>
      <c r="R9" s="75">
        <f>IF(R8+1&lt;13,(R8+1)*S1,1*S1)</f>
        <v>0</v>
      </c>
      <c r="S9" s="75">
        <f>SUM(BG9*S1)</f>
        <v>0</v>
      </c>
      <c r="T9" s="75">
        <f>IF(R9=1,(T8+1)*S1,T8*S1)</f>
        <v>0</v>
      </c>
      <c r="U9" s="75">
        <f>IF(U8+3&lt;13,(U8+3)*V1,(U8-9)*V1)</f>
        <v>0</v>
      </c>
      <c r="V9" s="75">
        <f>SUM(BG9*V1)</f>
        <v>0</v>
      </c>
      <c r="W9" s="75">
        <f>IF(U9&lt;4,(W8+1)*V1,W8*V1)</f>
        <v>0</v>
      </c>
      <c r="X9" s="75">
        <f>IF(X8+6&lt;13,(X8+6)*Y1,(X8-6)*Y1)</f>
        <v>0</v>
      </c>
      <c r="Y9" s="75">
        <f>SUM(BG9*Y1)</f>
        <v>0</v>
      </c>
      <c r="Z9" s="75">
        <f>IF(X9&lt;6,(Z8+1)*Y1,Z8*Y1)</f>
        <v>0</v>
      </c>
      <c r="AA9" s="75">
        <f>SUM(AA8*AB1)</f>
        <v>0</v>
      </c>
      <c r="AB9" s="75">
        <f>SUM(BG9*AB1)</f>
        <v>0</v>
      </c>
      <c r="AC9" s="75">
        <f>SUM(AC8+1*AB1)</f>
        <v>0</v>
      </c>
      <c r="AD9" s="75">
        <v>0</v>
      </c>
      <c r="AE9" s="75">
        <v>0</v>
      </c>
      <c r="AF9" s="75">
        <v>0</v>
      </c>
      <c r="AG9" s="75">
        <f>IF(AG8+2&lt;13,(AG8+2)*AH1,(AG8-10)*AH1)</f>
        <v>0</v>
      </c>
      <c r="AH9" s="75">
        <f>SUM(BG9*AH1)</f>
        <v>0</v>
      </c>
      <c r="AI9" s="75">
        <f>IF(AG9&lt;3,(AI8+1)*AH1,AI8*AH1)</f>
        <v>0</v>
      </c>
      <c r="AJ9" s="75">
        <f>IF(AJ7=AJ8,(AJ8+1-AK9)*AL1,AJ8*AL1)</f>
        <v>0</v>
      </c>
      <c r="AK9" s="75">
        <f t="shared" si="26"/>
        <v>0</v>
      </c>
      <c r="AL9" s="75">
        <f>IF(AJ9-AJ8=0,(AL8+15)*AL1,AM1*AL1)</f>
        <v>0</v>
      </c>
      <c r="AM9" s="75">
        <f>IF(AK9=12,(AM8+1)*AL1,AM8*AL1)</f>
        <v>0</v>
      </c>
      <c r="AN9" s="75">
        <f>IF(AN7=AN8,(AN8+1-AO9)*AO1,AN8*AO1)</f>
        <v>0</v>
      </c>
      <c r="AO9" s="75">
        <f t="shared" si="27"/>
        <v>0</v>
      </c>
      <c r="AP9" s="75">
        <f>IF(AN8=AN9,BG9*AO1,(AP8-15)*AO1)</f>
        <v>0</v>
      </c>
      <c r="AQ9" s="75">
        <f>IF(AO9=12,(AQ8+1)*AO1,AQ8*AO1)</f>
        <v>0</v>
      </c>
      <c r="AR9" s="91">
        <f>SUM(MONTH(BC8+14)*AS1)</f>
        <v>0</v>
      </c>
      <c r="AS9" s="91">
        <f>SUM(DAY(BC8+14)*AS1)</f>
        <v>0</v>
      </c>
      <c r="AT9" s="91">
        <f>SUM(YEAR(BC8+14)*AS1)</f>
        <v>0</v>
      </c>
      <c r="AU9" s="91">
        <f>SUM(MONTH(BC8+7)*AV1)</f>
        <v>0</v>
      </c>
      <c r="AV9" s="91">
        <f>SUM(DAY(BC8+7)*AV1)</f>
        <v>0</v>
      </c>
      <c r="AW9" s="91">
        <f>SUM(YEAR(BC8+7)*AV1)</f>
        <v>0</v>
      </c>
      <c r="AX9" s="91">
        <f t="shared" si="2"/>
        <v>1</v>
      </c>
      <c r="AY9" s="91">
        <f t="shared" si="0"/>
        <v>1</v>
      </c>
      <c r="AZ9" s="91">
        <f t="shared" si="1"/>
        <v>0</v>
      </c>
      <c r="BA9" s="91">
        <f t="shared" si="1"/>
        <v>0</v>
      </c>
      <c r="BB9" s="79">
        <f t="shared" si="3"/>
        <v>0</v>
      </c>
      <c r="BC9" s="91">
        <f t="shared" si="4"/>
        <v>0</v>
      </c>
      <c r="BD9" s="75" t="s">
        <v>59</v>
      </c>
      <c r="BE9" s="91">
        <f>IF(BC9&lt;BU42,((BC9*10)+5),999999)</f>
        <v>5</v>
      </c>
      <c r="BF9" s="91">
        <f t="shared" si="5"/>
        <v>1</v>
      </c>
      <c r="BG9" s="75">
        <f t="shared" si="6"/>
        <v>0</v>
      </c>
      <c r="BH9" s="75">
        <f t="shared" si="28"/>
        <v>0</v>
      </c>
      <c r="BI9" s="75" t="b">
        <f t="shared" si="7"/>
        <v>0</v>
      </c>
      <c r="BJ9" s="75">
        <f t="shared" si="8"/>
        <v>0</v>
      </c>
      <c r="BK9" s="75">
        <f t="shared" si="9"/>
        <v>0</v>
      </c>
      <c r="BL9" s="75" t="b">
        <f t="shared" si="10"/>
        <v>1</v>
      </c>
      <c r="BM9" s="75">
        <f t="shared" si="11"/>
        <v>0</v>
      </c>
      <c r="BN9" s="75">
        <f t="shared" si="12"/>
        <v>0</v>
      </c>
      <c r="BO9" s="75" t="b">
        <f t="shared" si="13"/>
        <v>0</v>
      </c>
      <c r="BP9" s="75">
        <f t="shared" si="14"/>
        <v>0</v>
      </c>
      <c r="BQ9" s="75">
        <f t="shared" si="15"/>
        <v>0</v>
      </c>
      <c r="BR9" s="75"/>
      <c r="BS9" s="72"/>
      <c r="BT9" s="72"/>
      <c r="BU9" s="75"/>
      <c r="BV9" s="72"/>
      <c r="BW9" s="72"/>
      <c r="BX9" s="75"/>
      <c r="BY9" s="75"/>
      <c r="BZ9" s="71" t="s">
        <v>64</v>
      </c>
      <c r="CB9" s="98">
        <f>PMT(E15/BX1*CB8,1,-E13,E13)</f>
        <v>0</v>
      </c>
      <c r="CC9" s="75"/>
      <c r="CD9" s="79">
        <f t="shared" si="16"/>
        <v>0</v>
      </c>
      <c r="CE9" s="92">
        <f>IF(CD9&lt;CE3,CD9,CE3)</f>
        <v>0</v>
      </c>
      <c r="CF9" s="72" t="str">
        <f>IF(CE9&gt;=CE3,"BALLOON","PMT")</f>
        <v>PMT</v>
      </c>
      <c r="CG9" s="91">
        <f t="shared" si="29"/>
        <v>0</v>
      </c>
      <c r="CH9" s="91">
        <f>IF(BX1=360,CB5,CG9)</f>
        <v>0</v>
      </c>
      <c r="CI9" s="75" t="b">
        <f t="shared" si="17"/>
        <v>0</v>
      </c>
      <c r="CJ9" s="75">
        <f t="shared" si="30"/>
        <v>0</v>
      </c>
      <c r="CK9" s="75">
        <f>SUM(CJ9*CK1)</f>
        <v>0</v>
      </c>
      <c r="CL9" s="98">
        <f t="shared" si="18"/>
        <v>0</v>
      </c>
      <c r="CM9" s="97">
        <f>IF(CF9="PMT",E16-CL9,0)</f>
        <v>0</v>
      </c>
      <c r="CN9" s="97">
        <f t="shared" si="19"/>
        <v>0</v>
      </c>
      <c r="CO9" s="97">
        <f t="shared" si="20"/>
        <v>0</v>
      </c>
      <c r="CP9" s="97">
        <f t="shared" si="21"/>
        <v>0</v>
      </c>
      <c r="CQ9" s="94">
        <f t="shared" si="22"/>
        <v>0</v>
      </c>
      <c r="CR9" s="95">
        <f t="shared" si="31"/>
        <v>0</v>
      </c>
      <c r="CS9" s="96">
        <f t="shared" si="32"/>
        <v>0</v>
      </c>
      <c r="CT9" s="75">
        <f t="shared" si="23"/>
        <v>0</v>
      </c>
      <c r="CU9" s="99">
        <f t="shared" si="24"/>
        <v>0</v>
      </c>
      <c r="CV9" s="99">
        <f t="shared" si="25"/>
        <v>0</v>
      </c>
      <c r="CW9" s="100">
        <f t="shared" si="33"/>
        <v>0</v>
      </c>
      <c r="CX9" s="75">
        <f>SUM(CR9*CT9*BE1)</f>
        <v>0</v>
      </c>
    </row>
    <row r="10" spans="1:102" ht="9.75" customHeight="1">
      <c r="A10" s="3"/>
      <c r="B10" s="108" t="s">
        <v>66</v>
      </c>
      <c r="C10" s="107"/>
      <c r="D10" s="12"/>
      <c r="E10" s="10"/>
      <c r="F10" s="9"/>
      <c r="G10" s="164"/>
      <c r="H10" s="165"/>
      <c r="I10" s="16"/>
      <c r="J10" s="23" t="s">
        <v>102</v>
      </c>
      <c r="K10" s="158"/>
      <c r="L10" s="173"/>
      <c r="M10" s="173"/>
      <c r="N10" s="173"/>
      <c r="O10" s="159"/>
      <c r="P10" s="24" t="s">
        <v>6</v>
      </c>
      <c r="Q10" s="3"/>
      <c r="R10" s="75">
        <f>IF(R9+1&lt;13,(R9+1)*S1,1*S1)</f>
        <v>0</v>
      </c>
      <c r="S10" s="75">
        <f>SUM(BG10*S1)</f>
        <v>0</v>
      </c>
      <c r="T10" s="75">
        <f>IF(R10=1,(T9+1)*S1,T9*S1)</f>
        <v>0</v>
      </c>
      <c r="U10" s="75">
        <f>IF(U9+3&lt;13,(U9+3)*V1,(U9-9)*V1)</f>
        <v>0</v>
      </c>
      <c r="V10" s="75">
        <f>SUM(BG10*V1)</f>
        <v>0</v>
      </c>
      <c r="W10" s="75">
        <f>IF(U10&lt;4,(W9+1)*V1,W9*V1)</f>
        <v>0</v>
      </c>
      <c r="X10" s="75">
        <f>IF(X9+6&lt;13,(X9+6)*Y1,(X9-6)*Y1)</f>
        <v>0</v>
      </c>
      <c r="Y10" s="75">
        <f>SUM(BG10*Y1)</f>
        <v>0</v>
      </c>
      <c r="Z10" s="75">
        <f>IF(X10&lt;6,(Z9+1)*Y1,Z9*Y1)</f>
        <v>0</v>
      </c>
      <c r="AA10" s="75">
        <f>SUM(AA9*AB1)</f>
        <v>0</v>
      </c>
      <c r="AB10" s="75">
        <f>SUM(BG10*AB1)</f>
        <v>0</v>
      </c>
      <c r="AC10" s="75">
        <f>SUM(AC9+1*AB1)</f>
        <v>0</v>
      </c>
      <c r="AD10" s="75">
        <v>0</v>
      </c>
      <c r="AE10" s="75">
        <v>0</v>
      </c>
      <c r="AF10" s="75">
        <v>0</v>
      </c>
      <c r="AG10" s="75">
        <f>IF(AG9+2&lt;13,(AG9+2)*AH1,(AG9-10)*AH1)</f>
        <v>0</v>
      </c>
      <c r="AH10" s="75">
        <f>SUM(BG10*AH1)</f>
        <v>0</v>
      </c>
      <c r="AI10" s="75">
        <f>IF(AG10&lt;3,(AI9+1)*AH1,AI9*AH1)</f>
        <v>0</v>
      </c>
      <c r="AJ10" s="75">
        <f>IF(AJ8=AJ9,(AJ9+1-AK10)*AL1,AJ9*AL1)</f>
        <v>0</v>
      </c>
      <c r="AK10" s="75">
        <f t="shared" si="26"/>
        <v>0</v>
      </c>
      <c r="AL10" s="75">
        <f>IF(AJ10-AJ9=0,(AL9+15)*AL1,AM1*AL1)</f>
        <v>0</v>
      </c>
      <c r="AM10" s="75">
        <f>IF(AK10=12,(AM9+1)*AL1,AM9*AL1)</f>
        <v>0</v>
      </c>
      <c r="AN10" s="75">
        <f>IF(AN8=AN9,(AN9+1-AO10)*AO1,AN9*AO1)</f>
        <v>0</v>
      </c>
      <c r="AO10" s="75">
        <f t="shared" si="27"/>
        <v>0</v>
      </c>
      <c r="AP10" s="75">
        <f>IF(AN9=AN10,BG10*AO1,(AP9-15)*AO1)</f>
        <v>0</v>
      </c>
      <c r="AQ10" s="75">
        <f>IF(AO10=12,(AQ9+1)*AO1,AQ9*AO1)</f>
        <v>0</v>
      </c>
      <c r="AR10" s="91">
        <f>SUM(MONTH(BC9+14)*AS1)</f>
        <v>0</v>
      </c>
      <c r="AS10" s="91">
        <f>SUM(DAY(BC9+14)*AS1)</f>
        <v>0</v>
      </c>
      <c r="AT10" s="91">
        <f>SUM(YEAR(BC9+14)*AS1)</f>
        <v>0</v>
      </c>
      <c r="AU10" s="91">
        <f>SUM(MONTH(BC9+7)*AV1)</f>
        <v>0</v>
      </c>
      <c r="AV10" s="91">
        <f>SUM(DAY(BC9+7)*AV1)</f>
        <v>0</v>
      </c>
      <c r="AW10" s="91">
        <f>SUM(YEAR(BC9+7)*AV1)</f>
        <v>0</v>
      </c>
      <c r="AX10" s="91">
        <f t="shared" si="2"/>
        <v>1</v>
      </c>
      <c r="AY10" s="91">
        <f t="shared" si="0"/>
        <v>1</v>
      </c>
      <c r="AZ10" s="91">
        <f t="shared" si="1"/>
        <v>0</v>
      </c>
      <c r="BA10" s="91">
        <f t="shared" si="1"/>
        <v>0</v>
      </c>
      <c r="BB10" s="79">
        <f t="shared" si="3"/>
        <v>0</v>
      </c>
      <c r="BC10" s="91">
        <f t="shared" si="4"/>
        <v>0</v>
      </c>
      <c r="BD10" s="75" t="s">
        <v>59</v>
      </c>
      <c r="BE10" s="91">
        <f>IF(BC10&lt;BU42,((BC10*10)+5),999999)</f>
        <v>5</v>
      </c>
      <c r="BF10" s="91">
        <f t="shared" si="5"/>
        <v>1</v>
      </c>
      <c r="BG10" s="75">
        <f t="shared" si="6"/>
        <v>0</v>
      </c>
      <c r="BH10" s="75">
        <f t="shared" si="28"/>
        <v>0</v>
      </c>
      <c r="BI10" s="75" t="b">
        <f t="shared" si="7"/>
        <v>0</v>
      </c>
      <c r="BJ10" s="75">
        <f t="shared" si="8"/>
        <v>0</v>
      </c>
      <c r="BK10" s="75">
        <f t="shared" si="9"/>
        <v>0</v>
      </c>
      <c r="BL10" s="75" t="b">
        <f t="shared" si="10"/>
        <v>1</v>
      </c>
      <c r="BM10" s="75">
        <f t="shared" si="11"/>
        <v>0</v>
      </c>
      <c r="BN10" s="75">
        <f t="shared" si="12"/>
        <v>0</v>
      </c>
      <c r="BO10" s="75" t="b">
        <f t="shared" si="13"/>
        <v>0</v>
      </c>
      <c r="BP10" s="75">
        <f t="shared" si="14"/>
        <v>0</v>
      </c>
      <c r="BQ10" s="75">
        <f t="shared" si="15"/>
        <v>0</v>
      </c>
      <c r="BR10" s="75"/>
      <c r="BS10" s="72"/>
      <c r="BT10" s="72"/>
      <c r="BU10" s="69"/>
      <c r="BV10" s="102"/>
      <c r="BW10" s="94"/>
      <c r="BX10" s="72"/>
      <c r="BY10" s="75"/>
      <c r="BZ10" s="71" t="s">
        <v>65</v>
      </c>
      <c r="CA10" s="101">
        <f>SUM(5*CB7)</f>
        <v>0</v>
      </c>
      <c r="CB10" s="98" t="e">
        <f>PMT(E15/BX1*CB8,CA10,-E13,0)</f>
        <v>#DIV/0!</v>
      </c>
      <c r="CC10" s="75"/>
      <c r="CD10" s="79">
        <f t="shared" si="16"/>
        <v>0</v>
      </c>
      <c r="CE10" s="92">
        <f>IF(CD10&lt;CE3,CD10,CE3)</f>
        <v>0</v>
      </c>
      <c r="CF10" s="72" t="str">
        <f>IF(CE10&gt;=CE3,"BALLOON","PMT")</f>
        <v>PMT</v>
      </c>
      <c r="CG10" s="91">
        <f t="shared" si="29"/>
        <v>0</v>
      </c>
      <c r="CH10" s="91">
        <f>IF(BX1=360,CB5,CG10)</f>
        <v>0</v>
      </c>
      <c r="CI10" s="75" t="b">
        <f t="shared" si="17"/>
        <v>0</v>
      </c>
      <c r="CJ10" s="75">
        <f t="shared" si="30"/>
        <v>0</v>
      </c>
      <c r="CK10" s="75">
        <f>SUM(CJ10*CK1)</f>
        <v>0</v>
      </c>
      <c r="CL10" s="98">
        <f t="shared" si="18"/>
        <v>0</v>
      </c>
      <c r="CM10" s="97">
        <f>IF(CF10="PMT",E16-CL10,0)</f>
        <v>0</v>
      </c>
      <c r="CN10" s="97">
        <f t="shared" si="19"/>
        <v>0</v>
      </c>
      <c r="CO10" s="97">
        <f t="shared" si="20"/>
        <v>0</v>
      </c>
      <c r="CP10" s="97">
        <f t="shared" si="21"/>
        <v>0</v>
      </c>
      <c r="CQ10" s="94">
        <f t="shared" si="22"/>
        <v>0</v>
      </c>
      <c r="CR10" s="95">
        <f t="shared" si="31"/>
        <v>0</v>
      </c>
      <c r="CS10" s="96">
        <f t="shared" si="32"/>
        <v>0</v>
      </c>
      <c r="CT10" s="75">
        <f t="shared" si="23"/>
        <v>0</v>
      </c>
      <c r="CU10" s="99">
        <f t="shared" si="24"/>
        <v>0</v>
      </c>
      <c r="CV10" s="99">
        <f t="shared" si="25"/>
        <v>0</v>
      </c>
      <c r="CW10" s="100">
        <f t="shared" si="33"/>
        <v>0</v>
      </c>
      <c r="CX10" s="75">
        <f>SUM(CR10*CT10*BE1)</f>
        <v>0</v>
      </c>
    </row>
    <row r="11" spans="1:102" ht="9.75" customHeight="1">
      <c r="A11" s="3"/>
      <c r="B11" s="9"/>
      <c r="C11" s="13"/>
      <c r="D11" s="10"/>
      <c r="E11" s="10"/>
      <c r="F11" s="9"/>
      <c r="G11" s="164"/>
      <c r="H11" s="165"/>
      <c r="I11" s="16"/>
      <c r="J11" s="116" t="s">
        <v>108</v>
      </c>
      <c r="K11" s="174"/>
      <c r="L11" s="175"/>
      <c r="M11" s="175"/>
      <c r="N11" s="175"/>
      <c r="O11" s="176"/>
      <c r="P11" s="24" t="s">
        <v>37</v>
      </c>
      <c r="Q11" s="3"/>
      <c r="R11" s="75">
        <f>IF(R10+1&lt;13,(R10+1)*S1,1*S1)</f>
        <v>0</v>
      </c>
      <c r="S11" s="75">
        <f>SUM(BG11*S1)</f>
        <v>0</v>
      </c>
      <c r="T11" s="75">
        <f>IF(R11=1,(T10+1)*S1,T10*S1)</f>
        <v>0</v>
      </c>
      <c r="U11" s="75">
        <f>IF(U10+3&lt;13,(U10+3)*V1,(U10-9)*V1)</f>
        <v>0</v>
      </c>
      <c r="V11" s="75">
        <f>SUM(BG11*V1)</f>
        <v>0</v>
      </c>
      <c r="W11" s="75">
        <f>IF(U11&lt;4,(W10+1)*V1,W10*V1)</f>
        <v>0</v>
      </c>
      <c r="X11" s="75">
        <f>IF(X10+6&lt;13,(X10+6)*Y1,(X10-6)*Y1)</f>
        <v>0</v>
      </c>
      <c r="Y11" s="75">
        <f>SUM(BG11*Y1)</f>
        <v>0</v>
      </c>
      <c r="Z11" s="75">
        <f>IF(X11&lt;6,(Z10+1)*Y1,Z10*Y1)</f>
        <v>0</v>
      </c>
      <c r="AA11" s="75">
        <f>SUM(AA10*AB1)</f>
        <v>0</v>
      </c>
      <c r="AB11" s="75">
        <f>SUM(BG11*AB1)</f>
        <v>0</v>
      </c>
      <c r="AC11" s="75">
        <f>SUM(AC10+1*AB1)</f>
        <v>0</v>
      </c>
      <c r="AD11" s="75">
        <v>0</v>
      </c>
      <c r="AE11" s="75">
        <v>0</v>
      </c>
      <c r="AF11" s="75">
        <v>0</v>
      </c>
      <c r="AG11" s="75">
        <f>IF(AG10+2&lt;13,(AG10+2)*AH1,(AG10-10)*AH1)</f>
        <v>0</v>
      </c>
      <c r="AH11" s="75">
        <f>SUM(BG11*AH1)</f>
        <v>0</v>
      </c>
      <c r="AI11" s="75">
        <f>IF(AG11&lt;3,(AI10+1)*AH1,AI10*AH1)</f>
        <v>0</v>
      </c>
      <c r="AJ11" s="75">
        <f>IF(AJ9=AJ10,(AJ10+1-AK11)*AL1,AJ10*AL1)</f>
        <v>0</v>
      </c>
      <c r="AK11" s="75">
        <f t="shared" si="26"/>
        <v>0</v>
      </c>
      <c r="AL11" s="75">
        <f>IF(AJ11-AJ10=0,(AL10+15)*AL1,AM1*AL1)</f>
        <v>0</v>
      </c>
      <c r="AM11" s="75">
        <f>IF(AK11=12,(AM10+1)*AL1,AM10*AL1)</f>
        <v>0</v>
      </c>
      <c r="AN11" s="75">
        <f>IF(AN9=AN10,(AN10+1-AO11)*AO1,AN10*AO1)</f>
        <v>0</v>
      </c>
      <c r="AO11" s="75">
        <f t="shared" si="27"/>
        <v>0</v>
      </c>
      <c r="AP11" s="75">
        <f>IF(AN10=AN11,BG11*AO1,(AP10-15)*AO1)</f>
        <v>0</v>
      </c>
      <c r="AQ11" s="75">
        <f>IF(AO11=12,(AQ10+1)*AO1,AQ10*AO1)</f>
        <v>0</v>
      </c>
      <c r="AR11" s="91">
        <f>SUM(MONTH(BC10+14)*AS1)</f>
        <v>0</v>
      </c>
      <c r="AS11" s="91">
        <f>SUM(DAY(BC10+14)*AS1)</f>
        <v>0</v>
      </c>
      <c r="AT11" s="91">
        <f>SUM(YEAR(BC10+14)*AS1)</f>
        <v>0</v>
      </c>
      <c r="AU11" s="91">
        <f>SUM(MONTH(BC10+7)*AV1)</f>
        <v>0</v>
      </c>
      <c r="AV11" s="91">
        <f>SUM(DAY(BC10+7)*AV1)</f>
        <v>0</v>
      </c>
      <c r="AW11" s="91">
        <f>SUM(YEAR(BC10+7)*AV1)</f>
        <v>0</v>
      </c>
      <c r="AX11" s="91">
        <f t="shared" si="2"/>
        <v>1</v>
      </c>
      <c r="AY11" s="91">
        <f t="shared" si="0"/>
        <v>1</v>
      </c>
      <c r="AZ11" s="91">
        <f t="shared" si="1"/>
        <v>0</v>
      </c>
      <c r="BA11" s="91">
        <f t="shared" si="1"/>
        <v>0</v>
      </c>
      <c r="BB11" s="79">
        <f t="shared" si="3"/>
        <v>0</v>
      </c>
      <c r="BC11" s="91">
        <f t="shared" si="4"/>
        <v>0</v>
      </c>
      <c r="BD11" s="75" t="s">
        <v>59</v>
      </c>
      <c r="BE11" s="91">
        <f>IF(BC11&lt;BU42,((BC11*10)+5),999999)</f>
        <v>5</v>
      </c>
      <c r="BF11" s="91">
        <f t="shared" si="5"/>
        <v>1</v>
      </c>
      <c r="BG11" s="75">
        <f t="shared" si="6"/>
        <v>0</v>
      </c>
      <c r="BH11" s="75">
        <f t="shared" si="28"/>
        <v>0</v>
      </c>
      <c r="BI11" s="75" t="b">
        <f t="shared" si="7"/>
        <v>0</v>
      </c>
      <c r="BJ11" s="75">
        <f t="shared" si="8"/>
        <v>0</v>
      </c>
      <c r="BK11" s="75">
        <f t="shared" si="9"/>
        <v>0</v>
      </c>
      <c r="BL11" s="75" t="b">
        <f t="shared" si="10"/>
        <v>1</v>
      </c>
      <c r="BM11" s="75">
        <f t="shared" si="11"/>
        <v>0</v>
      </c>
      <c r="BN11" s="75">
        <f t="shared" si="12"/>
        <v>0</v>
      </c>
      <c r="BO11" s="75" t="b">
        <f t="shared" si="13"/>
        <v>0</v>
      </c>
      <c r="BP11" s="75">
        <f t="shared" si="14"/>
        <v>0</v>
      </c>
      <c r="BQ11" s="75">
        <f t="shared" si="15"/>
        <v>0</v>
      </c>
      <c r="BR11" s="75"/>
      <c r="BS11" s="72"/>
      <c r="BT11" s="72"/>
      <c r="BU11" s="69"/>
      <c r="BV11" s="102"/>
      <c r="BW11" s="94"/>
      <c r="BX11" s="72"/>
      <c r="BY11" s="75"/>
      <c r="BZ11" s="71" t="s">
        <v>67</v>
      </c>
      <c r="CA11" s="101">
        <f>SUM(10*CB7)</f>
        <v>0</v>
      </c>
      <c r="CB11" s="98" t="e">
        <f>PMT(E15/BX1*CB8,CA11,-E13,0)</f>
        <v>#DIV/0!</v>
      </c>
      <c r="CC11" s="75"/>
      <c r="CD11" s="79">
        <f t="shared" si="16"/>
        <v>0</v>
      </c>
      <c r="CE11" s="92">
        <f>IF(CD11&lt;CE3,CD11,CE3)</f>
        <v>0</v>
      </c>
      <c r="CF11" s="72" t="str">
        <f>IF(CE11&gt;=CE3,"BALLOON","PMT")</f>
        <v>PMT</v>
      </c>
      <c r="CG11" s="91">
        <f t="shared" si="29"/>
        <v>0</v>
      </c>
      <c r="CH11" s="91">
        <f>IF(BX1=360,CB5,CG11)</f>
        <v>0</v>
      </c>
      <c r="CI11" s="75" t="b">
        <f t="shared" si="17"/>
        <v>0</v>
      </c>
      <c r="CJ11" s="75">
        <f t="shared" si="30"/>
        <v>0</v>
      </c>
      <c r="CK11" s="75">
        <f>SUM(CJ11*CK1)</f>
        <v>0</v>
      </c>
      <c r="CL11" s="98">
        <f t="shared" si="18"/>
        <v>0</v>
      </c>
      <c r="CM11" s="97">
        <f>IF(CF11="PMT",E16-CL11,0)</f>
        <v>0</v>
      </c>
      <c r="CN11" s="97">
        <f t="shared" si="19"/>
        <v>0</v>
      </c>
      <c r="CO11" s="97">
        <f t="shared" si="20"/>
        <v>0</v>
      </c>
      <c r="CP11" s="97">
        <f t="shared" si="21"/>
        <v>0</v>
      </c>
      <c r="CQ11" s="94">
        <f t="shared" si="22"/>
        <v>0</v>
      </c>
      <c r="CR11" s="95">
        <f t="shared" si="31"/>
        <v>0</v>
      </c>
      <c r="CS11" s="96">
        <f t="shared" si="32"/>
        <v>0</v>
      </c>
      <c r="CT11" s="75">
        <f t="shared" si="23"/>
        <v>0</v>
      </c>
      <c r="CU11" s="99">
        <f t="shared" si="24"/>
        <v>0</v>
      </c>
      <c r="CV11" s="99">
        <f t="shared" si="25"/>
        <v>0</v>
      </c>
      <c r="CW11" s="100">
        <f t="shared" si="33"/>
        <v>0</v>
      </c>
      <c r="CX11" s="75">
        <f>SUM(CR11*CT11*BE1)</f>
        <v>0</v>
      </c>
    </row>
    <row r="12" spans="1:102" ht="9.75" customHeight="1">
      <c r="A12" s="3"/>
      <c r="B12" s="14"/>
      <c r="C12" s="10"/>
      <c r="D12" s="10"/>
      <c r="E12" s="10"/>
      <c r="F12" s="58"/>
      <c r="G12" s="166"/>
      <c r="H12" s="167"/>
      <c r="I12" s="16"/>
      <c r="J12" s="23" t="s">
        <v>115</v>
      </c>
      <c r="K12" s="142"/>
      <c r="L12" s="143"/>
      <c r="M12" s="143"/>
      <c r="N12" s="143"/>
      <c r="O12" s="144"/>
      <c r="P12" s="24" t="s">
        <v>9</v>
      </c>
      <c r="Q12" s="3"/>
      <c r="R12" s="75">
        <f>IF(R11+1&lt;13,(R11+1)*S1,1*S1)</f>
        <v>0</v>
      </c>
      <c r="S12" s="75">
        <f>SUM(BG12*S1)</f>
        <v>0</v>
      </c>
      <c r="T12" s="75">
        <f>IF(R12=1,(T11+1)*S1,T11*S1)</f>
        <v>0</v>
      </c>
      <c r="U12" s="75">
        <f>IF(U11+3&lt;13,(U11+3)*V1,(U11-9)*V1)</f>
        <v>0</v>
      </c>
      <c r="V12" s="75">
        <f>SUM(BG12*V1)</f>
        <v>0</v>
      </c>
      <c r="W12" s="75">
        <f>IF(U12&lt;4,(W11+1)*V1,W11*V1)</f>
        <v>0</v>
      </c>
      <c r="X12" s="75">
        <f>IF(X11+6&lt;13,(X11+6)*Y1,(X11-6)*Y1)</f>
        <v>0</v>
      </c>
      <c r="Y12" s="75">
        <f>SUM(BG12*Y1)</f>
        <v>0</v>
      </c>
      <c r="Z12" s="75">
        <f>IF(X12&lt;6,(Z11+1)*Y1,Z11*Y1)</f>
        <v>0</v>
      </c>
      <c r="AA12" s="75">
        <f>SUM(AA11*AB1)</f>
        <v>0</v>
      </c>
      <c r="AB12" s="75">
        <f>SUM(BG12*AB1)</f>
        <v>0</v>
      </c>
      <c r="AC12" s="75">
        <f>SUM(AC11+1*AB1)</f>
        <v>0</v>
      </c>
      <c r="AD12" s="75">
        <v>0</v>
      </c>
      <c r="AE12" s="75">
        <v>0</v>
      </c>
      <c r="AF12" s="75">
        <v>0</v>
      </c>
      <c r="AG12" s="75">
        <f>IF(AG11+2&lt;13,(AG11+2)*AH1,(AG11-10)*AH1)</f>
        <v>0</v>
      </c>
      <c r="AH12" s="75">
        <f>SUM(BG12*AH1)</f>
        <v>0</v>
      </c>
      <c r="AI12" s="75">
        <f>IF(AG12&lt;3,(AI11+1)*AH1,AI11*AH1)</f>
        <v>0</v>
      </c>
      <c r="AJ12" s="75">
        <f>IF(AJ10=AJ11,(AJ11+1-AK12)*AL1,AJ11*AL1)</f>
        <v>0</v>
      </c>
      <c r="AK12" s="75">
        <f t="shared" si="26"/>
        <v>0</v>
      </c>
      <c r="AL12" s="75">
        <f>IF(AJ12-AJ11=0,(AL11+15)*AL1,AM1*AL1)</f>
        <v>0</v>
      </c>
      <c r="AM12" s="75">
        <f>IF(AK12=12,(AM11+1)*AL1,AM11*AL1)</f>
        <v>0</v>
      </c>
      <c r="AN12" s="75">
        <f>IF(AN10=AN11,(AN11+1-AO12)*AO1,AN11*AO1)</f>
        <v>0</v>
      </c>
      <c r="AO12" s="75">
        <f t="shared" si="27"/>
        <v>0</v>
      </c>
      <c r="AP12" s="75">
        <f>IF(AN11=AN12,BG12*AO1,(AP11-15)*AO1)</f>
        <v>0</v>
      </c>
      <c r="AQ12" s="75">
        <f>IF(AO12=12,(AQ11+1)*AO1,AQ11*AO1)</f>
        <v>0</v>
      </c>
      <c r="AR12" s="91">
        <f>SUM(MONTH(BC11+14)*AS1)</f>
        <v>0</v>
      </c>
      <c r="AS12" s="91">
        <f>SUM(DAY(BC11+14)*AS1)</f>
        <v>0</v>
      </c>
      <c r="AT12" s="91">
        <f>SUM(YEAR(BC11+14)*AS1)</f>
        <v>0</v>
      </c>
      <c r="AU12" s="91">
        <f>SUM(MONTH(BC11+7)*AV1)</f>
        <v>0</v>
      </c>
      <c r="AV12" s="91">
        <f>SUM(DAY(BC11+7)*AV1)</f>
        <v>0</v>
      </c>
      <c r="AW12" s="91">
        <f>SUM(YEAR(BC11+7)*AV1)</f>
        <v>0</v>
      </c>
      <c r="AX12" s="91">
        <f t="shared" si="2"/>
        <v>1</v>
      </c>
      <c r="AY12" s="91">
        <f t="shared" si="0"/>
        <v>1</v>
      </c>
      <c r="AZ12" s="91">
        <f t="shared" si="1"/>
        <v>0</v>
      </c>
      <c r="BA12" s="91">
        <f t="shared" si="1"/>
        <v>0</v>
      </c>
      <c r="BB12" s="79">
        <f t="shared" si="3"/>
        <v>0</v>
      </c>
      <c r="BC12" s="91">
        <f t="shared" si="4"/>
        <v>0</v>
      </c>
      <c r="BD12" s="75" t="s">
        <v>59</v>
      </c>
      <c r="BE12" s="91">
        <f>IF(BC12&lt;BU42,((BC12*10)+5),999999)</f>
        <v>5</v>
      </c>
      <c r="BF12" s="91">
        <f t="shared" si="5"/>
        <v>1</v>
      </c>
      <c r="BG12" s="75">
        <f t="shared" si="6"/>
        <v>0</v>
      </c>
      <c r="BH12" s="75">
        <f t="shared" si="28"/>
        <v>0</v>
      </c>
      <c r="BI12" s="75" t="b">
        <f t="shared" si="7"/>
        <v>0</v>
      </c>
      <c r="BJ12" s="75">
        <f t="shared" si="8"/>
        <v>0</v>
      </c>
      <c r="BK12" s="75">
        <f t="shared" si="9"/>
        <v>0</v>
      </c>
      <c r="BL12" s="75" t="b">
        <f t="shared" si="10"/>
        <v>1</v>
      </c>
      <c r="BM12" s="75">
        <f t="shared" si="11"/>
        <v>0</v>
      </c>
      <c r="BN12" s="75">
        <f t="shared" si="12"/>
        <v>0</v>
      </c>
      <c r="BO12" s="75" t="b">
        <f t="shared" si="13"/>
        <v>0</v>
      </c>
      <c r="BP12" s="75">
        <f t="shared" si="14"/>
        <v>0</v>
      </c>
      <c r="BQ12" s="75">
        <f t="shared" si="15"/>
        <v>0</v>
      </c>
      <c r="BR12" s="75"/>
      <c r="BS12" s="72"/>
      <c r="BT12" s="72"/>
      <c r="BU12" s="69"/>
      <c r="BV12" s="102"/>
      <c r="BW12" s="94"/>
      <c r="BX12" s="72"/>
      <c r="BY12" s="75"/>
      <c r="BZ12" s="71" t="s">
        <v>68</v>
      </c>
      <c r="CA12" s="101">
        <f>SUM(15*CB7)</f>
        <v>0</v>
      </c>
      <c r="CB12" s="98" t="e">
        <f>PMT(E15/BX1*CB8,CA12,-E13,0)</f>
        <v>#DIV/0!</v>
      </c>
      <c r="CC12" s="75"/>
      <c r="CD12" s="79">
        <f t="shared" si="16"/>
        <v>0</v>
      </c>
      <c r="CE12" s="92">
        <f>IF(CD12&lt;CE3,CD12,CE3)</f>
        <v>0</v>
      </c>
      <c r="CF12" s="72" t="str">
        <f>IF(CE12&gt;=CE3,"BALLOON","PMT")</f>
        <v>PMT</v>
      </c>
      <c r="CG12" s="91">
        <f t="shared" si="29"/>
        <v>0</v>
      </c>
      <c r="CH12" s="91">
        <f>IF(BX1=360,CB5,CG12)</f>
        <v>0</v>
      </c>
      <c r="CI12" s="75" t="b">
        <f t="shared" si="17"/>
        <v>0</v>
      </c>
      <c r="CJ12" s="75">
        <f t="shared" si="30"/>
        <v>0</v>
      </c>
      <c r="CK12" s="75">
        <f>SUM(CJ12*CK1)</f>
        <v>0</v>
      </c>
      <c r="CL12" s="98">
        <f t="shared" si="18"/>
        <v>0</v>
      </c>
      <c r="CM12" s="97">
        <f>IF(CF12="PMT",E16-CL12,0)</f>
        <v>0</v>
      </c>
      <c r="CN12" s="97">
        <f t="shared" si="19"/>
        <v>0</v>
      </c>
      <c r="CO12" s="97">
        <f t="shared" si="20"/>
        <v>0</v>
      </c>
      <c r="CP12" s="97">
        <f t="shared" si="21"/>
        <v>0</v>
      </c>
      <c r="CQ12" s="94">
        <f t="shared" si="22"/>
        <v>0</v>
      </c>
      <c r="CR12" s="95">
        <f>IF(CL12&gt;0,1,0)</f>
        <v>0</v>
      </c>
      <c r="CS12" s="96">
        <f t="shared" si="32"/>
        <v>0</v>
      </c>
      <c r="CT12" s="75">
        <f t="shared" si="23"/>
        <v>0</v>
      </c>
      <c r="CU12" s="99">
        <f t="shared" si="24"/>
        <v>0</v>
      </c>
      <c r="CV12" s="99">
        <f t="shared" si="25"/>
        <v>0</v>
      </c>
      <c r="CW12" s="100">
        <f t="shared" si="33"/>
        <v>0</v>
      </c>
      <c r="CX12" s="75">
        <f>SUM(CR12*CT12*BE1)</f>
        <v>0</v>
      </c>
    </row>
    <row r="13" spans="1:102" ht="9.75" customHeight="1">
      <c r="A13" s="3"/>
      <c r="B13" s="9"/>
      <c r="C13" s="27"/>
      <c r="D13" s="117" t="s">
        <v>121</v>
      </c>
      <c r="E13" s="169"/>
      <c r="F13" s="169"/>
      <c r="G13" s="49"/>
      <c r="H13" s="15"/>
      <c r="I13" s="16"/>
      <c r="J13" s="23" t="s">
        <v>103</v>
      </c>
      <c r="K13" s="145"/>
      <c r="L13" s="146"/>
      <c r="M13" s="146"/>
      <c r="N13" s="146"/>
      <c r="O13" s="147"/>
      <c r="P13" s="24" t="s">
        <v>10</v>
      </c>
      <c r="Q13" s="3"/>
      <c r="R13" s="75">
        <f>IF(R12+1&lt;13,(R12+1)*S1,1*S1)</f>
        <v>0</v>
      </c>
      <c r="S13" s="75">
        <f>SUM(BG13*S1)</f>
        <v>0</v>
      </c>
      <c r="T13" s="75">
        <f>IF(R13=1,(T12+1)*S1,T12*S1)</f>
        <v>0</v>
      </c>
      <c r="U13" s="75">
        <f>IF(U12+3&lt;13,(U12+3)*V1,(U12-9)*V1)</f>
        <v>0</v>
      </c>
      <c r="V13" s="75">
        <f>SUM(BG13*V1)</f>
        <v>0</v>
      </c>
      <c r="W13" s="75">
        <f>IF(U13&lt;4,(W12+1)*V1,W12*V1)</f>
        <v>0</v>
      </c>
      <c r="X13" s="75">
        <f>IF(X12+6&lt;13,(X12+6)*Y1,(X12-6)*Y1)</f>
        <v>0</v>
      </c>
      <c r="Y13" s="75">
        <f>SUM(BG13*Y1)</f>
        <v>0</v>
      </c>
      <c r="Z13" s="75">
        <f>IF(X13&lt;6,(Z12+1)*Y1,Z12*Y1)</f>
        <v>0</v>
      </c>
      <c r="AA13" s="75">
        <f>SUM(AA12*AB1)</f>
        <v>0</v>
      </c>
      <c r="AB13" s="75">
        <f>SUM(BG13*AB1)</f>
        <v>0</v>
      </c>
      <c r="AC13" s="75">
        <f>SUM(AC12+1*AB1)</f>
        <v>0</v>
      </c>
      <c r="AD13" s="75">
        <v>0</v>
      </c>
      <c r="AE13" s="75">
        <v>0</v>
      </c>
      <c r="AF13" s="75">
        <v>0</v>
      </c>
      <c r="AG13" s="75">
        <f>IF(AG12+2&lt;13,(AG12+2)*AH1,(AG12-10)*AH1)</f>
        <v>0</v>
      </c>
      <c r="AH13" s="75">
        <f>SUM(BG13*AH1)</f>
        <v>0</v>
      </c>
      <c r="AI13" s="75">
        <f>IF(AG13&lt;3,(AI12+1)*AH1,AI12*AH1)</f>
        <v>0</v>
      </c>
      <c r="AJ13" s="75">
        <f>IF(AJ11=AJ12,(AJ12+1-AK13)*AL1,AJ12*AL1)</f>
        <v>0</v>
      </c>
      <c r="AK13" s="75">
        <f t="shared" si="26"/>
        <v>0</v>
      </c>
      <c r="AL13" s="75">
        <f>IF(AJ13-AJ12=0,(AL12+15)*AL1,AM1*AL1)</f>
        <v>0</v>
      </c>
      <c r="AM13" s="75">
        <f>IF(AK13=12,(AM12+1)*AL1,AM12*AL1)</f>
        <v>0</v>
      </c>
      <c r="AN13" s="75">
        <f>IF(AN11=AN12,(AN12+1-AO13)*AO1,AN12*AO1)</f>
        <v>0</v>
      </c>
      <c r="AO13" s="75">
        <f t="shared" si="27"/>
        <v>0</v>
      </c>
      <c r="AP13" s="75">
        <f>IF(AN12=AN13,BG13*AO1,(AP12-15)*AO1)</f>
        <v>0</v>
      </c>
      <c r="AQ13" s="75">
        <f>IF(AO13=12,(AQ12+1)*AO1,AQ12*AO1)</f>
        <v>0</v>
      </c>
      <c r="AR13" s="91">
        <f>SUM(MONTH(BC12+14)*AS1)</f>
        <v>0</v>
      </c>
      <c r="AS13" s="91">
        <f>SUM(DAY(BC12+14)*AS1)</f>
        <v>0</v>
      </c>
      <c r="AT13" s="91">
        <f>SUM(YEAR(BC12+14)*AS1)</f>
        <v>0</v>
      </c>
      <c r="AU13" s="91">
        <f>SUM(MONTH(BC12+7)*AV1)</f>
        <v>0</v>
      </c>
      <c r="AV13" s="91">
        <f>SUM(DAY(BC12+7)*AV1)</f>
        <v>0</v>
      </c>
      <c r="AW13" s="91">
        <f>SUM(YEAR(BC12+7)*AV1)</f>
        <v>0</v>
      </c>
      <c r="AX13" s="91">
        <f t="shared" si="2"/>
        <v>1</v>
      </c>
      <c r="AY13" s="91">
        <f t="shared" si="0"/>
        <v>1</v>
      </c>
      <c r="AZ13" s="91">
        <f t="shared" si="1"/>
        <v>0</v>
      </c>
      <c r="BA13" s="91">
        <f t="shared" si="1"/>
        <v>0</v>
      </c>
      <c r="BB13" s="79">
        <f t="shared" si="3"/>
        <v>0</v>
      </c>
      <c r="BC13" s="91">
        <f t="shared" si="4"/>
        <v>0</v>
      </c>
      <c r="BD13" s="75" t="s">
        <v>59</v>
      </c>
      <c r="BE13" s="91">
        <f>IF(BC13&lt;BU42,((BC13*10)+5),999999)</f>
        <v>5</v>
      </c>
      <c r="BF13" s="91">
        <f t="shared" si="5"/>
        <v>1</v>
      </c>
      <c r="BG13" s="75">
        <f t="shared" si="6"/>
        <v>0</v>
      </c>
      <c r="BH13" s="75">
        <f t="shared" si="28"/>
        <v>0</v>
      </c>
      <c r="BI13" s="75" t="b">
        <f t="shared" si="7"/>
        <v>0</v>
      </c>
      <c r="BJ13" s="75">
        <f t="shared" si="8"/>
        <v>0</v>
      </c>
      <c r="BK13" s="75">
        <f t="shared" si="9"/>
        <v>0</v>
      </c>
      <c r="BL13" s="75" t="b">
        <f t="shared" si="10"/>
        <v>1</v>
      </c>
      <c r="BM13" s="75">
        <f t="shared" si="11"/>
        <v>0</v>
      </c>
      <c r="BN13" s="75">
        <f t="shared" si="12"/>
        <v>0</v>
      </c>
      <c r="BO13" s="75" t="b">
        <f t="shared" si="13"/>
        <v>0</v>
      </c>
      <c r="BP13" s="75">
        <f t="shared" si="14"/>
        <v>0</v>
      </c>
      <c r="BQ13" s="75">
        <f t="shared" si="15"/>
        <v>0</v>
      </c>
      <c r="BR13" s="75"/>
      <c r="BS13" s="72"/>
      <c r="BT13" s="72"/>
      <c r="BU13" s="69"/>
      <c r="BV13" s="102"/>
      <c r="BW13" s="94"/>
      <c r="BX13" s="72"/>
      <c r="BY13" s="75"/>
      <c r="BZ13" s="71" t="s">
        <v>69</v>
      </c>
      <c r="CA13" s="101">
        <f>SUM(20*CB7)</f>
        <v>0</v>
      </c>
      <c r="CB13" s="98" t="e">
        <f>PMT(E15/BX1*CB8,CA13,-E13,0)</f>
        <v>#DIV/0!</v>
      </c>
      <c r="CC13" s="75"/>
      <c r="CD13" s="79">
        <f t="shared" si="16"/>
        <v>0</v>
      </c>
      <c r="CE13" s="92">
        <f>IF(CD13&lt;CE3,CD13,CE3)</f>
        <v>0</v>
      </c>
      <c r="CF13" s="72" t="str">
        <f>IF(CE13&gt;=CE3,"BALLOON","PMT")</f>
        <v>PMT</v>
      </c>
      <c r="CG13" s="91">
        <f t="shared" si="29"/>
        <v>0</v>
      </c>
      <c r="CH13" s="91">
        <f>IF(BX1=360,CB5,CG13)</f>
        <v>0</v>
      </c>
      <c r="CI13" s="75" t="b">
        <f t="shared" si="17"/>
        <v>0</v>
      </c>
      <c r="CJ13" s="75">
        <f t="shared" si="30"/>
        <v>0</v>
      </c>
      <c r="CK13" s="75">
        <f>SUM(CJ13*CK1)</f>
        <v>0</v>
      </c>
      <c r="CL13" s="98">
        <f t="shared" si="18"/>
        <v>0</v>
      </c>
      <c r="CM13" s="97">
        <f>IF(CF13="PMT",E16-CL13,0)</f>
        <v>0</v>
      </c>
      <c r="CN13" s="97">
        <f t="shared" si="19"/>
        <v>0</v>
      </c>
      <c r="CO13" s="97">
        <f t="shared" si="20"/>
        <v>0</v>
      </c>
      <c r="CP13" s="97">
        <f t="shared" si="21"/>
        <v>0</v>
      </c>
      <c r="CQ13" s="94">
        <f t="shared" si="22"/>
        <v>0</v>
      </c>
      <c r="CR13" s="95">
        <f t="shared" si="31"/>
        <v>0</v>
      </c>
      <c r="CS13" s="96">
        <f t="shared" si="32"/>
        <v>0</v>
      </c>
      <c r="CT13" s="75">
        <f t="shared" si="23"/>
        <v>0</v>
      </c>
      <c r="CU13" s="99">
        <f t="shared" si="24"/>
        <v>0</v>
      </c>
      <c r="CV13" s="99">
        <f t="shared" si="25"/>
        <v>0</v>
      </c>
      <c r="CW13" s="100">
        <f t="shared" si="33"/>
        <v>0</v>
      </c>
      <c r="CX13" s="75">
        <f>SUM(CR13*CT13*BE1)</f>
        <v>0</v>
      </c>
    </row>
    <row r="14" spans="1:102" ht="9" customHeight="1">
      <c r="A14" s="3"/>
      <c r="B14" s="28"/>
      <c r="C14" s="29"/>
      <c r="D14" s="117" t="s">
        <v>122</v>
      </c>
      <c r="E14" s="170"/>
      <c r="F14" s="170"/>
      <c r="G14" s="30" t="s">
        <v>71</v>
      </c>
      <c r="H14" s="48"/>
      <c r="I14" s="8"/>
      <c r="J14" s="65"/>
      <c r="K14" s="17"/>
      <c r="L14" s="17"/>
      <c r="M14" s="17"/>
      <c r="N14" s="17"/>
      <c r="O14" s="17"/>
      <c r="P14" s="8"/>
      <c r="Q14" s="3"/>
      <c r="R14" s="75">
        <f>IF(R13+1&lt;13,(R13+1)*S1,1*S1)</f>
        <v>0</v>
      </c>
      <c r="S14" s="75">
        <f>SUM(BG14*S1)</f>
        <v>0</v>
      </c>
      <c r="T14" s="75">
        <f>IF(R14=1,(T13+1)*S1,T13*S1)</f>
        <v>0</v>
      </c>
      <c r="U14" s="75">
        <f>IF(U13+3&lt;13,(U13+3)*V1,(U13-9)*V1)</f>
        <v>0</v>
      </c>
      <c r="V14" s="75">
        <f>SUM(BG14*V1)</f>
        <v>0</v>
      </c>
      <c r="W14" s="75">
        <f>IF(U14&lt;4,(W13+1)*V1,W13*V1)</f>
        <v>0</v>
      </c>
      <c r="X14" s="75">
        <f>IF(X13+6&lt;13,(X13+6)*Y1,(X13-6)*Y1)</f>
        <v>0</v>
      </c>
      <c r="Y14" s="75">
        <f>SUM(BG14*Y1)</f>
        <v>0</v>
      </c>
      <c r="Z14" s="75">
        <f>IF(X14&lt;6,(Z13+1)*Y1,Z13*Y1)</f>
        <v>0</v>
      </c>
      <c r="AA14" s="75">
        <f>SUM(AA13*AB1)</f>
        <v>0</v>
      </c>
      <c r="AB14" s="75">
        <f>SUM(BG14*AB1)</f>
        <v>0</v>
      </c>
      <c r="AC14" s="75">
        <f>SUM(AC13+1*AB1)</f>
        <v>0</v>
      </c>
      <c r="AD14" s="75">
        <v>0</v>
      </c>
      <c r="AE14" s="75">
        <v>0</v>
      </c>
      <c r="AF14" s="75">
        <v>0</v>
      </c>
      <c r="AG14" s="75">
        <f>IF(AG13+2&lt;13,(AG13+2)*AH1,(AG13-10)*AH1)</f>
        <v>0</v>
      </c>
      <c r="AH14" s="75">
        <f>SUM(BG14*AH1)</f>
        <v>0</v>
      </c>
      <c r="AI14" s="75">
        <f>IF(AG14&lt;3,(AI13+1)*AH1,AI13*AH1)</f>
        <v>0</v>
      </c>
      <c r="AJ14" s="75">
        <f>IF(AJ12=AJ13,(AJ13+1-AK14)*AL1,AJ13*AL1)</f>
        <v>0</v>
      </c>
      <c r="AK14" s="75">
        <f t="shared" si="26"/>
        <v>0</v>
      </c>
      <c r="AL14" s="75">
        <f>IF(AJ14-AJ13=0,(AL13+15)*AL1,AM1*AL1)</f>
        <v>0</v>
      </c>
      <c r="AM14" s="75">
        <f>IF(AK14=12,(AM13+1)*AL1,AM13*AL1)</f>
        <v>0</v>
      </c>
      <c r="AN14" s="75">
        <f>IF(AN12=AN13,(AN13+1-AO14)*AO1,AN13*AO1)</f>
        <v>0</v>
      </c>
      <c r="AO14" s="75">
        <f t="shared" si="27"/>
        <v>0</v>
      </c>
      <c r="AP14" s="75">
        <f>IF(AN13=AN14,BG14*AO1,(AP13-15)*AO1)</f>
        <v>0</v>
      </c>
      <c r="AQ14" s="75">
        <f>IF(AO14=12,(AQ13+1)*AO1,AQ13*AO1)</f>
        <v>0</v>
      </c>
      <c r="AR14" s="91">
        <f>SUM(MONTH(BC13+14)*AS1)</f>
        <v>0</v>
      </c>
      <c r="AS14" s="91">
        <f>SUM(DAY(BC13+14)*AS1)</f>
        <v>0</v>
      </c>
      <c r="AT14" s="91">
        <f>SUM(YEAR(BC13+14)*AS1)</f>
        <v>0</v>
      </c>
      <c r="AU14" s="91">
        <f>SUM(MONTH(BC13+7)*AV1)</f>
        <v>0</v>
      </c>
      <c r="AV14" s="91">
        <f>SUM(DAY(BC13+7)*AV1)</f>
        <v>0</v>
      </c>
      <c r="AW14" s="91">
        <f>SUM(YEAR(BC13+7)*AV1)</f>
        <v>0</v>
      </c>
      <c r="AX14" s="91">
        <f t="shared" si="2"/>
        <v>1</v>
      </c>
      <c r="AY14" s="91">
        <f t="shared" si="0"/>
        <v>1</v>
      </c>
      <c r="AZ14" s="91">
        <f t="shared" si="1"/>
        <v>0</v>
      </c>
      <c r="BA14" s="91">
        <f t="shared" si="1"/>
        <v>0</v>
      </c>
      <c r="BB14" s="79">
        <f t="shared" si="3"/>
        <v>0</v>
      </c>
      <c r="BC14" s="91">
        <f t="shared" si="4"/>
        <v>0</v>
      </c>
      <c r="BD14" s="75" t="s">
        <v>59</v>
      </c>
      <c r="BE14" s="91">
        <f>IF(BC14&lt;BU42,((BC14*10)+5),999999)</f>
        <v>5</v>
      </c>
      <c r="BF14" s="91">
        <f t="shared" si="5"/>
        <v>1</v>
      </c>
      <c r="BG14" s="75">
        <f t="shared" si="6"/>
        <v>0</v>
      </c>
      <c r="BH14" s="75">
        <f t="shared" si="28"/>
        <v>0</v>
      </c>
      <c r="BI14" s="75" t="b">
        <f t="shared" si="7"/>
        <v>0</v>
      </c>
      <c r="BJ14" s="75">
        <f t="shared" si="8"/>
        <v>0</v>
      </c>
      <c r="BK14" s="75">
        <f t="shared" si="9"/>
        <v>0</v>
      </c>
      <c r="BL14" s="75" t="b">
        <f t="shared" si="10"/>
        <v>1</v>
      </c>
      <c r="BM14" s="75">
        <f t="shared" si="11"/>
        <v>0</v>
      </c>
      <c r="BN14" s="75">
        <f t="shared" si="12"/>
        <v>0</v>
      </c>
      <c r="BO14" s="75" t="b">
        <f t="shared" si="13"/>
        <v>0</v>
      </c>
      <c r="BP14" s="75">
        <f t="shared" si="14"/>
        <v>0</v>
      </c>
      <c r="BQ14" s="75">
        <f t="shared" si="15"/>
        <v>0</v>
      </c>
      <c r="BR14" s="75"/>
      <c r="BS14" s="72"/>
      <c r="BT14" s="72"/>
      <c r="BU14" s="69"/>
      <c r="BV14" s="102"/>
      <c r="BW14" s="94"/>
      <c r="BX14" s="72"/>
      <c r="BY14" s="75"/>
      <c r="BZ14" s="71" t="s">
        <v>70</v>
      </c>
      <c r="CA14" s="103">
        <f>SUM(25*CB7)</f>
        <v>0</v>
      </c>
      <c r="CB14" s="98" t="e">
        <f>PMT(E15/BX1*CB8,CA14,-E13,0)</f>
        <v>#DIV/0!</v>
      </c>
      <c r="CC14" s="75"/>
      <c r="CD14" s="79">
        <f t="shared" si="16"/>
        <v>0</v>
      </c>
      <c r="CE14" s="92">
        <f>IF(CD14&lt;CE3,CD14,CE3)</f>
        <v>0</v>
      </c>
      <c r="CF14" s="72" t="str">
        <f>IF(CE14&gt;=CE3,"BALLOON","PMT")</f>
        <v>PMT</v>
      </c>
      <c r="CG14" s="91">
        <f t="shared" si="29"/>
        <v>0</v>
      </c>
      <c r="CH14" s="91">
        <f>IF(BX1=360,CB5,CG14)</f>
        <v>0</v>
      </c>
      <c r="CI14" s="75" t="b">
        <f t="shared" si="17"/>
        <v>0</v>
      </c>
      <c r="CJ14" s="75">
        <f t="shared" si="30"/>
        <v>0</v>
      </c>
      <c r="CK14" s="75">
        <f>SUM(CJ14*CK1)</f>
        <v>0</v>
      </c>
      <c r="CL14" s="98">
        <f t="shared" si="18"/>
        <v>0</v>
      </c>
      <c r="CM14" s="97">
        <f>IF(CF14="PMT",E16-CL14,0)</f>
        <v>0</v>
      </c>
      <c r="CN14" s="97">
        <f t="shared" si="19"/>
        <v>0</v>
      </c>
      <c r="CO14" s="97">
        <f t="shared" si="20"/>
        <v>0</v>
      </c>
      <c r="CP14" s="97">
        <f t="shared" si="21"/>
        <v>0</v>
      </c>
      <c r="CQ14" s="94">
        <f t="shared" si="22"/>
        <v>0</v>
      </c>
      <c r="CR14" s="95">
        <f t="shared" si="31"/>
        <v>0</v>
      </c>
      <c r="CS14" s="96">
        <f t="shared" si="32"/>
        <v>0</v>
      </c>
      <c r="CT14" s="75">
        <f t="shared" si="23"/>
        <v>0</v>
      </c>
      <c r="CU14" s="99">
        <f t="shared" si="24"/>
        <v>0</v>
      </c>
      <c r="CV14" s="99">
        <f t="shared" si="25"/>
        <v>0</v>
      </c>
      <c r="CW14" s="100">
        <f t="shared" si="33"/>
        <v>0</v>
      </c>
      <c r="CX14" s="75">
        <f>SUM(CR14*CT14*BE1)</f>
        <v>0</v>
      </c>
    </row>
    <row r="15" spans="1:102" ht="9" customHeight="1">
      <c r="A15" s="3"/>
      <c r="B15" s="28"/>
      <c r="C15" s="29"/>
      <c r="D15" s="117" t="s">
        <v>94</v>
      </c>
      <c r="E15" s="171"/>
      <c r="F15" s="171"/>
      <c r="G15" s="32" t="s">
        <v>73</v>
      </c>
      <c r="H15" s="33"/>
      <c r="I15" s="34"/>
      <c r="J15" s="177" t="s">
        <v>110</v>
      </c>
      <c r="K15" s="177"/>
      <c r="L15" s="177"/>
      <c r="M15" s="177"/>
      <c r="N15" s="177"/>
      <c r="O15" s="177"/>
      <c r="P15" s="177"/>
      <c r="Q15" s="18"/>
      <c r="R15" s="75">
        <f>IF(R14+1&lt;13,(R14+1)*S1,1*S1)</f>
        <v>0</v>
      </c>
      <c r="S15" s="75">
        <f>SUM(BG15*S1)</f>
        <v>0</v>
      </c>
      <c r="T15" s="75">
        <f>IF(R15=1,(T14+1)*S1,T14*S1)</f>
        <v>0</v>
      </c>
      <c r="U15" s="75">
        <f>IF(U14+3&lt;13,(U14+3)*V1,(U14-9)*V1)</f>
        <v>0</v>
      </c>
      <c r="V15" s="75">
        <f>SUM(BG15*V1)</f>
        <v>0</v>
      </c>
      <c r="W15" s="75">
        <f>IF(U15&lt;4,(W14+1)*V1,W14*V1)</f>
        <v>0</v>
      </c>
      <c r="X15" s="75">
        <f>IF(X14+6&lt;13,(X14+6)*Y1,(X14-6)*Y1)</f>
        <v>0</v>
      </c>
      <c r="Y15" s="75">
        <f>SUM(BG15*Y1)</f>
        <v>0</v>
      </c>
      <c r="Z15" s="75">
        <f>IF(X15&lt;6,(Z14+1)*Y1,Z14*Y1)</f>
        <v>0</v>
      </c>
      <c r="AA15" s="75">
        <f>SUM(AA14*AB1)</f>
        <v>0</v>
      </c>
      <c r="AB15" s="75">
        <f>SUM(BG15*AB1)</f>
        <v>0</v>
      </c>
      <c r="AC15" s="75">
        <f>SUM(AC14+1*AB1)</f>
        <v>0</v>
      </c>
      <c r="AD15" s="75">
        <v>0</v>
      </c>
      <c r="AE15" s="75">
        <v>0</v>
      </c>
      <c r="AF15" s="75">
        <v>0</v>
      </c>
      <c r="AG15" s="75">
        <f>IF(AG14+2&lt;13,(AG14+2)*AH1,(AG14-10)*AH1)</f>
        <v>0</v>
      </c>
      <c r="AH15" s="75">
        <f>SUM(BG15*AH1)</f>
        <v>0</v>
      </c>
      <c r="AI15" s="75">
        <f>IF(AG15&lt;3,(AI14+1)*AH1,AI14*AH1)</f>
        <v>0</v>
      </c>
      <c r="AJ15" s="75">
        <f>IF(AJ13=AJ14,(AJ14+1-AK15)*AL1,AJ14*AL1)</f>
        <v>0</v>
      </c>
      <c r="AK15" s="75">
        <f t="shared" si="26"/>
        <v>0</v>
      </c>
      <c r="AL15" s="75">
        <f>IF(AJ15-AJ14=0,(AL14+15)*AL1,AM1*AL1)</f>
        <v>0</v>
      </c>
      <c r="AM15" s="75">
        <f>IF(AK15=12,(AM14+1)*AL1,AM14*AL1)</f>
        <v>0</v>
      </c>
      <c r="AN15" s="75">
        <f>IF(AN13=AN14,(AN14+1-AO15)*AO1,AN14*AO1)</f>
        <v>0</v>
      </c>
      <c r="AO15" s="75">
        <f t="shared" si="27"/>
        <v>0</v>
      </c>
      <c r="AP15" s="75">
        <f>IF(AN14=AN15,BG15*AO1,(AP14-15)*AO1)</f>
        <v>0</v>
      </c>
      <c r="AQ15" s="75">
        <f>IF(AO15=12,(AQ14+1)*AO1,AQ14*AO1)</f>
        <v>0</v>
      </c>
      <c r="AR15" s="91">
        <f>SUM(MONTH(BC14+14)*AS1)</f>
        <v>0</v>
      </c>
      <c r="AS15" s="91">
        <f>SUM(DAY(BC14+14)*AS1)</f>
        <v>0</v>
      </c>
      <c r="AT15" s="91">
        <f>SUM(YEAR(BC14+14)*AS1)</f>
        <v>0</v>
      </c>
      <c r="AU15" s="91">
        <f>SUM(MONTH(BC14+7)*AV1)</f>
        <v>0</v>
      </c>
      <c r="AV15" s="91">
        <f>SUM(DAY(BC14+7)*AV1)</f>
        <v>0</v>
      </c>
      <c r="AW15" s="91">
        <f>SUM(YEAR(BC14+7)*AV1)</f>
        <v>0</v>
      </c>
      <c r="AX15" s="91">
        <f t="shared" si="2"/>
        <v>1</v>
      </c>
      <c r="AY15" s="91">
        <f t="shared" si="0"/>
        <v>1</v>
      </c>
      <c r="AZ15" s="91">
        <f t="shared" si="1"/>
        <v>0</v>
      </c>
      <c r="BA15" s="91">
        <f t="shared" si="1"/>
        <v>0</v>
      </c>
      <c r="BB15" s="79">
        <f t="shared" si="3"/>
        <v>0</v>
      </c>
      <c r="BC15" s="91">
        <f t="shared" si="4"/>
        <v>0</v>
      </c>
      <c r="BD15" s="75" t="s">
        <v>59</v>
      </c>
      <c r="BE15" s="91">
        <f>IF(BC15&lt;BU42,((BC15*10)+5),999999)</f>
        <v>5</v>
      </c>
      <c r="BF15" s="91">
        <f t="shared" si="5"/>
        <v>1</v>
      </c>
      <c r="BG15" s="75">
        <f t="shared" si="6"/>
        <v>0</v>
      </c>
      <c r="BH15" s="75">
        <f t="shared" si="28"/>
        <v>0</v>
      </c>
      <c r="BI15" s="75" t="b">
        <f t="shared" si="7"/>
        <v>0</v>
      </c>
      <c r="BJ15" s="75">
        <f t="shared" si="8"/>
        <v>0</v>
      </c>
      <c r="BK15" s="75">
        <f t="shared" si="9"/>
        <v>0</v>
      </c>
      <c r="BL15" s="75" t="b">
        <f t="shared" si="10"/>
        <v>1</v>
      </c>
      <c r="BM15" s="75">
        <f t="shared" si="11"/>
        <v>0</v>
      </c>
      <c r="BN15" s="75">
        <f t="shared" si="12"/>
        <v>0</v>
      </c>
      <c r="BO15" s="75" t="b">
        <f t="shared" si="13"/>
        <v>0</v>
      </c>
      <c r="BP15" s="75">
        <f t="shared" si="14"/>
        <v>0</v>
      </c>
      <c r="BQ15" s="75">
        <f t="shared" si="15"/>
        <v>0</v>
      </c>
      <c r="BR15" s="75"/>
      <c r="BS15" s="72"/>
      <c r="BT15" s="72"/>
      <c r="BU15" s="69"/>
      <c r="BV15" s="102"/>
      <c r="BW15" s="94"/>
      <c r="BX15" s="72"/>
      <c r="BY15" s="75"/>
      <c r="BZ15" s="71" t="s">
        <v>72</v>
      </c>
      <c r="CA15" s="101">
        <f>SUM(30*CB7)</f>
        <v>0</v>
      </c>
      <c r="CB15" s="98" t="e">
        <f>PMT(E15/BX1*CB8,CA15,-E13,0)</f>
        <v>#DIV/0!</v>
      </c>
      <c r="CC15" s="75"/>
      <c r="CD15" s="79">
        <f t="shared" si="16"/>
        <v>0</v>
      </c>
      <c r="CE15" s="92">
        <f>IF(CD15&lt;CE3,CD15,CE3)</f>
        <v>0</v>
      </c>
      <c r="CF15" s="72" t="str">
        <f>IF(CE15&gt;=CE3,"BALLOON","PMT")</f>
        <v>PMT</v>
      </c>
      <c r="CG15" s="91">
        <f t="shared" si="29"/>
        <v>0</v>
      </c>
      <c r="CH15" s="91">
        <f>IF(BX1=360,CB5,CG15)</f>
        <v>0</v>
      </c>
      <c r="CI15" s="75" t="b">
        <f t="shared" si="17"/>
        <v>0</v>
      </c>
      <c r="CJ15" s="75">
        <f t="shared" si="30"/>
        <v>0</v>
      </c>
      <c r="CK15" s="75">
        <f>SUM(CJ15*CK1)</f>
        <v>0</v>
      </c>
      <c r="CL15" s="98">
        <f t="shared" si="18"/>
        <v>0</v>
      </c>
      <c r="CM15" s="97">
        <f>IF(CF15="PMT",E16-CL15,0)</f>
        <v>0</v>
      </c>
      <c r="CN15" s="97">
        <f>IF(CQ14-CM15&gt;0,CM15*CR15,CQ14*CR15)</f>
        <v>0</v>
      </c>
      <c r="CO15" s="97">
        <f t="shared" si="20"/>
        <v>0</v>
      </c>
      <c r="CP15" s="97">
        <f t="shared" si="21"/>
        <v>0</v>
      </c>
      <c r="CQ15" s="94">
        <f t="shared" si="22"/>
        <v>0</v>
      </c>
      <c r="CR15" s="95">
        <f t="shared" si="31"/>
        <v>0</v>
      </c>
      <c r="CS15" s="96">
        <f t="shared" si="32"/>
        <v>0</v>
      </c>
      <c r="CT15" s="75">
        <f t="shared" si="23"/>
        <v>0</v>
      </c>
      <c r="CU15" s="99">
        <f t="shared" si="24"/>
        <v>0</v>
      </c>
      <c r="CV15" s="99">
        <f t="shared" si="25"/>
        <v>0</v>
      </c>
      <c r="CW15" s="100">
        <f t="shared" si="33"/>
        <v>0</v>
      </c>
      <c r="CX15" s="75">
        <f>SUM(CR15*CT15*BE1)</f>
        <v>0</v>
      </c>
    </row>
    <row r="16" spans="1:102" ht="9" customHeight="1">
      <c r="A16" s="3"/>
      <c r="B16" s="28"/>
      <c r="C16" s="29"/>
      <c r="D16" s="117" t="s">
        <v>120</v>
      </c>
      <c r="E16" s="172"/>
      <c r="F16" s="172"/>
      <c r="G16" s="33"/>
      <c r="H16" s="31"/>
      <c r="I16" s="35"/>
      <c r="J16" s="113" t="s">
        <v>75</v>
      </c>
      <c r="K16" s="114" t="str">
        <f>IF(BC1&gt;0,CB9,"")</f>
        <v/>
      </c>
      <c r="L16" s="110"/>
      <c r="M16" s="113" t="s">
        <v>76</v>
      </c>
      <c r="N16" s="115" t="str">
        <f>IF(BC1&gt;0,CB12,"")</f>
        <v/>
      </c>
      <c r="O16" s="113" t="s">
        <v>77</v>
      </c>
      <c r="P16" s="115" t="str">
        <f>IF(BC1&gt;0,CB15,"")</f>
        <v/>
      </c>
      <c r="Q16" s="22"/>
      <c r="R16" s="75">
        <f>IF(R15+1&lt;13,(R15+1)*S1,1*S1)</f>
        <v>0</v>
      </c>
      <c r="S16" s="75">
        <f>SUM(BG16*S1)</f>
        <v>0</v>
      </c>
      <c r="T16" s="75">
        <f>IF(R16=1,(T15+1)*S1,T15*S1)</f>
        <v>0</v>
      </c>
      <c r="U16" s="75">
        <f>IF(U15+3&lt;13,(U15+3)*V1,(U15-9)*V1)</f>
        <v>0</v>
      </c>
      <c r="V16" s="75">
        <f>SUM(BG16*V1)</f>
        <v>0</v>
      </c>
      <c r="W16" s="75">
        <f>IF(U16&lt;4,(W15+1)*V1,W15*V1)</f>
        <v>0</v>
      </c>
      <c r="X16" s="75">
        <f>IF(X15+6&lt;13,(X15+6)*Y1,(X15-6)*Y1)</f>
        <v>0</v>
      </c>
      <c r="Y16" s="75">
        <f>SUM(BG16*Y1)</f>
        <v>0</v>
      </c>
      <c r="Z16" s="75">
        <f>IF(X16&lt;6,(Z15+1)*Y1,Z15*Y1)</f>
        <v>0</v>
      </c>
      <c r="AA16" s="75">
        <f>SUM(AA15*AB1)</f>
        <v>0</v>
      </c>
      <c r="AB16" s="75">
        <f>SUM(BG16*AB1)</f>
        <v>0</v>
      </c>
      <c r="AC16" s="75">
        <f>SUM(AC15+1*AB1)</f>
        <v>0</v>
      </c>
      <c r="AD16" s="75">
        <v>0</v>
      </c>
      <c r="AE16" s="75">
        <v>0</v>
      </c>
      <c r="AF16" s="75">
        <v>0</v>
      </c>
      <c r="AG16" s="75">
        <f>IF(AG15+2&lt;13,(AG15+2)*AH1,(AG15-10)*AH1)</f>
        <v>0</v>
      </c>
      <c r="AH16" s="75">
        <f>SUM(BG16*AH1)</f>
        <v>0</v>
      </c>
      <c r="AI16" s="75">
        <f>IF(AG16&lt;3,(AI15+1)*AH1,AI15*AH1)</f>
        <v>0</v>
      </c>
      <c r="AJ16" s="75">
        <f>IF(AJ14=AJ15,(AJ15+1-AK16)*AL1,AJ15*AL1)</f>
        <v>0</v>
      </c>
      <c r="AK16" s="75">
        <f t="shared" si="26"/>
        <v>0</v>
      </c>
      <c r="AL16" s="75">
        <f>IF(AJ16-AJ15=0,(AL15+15)*AL1,AM1*AL1)</f>
        <v>0</v>
      </c>
      <c r="AM16" s="75">
        <f>IF(AK16=12,(AM15+1)*AL1,AM15*AL1)</f>
        <v>0</v>
      </c>
      <c r="AN16" s="75">
        <f>IF(AN14=AN15,(AN15+1-AO16)*AO1,AN15*AO1)</f>
        <v>0</v>
      </c>
      <c r="AO16" s="75">
        <f t="shared" si="27"/>
        <v>0</v>
      </c>
      <c r="AP16" s="75">
        <f>IF(AN15=AN16,BG16*AO1,(AP15-15)*AO1)</f>
        <v>0</v>
      </c>
      <c r="AQ16" s="75">
        <f>IF(AO16=12,(AQ15+1)*AO1,AQ15*AO1)</f>
        <v>0</v>
      </c>
      <c r="AR16" s="91">
        <f>SUM(MONTH(BC15+14)*AS1)</f>
        <v>0</v>
      </c>
      <c r="AS16" s="91">
        <f>SUM(DAY(BC15+14)*AS1)</f>
        <v>0</v>
      </c>
      <c r="AT16" s="91">
        <f>SUM(YEAR(BC15+14)*AS1)</f>
        <v>0</v>
      </c>
      <c r="AU16" s="91">
        <f>SUM(MONTH(BC15+7)*AV1)</f>
        <v>0</v>
      </c>
      <c r="AV16" s="91">
        <f>SUM(DAY(BC15+7)*AV1)</f>
        <v>0</v>
      </c>
      <c r="AW16" s="91">
        <f>SUM(YEAR(BC15+7)*AV1)</f>
        <v>0</v>
      </c>
      <c r="AX16" s="91">
        <f t="shared" si="2"/>
        <v>1</v>
      </c>
      <c r="AY16" s="91">
        <f t="shared" si="0"/>
        <v>1</v>
      </c>
      <c r="AZ16" s="91">
        <f t="shared" si="1"/>
        <v>0</v>
      </c>
      <c r="BA16" s="91">
        <f t="shared" si="1"/>
        <v>0</v>
      </c>
      <c r="BB16" s="79">
        <f t="shared" si="3"/>
        <v>0</v>
      </c>
      <c r="BC16" s="91">
        <f t="shared" si="4"/>
        <v>0</v>
      </c>
      <c r="BD16" s="75" t="s">
        <v>59</v>
      </c>
      <c r="BE16" s="91">
        <f>IF(BC16&lt;BU42,((BC16*10)+5),999999)</f>
        <v>5</v>
      </c>
      <c r="BF16" s="91">
        <f t="shared" si="5"/>
        <v>1</v>
      </c>
      <c r="BG16" s="75">
        <f t="shared" si="6"/>
        <v>0</v>
      </c>
      <c r="BH16" s="75">
        <f t="shared" si="28"/>
        <v>0</v>
      </c>
      <c r="BI16" s="75" t="b">
        <f t="shared" si="7"/>
        <v>0</v>
      </c>
      <c r="BJ16" s="75">
        <f t="shared" si="8"/>
        <v>0</v>
      </c>
      <c r="BK16" s="75">
        <f t="shared" si="9"/>
        <v>0</v>
      </c>
      <c r="BL16" s="75" t="b">
        <f t="shared" si="10"/>
        <v>1</v>
      </c>
      <c r="BM16" s="75">
        <f t="shared" si="11"/>
        <v>0</v>
      </c>
      <c r="BN16" s="75">
        <f t="shared" si="12"/>
        <v>0</v>
      </c>
      <c r="BO16" s="75" t="b">
        <f t="shared" si="13"/>
        <v>0</v>
      </c>
      <c r="BP16" s="75">
        <f t="shared" si="14"/>
        <v>0</v>
      </c>
      <c r="BQ16" s="75">
        <f t="shared" si="15"/>
        <v>0</v>
      </c>
      <c r="BR16" s="75"/>
      <c r="BS16" s="72"/>
      <c r="BT16" s="72"/>
      <c r="BU16" s="69"/>
      <c r="BV16" s="102"/>
      <c r="BW16" s="94"/>
      <c r="BX16" s="72"/>
      <c r="BY16" s="75"/>
      <c r="BZ16" s="71" t="s">
        <v>74</v>
      </c>
      <c r="CA16" s="101">
        <f>SUM(40*CB7)</f>
        <v>0</v>
      </c>
      <c r="CB16" s="98" t="e">
        <f>PMT(E15/BX1*CB8,CA16,-E13,0)</f>
        <v>#DIV/0!</v>
      </c>
      <c r="CC16" s="75"/>
      <c r="CD16" s="79">
        <f t="shared" si="16"/>
        <v>0</v>
      </c>
      <c r="CE16" s="92">
        <f>IF(CD16&lt;CE3,CD16,CE3)</f>
        <v>0</v>
      </c>
      <c r="CF16" s="72" t="str">
        <f>IF(CE16&gt;=CE3,"BALLOON","PMT")</f>
        <v>PMT</v>
      </c>
      <c r="CG16" s="91">
        <f t="shared" si="29"/>
        <v>0</v>
      </c>
      <c r="CH16" s="91">
        <f>IF(BX1=360,CB5,CG16)</f>
        <v>0</v>
      </c>
      <c r="CI16" s="75" t="b">
        <f t="shared" si="17"/>
        <v>0</v>
      </c>
      <c r="CJ16" s="75">
        <f t="shared" si="30"/>
        <v>0</v>
      </c>
      <c r="CK16" s="75">
        <f>SUM(CJ16*CK1)</f>
        <v>0</v>
      </c>
      <c r="CL16" s="98">
        <f t="shared" si="18"/>
        <v>0</v>
      </c>
      <c r="CM16" s="97">
        <f>IF(CF16="PMT",E16-CL16,0)</f>
        <v>0</v>
      </c>
      <c r="CN16" s="97">
        <f>IF(CQ15-CM16&gt;0,CM16*CR16,CQ15*CR16)</f>
        <v>0</v>
      </c>
      <c r="CO16" s="97">
        <f t="shared" si="20"/>
        <v>0</v>
      </c>
      <c r="CP16" s="97">
        <f t="shared" si="21"/>
        <v>0</v>
      </c>
      <c r="CQ16" s="94">
        <f t="shared" ref="CQ16:CQ69" si="34">IF(CO16=0,CP16,CO16+CL16)</f>
        <v>0</v>
      </c>
      <c r="CR16" s="95">
        <f t="shared" si="31"/>
        <v>0</v>
      </c>
      <c r="CS16" s="96">
        <f t="shared" si="32"/>
        <v>0</v>
      </c>
      <c r="CT16" s="75">
        <f t="shared" si="23"/>
        <v>0</v>
      </c>
      <c r="CU16" s="99">
        <f t="shared" si="24"/>
        <v>0</v>
      </c>
      <c r="CV16" s="99">
        <f t="shared" si="25"/>
        <v>0</v>
      </c>
      <c r="CW16" s="100">
        <f t="shared" si="33"/>
        <v>0</v>
      </c>
      <c r="CX16" s="75">
        <f>SUM(CR16*CT16*BE1)</f>
        <v>0</v>
      </c>
    </row>
    <row r="17" spans="1:102" ht="9" customHeight="1">
      <c r="A17" s="3"/>
      <c r="B17" s="28"/>
      <c r="C17" s="29"/>
      <c r="D17" s="117" t="s">
        <v>95</v>
      </c>
      <c r="E17" s="168"/>
      <c r="F17" s="168"/>
      <c r="G17" s="33"/>
      <c r="H17" s="31"/>
      <c r="I17" s="35"/>
      <c r="J17" s="113" t="s">
        <v>79</v>
      </c>
      <c r="K17" s="114" t="str">
        <f>IF(BC1&gt;0,CB10,"")</f>
        <v/>
      </c>
      <c r="L17" s="111"/>
      <c r="M17" s="113" t="s">
        <v>80</v>
      </c>
      <c r="N17" s="115" t="str">
        <f>IF(BC1&gt;0,CB13,"")</f>
        <v/>
      </c>
      <c r="O17" s="113" t="s">
        <v>81</v>
      </c>
      <c r="P17" s="115" t="str">
        <f>IF(BC1&gt;0,CB16,"")</f>
        <v/>
      </c>
      <c r="Q17" s="22"/>
      <c r="R17" s="75">
        <f>IF(R16+1&lt;13,(R16+1)*S1,1*S1)</f>
        <v>0</v>
      </c>
      <c r="S17" s="75">
        <f>SUM(BG17*S1)</f>
        <v>0</v>
      </c>
      <c r="T17" s="75">
        <f>IF(R17=1,(T16+1)*S1,T16*S1)</f>
        <v>0</v>
      </c>
      <c r="U17" s="75">
        <f>IF(U16+3&lt;13,(U16+3)*V1,(U16-9)*V1)</f>
        <v>0</v>
      </c>
      <c r="V17" s="75">
        <f>SUM(BG17*V1)</f>
        <v>0</v>
      </c>
      <c r="W17" s="75">
        <f>IF(U17&lt;4,(W16+1)*V1,W16*V1)</f>
        <v>0</v>
      </c>
      <c r="X17" s="75">
        <f>IF(X16+6&lt;13,(X16+6)*Y1,(X16-6)*Y1)</f>
        <v>0</v>
      </c>
      <c r="Y17" s="75">
        <f>SUM(BG17*Y1)</f>
        <v>0</v>
      </c>
      <c r="Z17" s="75">
        <f>IF(X17&lt;6,(Z16+1)*Y1,Z16*Y1)</f>
        <v>0</v>
      </c>
      <c r="AA17" s="75">
        <f>SUM(AA16*AB1)</f>
        <v>0</v>
      </c>
      <c r="AB17" s="75">
        <f>SUM(BG17*AB1)</f>
        <v>0</v>
      </c>
      <c r="AC17" s="75">
        <f>SUM(AC16+1*AB1)</f>
        <v>0</v>
      </c>
      <c r="AD17" s="75">
        <v>0</v>
      </c>
      <c r="AE17" s="75">
        <v>0</v>
      </c>
      <c r="AF17" s="75">
        <v>0</v>
      </c>
      <c r="AG17" s="75">
        <f>IF(AG16+2&lt;13,(AG16+2)*AH1,(AG16-10)*AH1)</f>
        <v>0</v>
      </c>
      <c r="AH17" s="75">
        <f>SUM(BG17*AH1)</f>
        <v>0</v>
      </c>
      <c r="AI17" s="75">
        <f>IF(AG17&lt;3,(AI16+1)*AH1,AI16*AH1)</f>
        <v>0</v>
      </c>
      <c r="AJ17" s="75">
        <f>IF(AJ15=AJ16,(AJ16+1-AK17)*AL1,AJ16*AL1)</f>
        <v>0</v>
      </c>
      <c r="AK17" s="75">
        <f t="shared" si="26"/>
        <v>0</v>
      </c>
      <c r="AL17" s="75">
        <f>IF(AJ17-AJ16=0,(AL16+15)*AL1,AM1*AL1)</f>
        <v>0</v>
      </c>
      <c r="AM17" s="75">
        <f>IF(AK17=12,(AM16+1)*AL1,AM16*AL1)</f>
        <v>0</v>
      </c>
      <c r="AN17" s="75">
        <f>IF(AN15=AN16,(AN16+1-AO17)*AO1,AN16*AO1)</f>
        <v>0</v>
      </c>
      <c r="AO17" s="75">
        <f t="shared" si="27"/>
        <v>0</v>
      </c>
      <c r="AP17" s="75">
        <f>IF(AN16=AN17,BG17*AO1,(AP16-15)*AO1)</f>
        <v>0</v>
      </c>
      <c r="AQ17" s="75">
        <f>IF(AO17=12,(AQ16+1)*AO1,AQ16*AO1)</f>
        <v>0</v>
      </c>
      <c r="AR17" s="91">
        <f>SUM(MONTH(BC16+14)*AS1)</f>
        <v>0</v>
      </c>
      <c r="AS17" s="91">
        <f>SUM(DAY(BC16+14)*AS1)</f>
        <v>0</v>
      </c>
      <c r="AT17" s="91">
        <f>SUM(YEAR(BC16+14)*AS1)</f>
        <v>0</v>
      </c>
      <c r="AU17" s="91">
        <f>SUM(MONTH(BC16+7)*AV1)</f>
        <v>0</v>
      </c>
      <c r="AV17" s="91">
        <f>SUM(DAY(BC16+7)*AV1)</f>
        <v>0</v>
      </c>
      <c r="AW17" s="91">
        <f>SUM(YEAR(BC16+7)*AV1)</f>
        <v>0</v>
      </c>
      <c r="AX17" s="91">
        <f t="shared" si="2"/>
        <v>1</v>
      </c>
      <c r="AY17" s="91">
        <f t="shared" si="0"/>
        <v>1</v>
      </c>
      <c r="AZ17" s="91">
        <f t="shared" si="1"/>
        <v>0</v>
      </c>
      <c r="BA17" s="91">
        <f t="shared" si="1"/>
        <v>0</v>
      </c>
      <c r="BB17" s="79">
        <f t="shared" si="3"/>
        <v>0</v>
      </c>
      <c r="BC17" s="91">
        <f t="shared" si="4"/>
        <v>0</v>
      </c>
      <c r="BD17" s="75" t="s">
        <v>59</v>
      </c>
      <c r="BE17" s="91">
        <f>IF(BC17&lt;BU42,((BC17*10)+5),999999)</f>
        <v>5</v>
      </c>
      <c r="BF17" s="91">
        <f>SUM(AY17)</f>
        <v>1</v>
      </c>
      <c r="BG17" s="75">
        <f t="shared" si="6"/>
        <v>0</v>
      </c>
      <c r="BH17" s="75">
        <f t="shared" si="28"/>
        <v>0</v>
      </c>
      <c r="BI17" s="75" t="b">
        <f t="shared" si="7"/>
        <v>0</v>
      </c>
      <c r="BJ17" s="75">
        <f t="shared" si="8"/>
        <v>0</v>
      </c>
      <c r="BK17" s="75">
        <f t="shared" si="9"/>
        <v>0</v>
      </c>
      <c r="BL17" s="75" t="b">
        <f t="shared" si="10"/>
        <v>1</v>
      </c>
      <c r="BM17" s="75">
        <f t="shared" si="11"/>
        <v>0</v>
      </c>
      <c r="BN17" s="75">
        <f t="shared" si="12"/>
        <v>0</v>
      </c>
      <c r="BO17" s="75" t="b">
        <f t="shared" si="13"/>
        <v>0</v>
      </c>
      <c r="BP17" s="75">
        <f>IF(BH17&gt;28,28,BH17)</f>
        <v>0</v>
      </c>
      <c r="BQ17" s="75">
        <f>IF(BO17,BP17,0)</f>
        <v>0</v>
      </c>
      <c r="BR17" s="75"/>
      <c r="BS17" s="72"/>
      <c r="BT17" s="72"/>
      <c r="BU17" s="69"/>
      <c r="BV17" s="102"/>
      <c r="BW17" s="94"/>
      <c r="BX17" s="72"/>
      <c r="BY17" s="75"/>
      <c r="BZ17" s="71" t="s">
        <v>78</v>
      </c>
      <c r="CA17" s="101">
        <f>SUM(50*CB7)</f>
        <v>0</v>
      </c>
      <c r="CB17" s="98" t="e">
        <f>PMT(E15/BX1*CB8,CA17,-E13,0)</f>
        <v>#DIV/0!</v>
      </c>
      <c r="CC17" s="75"/>
      <c r="CD17" s="79">
        <f t="shared" si="16"/>
        <v>0</v>
      </c>
      <c r="CE17" s="92">
        <f>IF(CD17&lt;CE3,CD17,CE3)</f>
        <v>0</v>
      </c>
      <c r="CF17" s="72" t="str">
        <f>IF(CE17&gt;=CE3,"BALLOON","PMT")</f>
        <v>PMT</v>
      </c>
      <c r="CG17" s="91">
        <f t="shared" si="29"/>
        <v>0</v>
      </c>
      <c r="CH17" s="91">
        <f>IF(BX1=360,CB5,CG17)</f>
        <v>0</v>
      </c>
      <c r="CI17" s="75" t="b">
        <f t="shared" si="17"/>
        <v>0</v>
      </c>
      <c r="CJ17" s="75">
        <f t="shared" si="30"/>
        <v>0</v>
      </c>
      <c r="CK17" s="75">
        <f>SUM(CJ17*CK1)</f>
        <v>0</v>
      </c>
      <c r="CL17" s="98">
        <f t="shared" si="18"/>
        <v>0</v>
      </c>
      <c r="CM17" s="97">
        <f>IF(CF17="PMT",E16-CL17,0)</f>
        <v>0</v>
      </c>
      <c r="CN17" s="97">
        <f>IF(CQ16-CM17&gt;0,CM17*CR17,CQ16*CR17)</f>
        <v>0</v>
      </c>
      <c r="CO17" s="97">
        <f t="shared" si="20"/>
        <v>0</v>
      </c>
      <c r="CP17" s="97">
        <f t="shared" si="21"/>
        <v>0</v>
      </c>
      <c r="CQ17" s="94">
        <f t="shared" si="34"/>
        <v>0</v>
      </c>
      <c r="CR17" s="95">
        <f t="shared" si="31"/>
        <v>0</v>
      </c>
      <c r="CS17" s="96">
        <f t="shared" si="32"/>
        <v>0</v>
      </c>
      <c r="CT17" s="75">
        <f t="shared" si="23"/>
        <v>0</v>
      </c>
      <c r="CU17" s="99">
        <f t="shared" si="24"/>
        <v>0</v>
      </c>
      <c r="CV17" s="99">
        <f t="shared" si="25"/>
        <v>0</v>
      </c>
      <c r="CW17" s="100">
        <f t="shared" si="33"/>
        <v>0</v>
      </c>
      <c r="CX17" s="75">
        <f>SUM(CR17*CT17*BE1)</f>
        <v>0</v>
      </c>
    </row>
    <row r="18" spans="1:102" ht="9" customHeight="1">
      <c r="A18" s="3"/>
      <c r="B18" s="28"/>
      <c r="C18" s="29"/>
      <c r="D18" s="118" t="s">
        <v>96</v>
      </c>
      <c r="E18" s="168" t="s">
        <v>73</v>
      </c>
      <c r="F18" s="168"/>
      <c r="G18" s="36"/>
      <c r="H18" s="37"/>
      <c r="I18" s="35"/>
      <c r="J18" s="113" t="s">
        <v>82</v>
      </c>
      <c r="K18" s="114" t="str">
        <f>IF(BC1&gt;0,CB11,"")</f>
        <v/>
      </c>
      <c r="L18" s="112"/>
      <c r="M18" s="113" t="s">
        <v>83</v>
      </c>
      <c r="N18" s="115" t="str">
        <f>IF(BC1&gt;0,CB14,"")</f>
        <v/>
      </c>
      <c r="O18" s="113" t="s">
        <v>84</v>
      </c>
      <c r="P18" s="115" t="str">
        <f>IF(BC1&gt;0,CB17,"")</f>
        <v/>
      </c>
      <c r="Q18" s="22"/>
      <c r="R18" s="75">
        <f>IF(R17+1&lt;13,(R17+1)*S1,1*S1)</f>
        <v>0</v>
      </c>
      <c r="S18" s="75">
        <f>SUM(BG18*S1)</f>
        <v>0</v>
      </c>
      <c r="T18" s="75">
        <f>IF(R18=1,(T17+1)*S1,T17*S1)</f>
        <v>0</v>
      </c>
      <c r="U18" s="75">
        <f>IF(U17+3&lt;13,(U17+3)*V1,(U17-9)*V1)</f>
        <v>0</v>
      </c>
      <c r="V18" s="75">
        <f>SUM(BG18*V1)</f>
        <v>0</v>
      </c>
      <c r="W18" s="75">
        <f>IF(U18&lt;4,(W17+1)*V1,W17*V1)</f>
        <v>0</v>
      </c>
      <c r="X18" s="75">
        <f>IF(X17+6&lt;13,(X17+6)*Y1,(X17-6)*Y1)</f>
        <v>0</v>
      </c>
      <c r="Y18" s="75">
        <f>SUM(BG18*Y1)</f>
        <v>0</v>
      </c>
      <c r="Z18" s="75">
        <f>IF(X18&lt;6,(Z17+1)*Y1,Z17*Y1)</f>
        <v>0</v>
      </c>
      <c r="AA18" s="75">
        <f>SUM(AA17*AB1)</f>
        <v>0</v>
      </c>
      <c r="AB18" s="75">
        <f>SUM(BG18*AB1)</f>
        <v>0</v>
      </c>
      <c r="AC18" s="75">
        <f>SUM(AC17+1*AB1)</f>
        <v>0</v>
      </c>
      <c r="AD18" s="75">
        <v>0</v>
      </c>
      <c r="AE18" s="75">
        <v>0</v>
      </c>
      <c r="AF18" s="75">
        <v>0</v>
      </c>
      <c r="AG18" s="75">
        <f>IF(AG17+2&lt;13,(AG17+2)*AH1,(AG17-10)*AH1)</f>
        <v>0</v>
      </c>
      <c r="AH18" s="75">
        <f>SUM(BG18*AH1)</f>
        <v>0</v>
      </c>
      <c r="AI18" s="75">
        <f>IF(AG18&lt;3,(AI17+1)*AH1,AI17*AH1)</f>
        <v>0</v>
      </c>
      <c r="AJ18" s="75">
        <f>IF(AJ16=AJ17,(AJ17+1-AK18)*AL1,AJ17*AL1)</f>
        <v>0</v>
      </c>
      <c r="AK18" s="75">
        <f t="shared" si="26"/>
        <v>0</v>
      </c>
      <c r="AL18" s="75">
        <f>IF(AJ18-AJ17=0,(AL17+15)*AL1,AM1*AL1)</f>
        <v>0</v>
      </c>
      <c r="AM18" s="75">
        <f>IF(AK18=12,(AM17+1)*AL1,AM17*AL1)</f>
        <v>0</v>
      </c>
      <c r="AN18" s="75">
        <f>IF(AN16=AN17,(AN17+1-AO18)*AO1,AN17*AO1)</f>
        <v>0</v>
      </c>
      <c r="AO18" s="75">
        <f t="shared" si="27"/>
        <v>0</v>
      </c>
      <c r="AP18" s="75">
        <f>IF(AN17=AN18,BG18*AO1,(AP17-15)*AO1)</f>
        <v>0</v>
      </c>
      <c r="AQ18" s="75">
        <f>IF(AO18=12,(AQ17+1)*AO1,AQ17*AO1)</f>
        <v>0</v>
      </c>
      <c r="AR18" s="91">
        <f>SUM(MONTH(BC17+14)*AS1)</f>
        <v>0</v>
      </c>
      <c r="AS18" s="91">
        <f>SUM(DAY(BC17+14)*AS1)</f>
        <v>0</v>
      </c>
      <c r="AT18" s="91">
        <f>SUM(YEAR(BC17+14)*AS1)</f>
        <v>0</v>
      </c>
      <c r="AU18" s="91">
        <f>SUM(MONTH(BC17+7)*AV1)</f>
        <v>0</v>
      </c>
      <c r="AV18" s="91">
        <f>SUM(DAY(BC17+7)*AV1)</f>
        <v>0</v>
      </c>
      <c r="AW18" s="91">
        <f>SUM(YEAR(BC17+7)*AV1)</f>
        <v>0</v>
      </c>
      <c r="AX18" s="91">
        <f t="shared" si="2"/>
        <v>1</v>
      </c>
      <c r="AY18" s="91">
        <f t="shared" si="0"/>
        <v>1</v>
      </c>
      <c r="AZ18" s="91">
        <f t="shared" si="1"/>
        <v>0</v>
      </c>
      <c r="BA18" s="91">
        <f t="shared" si="1"/>
        <v>0</v>
      </c>
      <c r="BB18" s="79">
        <f t="shared" si="3"/>
        <v>0</v>
      </c>
      <c r="BC18" s="91">
        <f t="shared" si="4"/>
        <v>0</v>
      </c>
      <c r="BD18" s="75" t="s">
        <v>59</v>
      </c>
      <c r="BE18" s="91">
        <f>IF(BC18&lt;BU42,((BC18*10)+5),999999)</f>
        <v>5</v>
      </c>
      <c r="BF18" s="91">
        <f t="shared" si="5"/>
        <v>1</v>
      </c>
      <c r="BG18" s="75">
        <f t="shared" si="6"/>
        <v>0</v>
      </c>
      <c r="BH18" s="75">
        <f t="shared" si="28"/>
        <v>0</v>
      </c>
      <c r="BI18" s="75" t="b">
        <f t="shared" si="7"/>
        <v>0</v>
      </c>
      <c r="BJ18" s="75">
        <f t="shared" si="8"/>
        <v>0</v>
      </c>
      <c r="BK18" s="75">
        <f t="shared" si="9"/>
        <v>0</v>
      </c>
      <c r="BL18" s="75" t="b">
        <f t="shared" si="10"/>
        <v>1</v>
      </c>
      <c r="BM18" s="75">
        <f t="shared" si="11"/>
        <v>0</v>
      </c>
      <c r="BN18" s="75">
        <f t="shared" si="12"/>
        <v>0</v>
      </c>
      <c r="BO18" s="75" t="b">
        <f t="shared" si="13"/>
        <v>0</v>
      </c>
      <c r="BP18" s="75">
        <f t="shared" si="14"/>
        <v>0</v>
      </c>
      <c r="BQ18" s="75">
        <f t="shared" si="15"/>
        <v>0</v>
      </c>
      <c r="BR18" s="75"/>
      <c r="BS18" s="72"/>
      <c r="BT18" s="72"/>
      <c r="BU18" s="69"/>
      <c r="BV18" s="104"/>
      <c r="BW18" s="94"/>
      <c r="BX18" s="72"/>
      <c r="BY18" s="75"/>
      <c r="BZ18" s="75"/>
      <c r="CA18" s="75"/>
      <c r="CB18" s="75"/>
      <c r="CC18" s="75"/>
      <c r="CD18" s="79">
        <f t="shared" si="16"/>
        <v>0</v>
      </c>
      <c r="CE18" s="92">
        <f>IF(CD18&lt;CE3,CD18,CE3)</f>
        <v>0</v>
      </c>
      <c r="CF18" s="72" t="str">
        <f>IF(CE18&gt;=CE3,"BALLOON","PMT")</f>
        <v>PMT</v>
      </c>
      <c r="CG18" s="91">
        <f t="shared" si="29"/>
        <v>0</v>
      </c>
      <c r="CH18" s="91">
        <f>IF(BX1=360,CB5,CG18)</f>
        <v>0</v>
      </c>
      <c r="CI18" s="75" t="b">
        <f t="shared" si="17"/>
        <v>0</v>
      </c>
      <c r="CJ18" s="75">
        <f t="shared" si="30"/>
        <v>0</v>
      </c>
      <c r="CK18" s="75">
        <f>SUM(CJ18*CK1)</f>
        <v>0</v>
      </c>
      <c r="CL18" s="98">
        <f t="shared" si="18"/>
        <v>0</v>
      </c>
      <c r="CM18" s="97">
        <f>IF(CF18="PMT",E16-CL18,0)</f>
        <v>0</v>
      </c>
      <c r="CN18" s="97">
        <f>IF(CQ17-CM18&gt;0,CM18*CR18,CQ17*CR18)</f>
        <v>0</v>
      </c>
      <c r="CO18" s="97">
        <f t="shared" si="20"/>
        <v>0</v>
      </c>
      <c r="CP18" s="97">
        <f t="shared" si="21"/>
        <v>0</v>
      </c>
      <c r="CQ18" s="94">
        <f t="shared" si="34"/>
        <v>0</v>
      </c>
      <c r="CR18" s="95">
        <f t="shared" si="31"/>
        <v>0</v>
      </c>
      <c r="CS18" s="96">
        <f t="shared" si="32"/>
        <v>0</v>
      </c>
      <c r="CT18" s="75">
        <f t="shared" si="23"/>
        <v>0</v>
      </c>
      <c r="CU18" s="99">
        <f t="shared" si="24"/>
        <v>0</v>
      </c>
      <c r="CV18" s="99">
        <f t="shared" si="25"/>
        <v>0</v>
      </c>
      <c r="CW18" s="100">
        <f t="shared" si="33"/>
        <v>0</v>
      </c>
      <c r="CX18" s="75">
        <f>SUM(CR18*CT18*BE1)</f>
        <v>0</v>
      </c>
    </row>
    <row r="19" spans="1:102" ht="9" customHeight="1">
      <c r="A19" s="3"/>
      <c r="B19" s="38"/>
      <c r="C19" s="29"/>
      <c r="D19" s="117" t="s">
        <v>97</v>
      </c>
      <c r="E19" s="170"/>
      <c r="F19" s="170"/>
      <c r="G19" s="36"/>
      <c r="H19" s="37"/>
      <c r="I19" s="59"/>
      <c r="J19" s="59"/>
      <c r="K19" s="122" t="s">
        <v>118</v>
      </c>
      <c r="L19" s="123"/>
      <c r="M19" s="123"/>
      <c r="N19" s="123"/>
      <c r="O19" s="123"/>
      <c r="P19" s="124"/>
      <c r="Q19" s="3"/>
      <c r="R19" s="75">
        <f>IF(R18+1&lt;13,(R18+1)*S1,1*S1)</f>
        <v>0</v>
      </c>
      <c r="S19" s="75">
        <f>SUM(BG19*S1)</f>
        <v>0</v>
      </c>
      <c r="T19" s="75">
        <f>IF(R19=1,(T18+1)*S1,T18*S1)</f>
        <v>0</v>
      </c>
      <c r="U19" s="75">
        <f>IF(U18+3&lt;13,(U18+3)*V1,(U18-9)*V1)</f>
        <v>0</v>
      </c>
      <c r="V19" s="75">
        <f>SUM(BG19*V1)</f>
        <v>0</v>
      </c>
      <c r="W19" s="75">
        <f>IF(U19&lt;4,(W18+1)*V1,W18*V1)</f>
        <v>0</v>
      </c>
      <c r="X19" s="75">
        <f>IF(X18+6&lt;13,(X18+6)*Y1,(X18-6)*Y1)</f>
        <v>0</v>
      </c>
      <c r="Y19" s="75">
        <f>SUM(BG19*Y1)</f>
        <v>0</v>
      </c>
      <c r="Z19" s="75">
        <f>IF(X19&lt;6,(Z18+1)*Y1,Z18*Y1)</f>
        <v>0</v>
      </c>
      <c r="AA19" s="75">
        <f>SUM(AA18*AB1)</f>
        <v>0</v>
      </c>
      <c r="AB19" s="75">
        <f>SUM(BG19*AB1)</f>
        <v>0</v>
      </c>
      <c r="AC19" s="75">
        <f>SUM(AC18+1*AB1)</f>
        <v>0</v>
      </c>
      <c r="AD19" s="75">
        <v>0</v>
      </c>
      <c r="AE19" s="75">
        <v>0</v>
      </c>
      <c r="AF19" s="75">
        <v>0</v>
      </c>
      <c r="AG19" s="75">
        <f>IF(AG18+2&lt;13,(AG18+2)*AH1,(AG18-10)*AH1)</f>
        <v>0</v>
      </c>
      <c r="AH19" s="75">
        <f>SUM(BG19*AH1)</f>
        <v>0</v>
      </c>
      <c r="AI19" s="75">
        <f>IF(AG19&lt;3,(AI18+1)*AH1,AI18*AH1)</f>
        <v>0</v>
      </c>
      <c r="AJ19" s="75">
        <f>IF(AJ17=AJ18,(AJ18+1-AK19)*AL1,AJ18*AL1)</f>
        <v>0</v>
      </c>
      <c r="AK19" s="75">
        <f t="shared" si="26"/>
        <v>0</v>
      </c>
      <c r="AL19" s="75">
        <f>IF(AJ19-AJ18=0,(AL18+15)*AL1,AM1*AL1)</f>
        <v>0</v>
      </c>
      <c r="AM19" s="75">
        <f>IF(AK19=12,(AM18+1)*AL1,AM18*AL1)</f>
        <v>0</v>
      </c>
      <c r="AN19" s="75">
        <f>IF(AN17=AN18,(AN18+1-AO19)*AO1,AN18*AO1)</f>
        <v>0</v>
      </c>
      <c r="AO19" s="75">
        <f t="shared" si="27"/>
        <v>0</v>
      </c>
      <c r="AP19" s="75">
        <f>IF(AN18=AN19,BG19*AO1,(AP18-15)*AO1)</f>
        <v>0</v>
      </c>
      <c r="AQ19" s="75">
        <f>IF(AO19=12,(AQ18+1)*AO1,AQ18*AO1)</f>
        <v>0</v>
      </c>
      <c r="AR19" s="91">
        <f>SUM(MONTH(BC18+14)*AS1)</f>
        <v>0</v>
      </c>
      <c r="AS19" s="91">
        <f>SUM(DAY(BC18+14)*AS1)</f>
        <v>0</v>
      </c>
      <c r="AT19" s="91">
        <f>SUM(YEAR(BC18+14)*AS1)</f>
        <v>0</v>
      </c>
      <c r="AU19" s="91">
        <f>SUM(MONTH(BC18+7)*AV1)</f>
        <v>0</v>
      </c>
      <c r="AV19" s="91">
        <f>SUM(DAY(BC18+7)*AV1)</f>
        <v>0</v>
      </c>
      <c r="AW19" s="91">
        <f>SUM(YEAR(BC18+7)*AV1)</f>
        <v>0</v>
      </c>
      <c r="AX19" s="91">
        <f t="shared" si="2"/>
        <v>1</v>
      </c>
      <c r="AY19" s="91">
        <f t="shared" si="0"/>
        <v>1</v>
      </c>
      <c r="AZ19" s="91">
        <f t="shared" si="1"/>
        <v>0</v>
      </c>
      <c r="BA19" s="91">
        <f t="shared" si="1"/>
        <v>0</v>
      </c>
      <c r="BB19" s="79">
        <f t="shared" si="3"/>
        <v>0</v>
      </c>
      <c r="BC19" s="91">
        <f t="shared" si="4"/>
        <v>0</v>
      </c>
      <c r="BD19" s="75" t="s">
        <v>59</v>
      </c>
      <c r="BE19" s="91">
        <f>IF(BC19&lt;BU42,((BC19*10)+5),999999)</f>
        <v>5</v>
      </c>
      <c r="BF19" s="91">
        <f t="shared" si="5"/>
        <v>1</v>
      </c>
      <c r="BG19" s="75">
        <f t="shared" si="6"/>
        <v>0</v>
      </c>
      <c r="BH19" s="75">
        <f t="shared" si="28"/>
        <v>0</v>
      </c>
      <c r="BI19" s="75" t="b">
        <f t="shared" si="7"/>
        <v>0</v>
      </c>
      <c r="BJ19" s="75">
        <f t="shared" si="8"/>
        <v>0</v>
      </c>
      <c r="BK19" s="75">
        <f t="shared" si="9"/>
        <v>0</v>
      </c>
      <c r="BL19" s="75" t="b">
        <f t="shared" si="10"/>
        <v>1</v>
      </c>
      <c r="BM19" s="75">
        <f t="shared" si="11"/>
        <v>0</v>
      </c>
      <c r="BN19" s="75">
        <f t="shared" si="12"/>
        <v>0</v>
      </c>
      <c r="BO19" s="75" t="b">
        <f t="shared" si="13"/>
        <v>0</v>
      </c>
      <c r="BP19" s="75">
        <f t="shared" si="14"/>
        <v>0</v>
      </c>
      <c r="BQ19" s="75">
        <f t="shared" si="15"/>
        <v>0</v>
      </c>
      <c r="BR19" s="75"/>
      <c r="BS19" s="72"/>
      <c r="BT19" s="72"/>
      <c r="BU19" s="69"/>
      <c r="BV19" s="104"/>
      <c r="BW19" s="94"/>
      <c r="BX19" s="72"/>
      <c r="BY19" s="75"/>
      <c r="BZ19" s="75"/>
      <c r="CA19" s="75"/>
      <c r="CB19" s="75"/>
      <c r="CC19" s="75"/>
      <c r="CD19" s="79">
        <f t="shared" si="16"/>
        <v>0</v>
      </c>
      <c r="CE19" s="92">
        <f>IF(CD19&lt;CE3,CD19,CE3)</f>
        <v>0</v>
      </c>
      <c r="CF19" s="72" t="str">
        <f>IF(CE19&gt;=CE3,"BALLOON","PMT")</f>
        <v>PMT</v>
      </c>
      <c r="CG19" s="91">
        <f t="shared" si="29"/>
        <v>0</v>
      </c>
      <c r="CH19" s="91">
        <f>IF(BX1=360,CB5,CG19)</f>
        <v>0</v>
      </c>
      <c r="CI19" s="75" t="b">
        <f t="shared" si="17"/>
        <v>0</v>
      </c>
      <c r="CJ19" s="75">
        <f t="shared" si="30"/>
        <v>0</v>
      </c>
      <c r="CK19" s="75">
        <f>SUM(CJ19*CK1)</f>
        <v>0</v>
      </c>
      <c r="CL19" s="98">
        <f t="shared" si="18"/>
        <v>0</v>
      </c>
      <c r="CM19" s="97">
        <f>IF(CF19="PMT",E16-CL19,0)</f>
        <v>0</v>
      </c>
      <c r="CN19" s="97">
        <f t="shared" ref="CN19:CN82" si="35">IF(CQ18-CM19&gt;0,CM19*CR19,CQ18*CR19)</f>
        <v>0</v>
      </c>
      <c r="CO19" s="97">
        <f t="shared" si="20"/>
        <v>0</v>
      </c>
      <c r="CP19" s="97">
        <f t="shared" si="21"/>
        <v>0</v>
      </c>
      <c r="CQ19" s="94">
        <f t="shared" si="34"/>
        <v>0</v>
      </c>
      <c r="CR19" s="95">
        <f t="shared" si="31"/>
        <v>0</v>
      </c>
      <c r="CS19" s="96">
        <f t="shared" si="32"/>
        <v>0</v>
      </c>
      <c r="CT19" s="75">
        <f t="shared" si="23"/>
        <v>0</v>
      </c>
      <c r="CU19" s="99">
        <f t="shared" si="24"/>
        <v>0</v>
      </c>
      <c r="CV19" s="99">
        <f t="shared" si="25"/>
        <v>0</v>
      </c>
      <c r="CW19" s="100">
        <f t="shared" si="33"/>
        <v>0</v>
      </c>
      <c r="CX19" s="75">
        <f>SUM(CR19*CT19*BE1)</f>
        <v>0</v>
      </c>
    </row>
    <row r="20" spans="1:102" ht="10.5" customHeight="1">
      <c r="A20" s="3"/>
      <c r="B20" s="19"/>
      <c r="C20" s="20"/>
      <c r="D20" s="9"/>
      <c r="E20" s="20"/>
      <c r="F20" s="20"/>
      <c r="G20" s="20"/>
      <c r="H20" s="21"/>
      <c r="I20" s="59"/>
      <c r="J20" s="59"/>
      <c r="K20" s="125"/>
      <c r="L20" s="126"/>
      <c r="M20" s="126"/>
      <c r="N20" s="126"/>
      <c r="O20" s="126"/>
      <c r="P20" s="127"/>
      <c r="Q20" s="3"/>
      <c r="R20" s="75">
        <f>IF(R19+1&lt;13,(R19+1)*S1,1*S1)</f>
        <v>0</v>
      </c>
      <c r="S20" s="75">
        <f>SUM(BG20*S1)</f>
        <v>0</v>
      </c>
      <c r="T20" s="75">
        <f>IF(R20=1,(T19+1)*S1,T19*S1)</f>
        <v>0</v>
      </c>
      <c r="U20" s="75">
        <f>IF(U19+3&lt;13,(U19+3)*V1,(U19-9)*V1)</f>
        <v>0</v>
      </c>
      <c r="V20" s="75">
        <f>SUM(BG20*V1)</f>
        <v>0</v>
      </c>
      <c r="W20" s="75">
        <f>IF(U20&lt;4,(W19+1)*V1,W19*V1)</f>
        <v>0</v>
      </c>
      <c r="X20" s="75">
        <f>IF(X19+6&lt;13,(X19+6)*Y1,(X19-6)*Y1)</f>
        <v>0</v>
      </c>
      <c r="Y20" s="75">
        <f>SUM(BG20*Y1)</f>
        <v>0</v>
      </c>
      <c r="Z20" s="75">
        <f>IF(X20&lt;6,(Z19+1)*Y1,Z19*Y1)</f>
        <v>0</v>
      </c>
      <c r="AA20" s="75">
        <f>SUM(AA19*AB1)</f>
        <v>0</v>
      </c>
      <c r="AB20" s="75">
        <f>SUM(BG20*AB1)</f>
        <v>0</v>
      </c>
      <c r="AC20" s="75">
        <f>SUM(AC19+1*AB1)</f>
        <v>0</v>
      </c>
      <c r="AD20" s="75">
        <v>0</v>
      </c>
      <c r="AE20" s="75">
        <v>0</v>
      </c>
      <c r="AF20" s="75">
        <v>0</v>
      </c>
      <c r="AG20" s="75">
        <f>IF(AG19+2&lt;13,(AG19+2)*AH1,(AG19-10)*AH1)</f>
        <v>0</v>
      </c>
      <c r="AH20" s="75">
        <f>SUM(BG20*AH1)</f>
        <v>0</v>
      </c>
      <c r="AI20" s="75">
        <f>IF(AG20&lt;3,(AI19+1)*AH1,AI19*AH1)</f>
        <v>0</v>
      </c>
      <c r="AJ20" s="75">
        <f>IF(AJ18=AJ19,(AJ19+1-AK20)*AL1,AJ19*AL1)</f>
        <v>0</v>
      </c>
      <c r="AK20" s="75">
        <f>IF(AJ19+AJ18=24,12,0)</f>
        <v>0</v>
      </c>
      <c r="AL20" s="75">
        <f>IF(AJ20-AJ19=0,(AL19+15)*AL1,AM1*AL1)</f>
        <v>0</v>
      </c>
      <c r="AM20" s="75">
        <f>IF(AK20=12,(AM19+1)*AL1,AM19*AL1)</f>
        <v>0</v>
      </c>
      <c r="AN20" s="75">
        <f>IF(AN18=AN19,(AN19+1-AO20)*AO1,AN19*AO1)</f>
        <v>0</v>
      </c>
      <c r="AO20" s="75">
        <f t="shared" si="27"/>
        <v>0</v>
      </c>
      <c r="AP20" s="75">
        <f>IF(AN19=AN20,BG20*AO1,(AP19-15)*AO1)</f>
        <v>0</v>
      </c>
      <c r="AQ20" s="75">
        <f>IF(AO20=12,(AQ19+1)*AO1,AQ19*AO1)</f>
        <v>0</v>
      </c>
      <c r="AR20" s="91">
        <f>SUM(MONTH(BC19+14)*AS1)</f>
        <v>0</v>
      </c>
      <c r="AS20" s="91">
        <f>SUM(DAY(BC19+14)*AS1)</f>
        <v>0</v>
      </c>
      <c r="AT20" s="91">
        <f>SUM(YEAR(BC19+14)*AS1)</f>
        <v>0</v>
      </c>
      <c r="AU20" s="91">
        <f>SUM(MONTH(BC19+7)*AV1)</f>
        <v>0</v>
      </c>
      <c r="AV20" s="91">
        <f>SUM(DAY(BC19+7)*AV1)</f>
        <v>0</v>
      </c>
      <c r="AW20" s="91">
        <f>SUM(YEAR(BC19+7)*AV1)</f>
        <v>0</v>
      </c>
      <c r="AX20" s="91">
        <f t="shared" si="2"/>
        <v>1</v>
      </c>
      <c r="AY20" s="91">
        <f t="shared" si="0"/>
        <v>1</v>
      </c>
      <c r="AZ20" s="91">
        <f t="shared" si="1"/>
        <v>0</v>
      </c>
      <c r="BA20" s="91">
        <f t="shared" si="1"/>
        <v>0</v>
      </c>
      <c r="BB20" s="79">
        <f t="shared" si="3"/>
        <v>0</v>
      </c>
      <c r="BC20" s="91">
        <f t="shared" si="4"/>
        <v>0</v>
      </c>
      <c r="BD20" s="75" t="s">
        <v>59</v>
      </c>
      <c r="BE20" s="91">
        <f>IF(BC20&lt;BU42,((BC20*10)+5),999999)</f>
        <v>5</v>
      </c>
      <c r="BF20" s="91">
        <f t="shared" si="5"/>
        <v>1</v>
      </c>
      <c r="BG20" s="75">
        <f t="shared" si="6"/>
        <v>0</v>
      </c>
      <c r="BH20" s="75">
        <f t="shared" si="28"/>
        <v>0</v>
      </c>
      <c r="BI20" s="75" t="b">
        <f t="shared" si="7"/>
        <v>0</v>
      </c>
      <c r="BJ20" s="75">
        <f t="shared" si="8"/>
        <v>0</v>
      </c>
      <c r="BK20" s="75">
        <f t="shared" si="9"/>
        <v>0</v>
      </c>
      <c r="BL20" s="75" t="b">
        <f t="shared" si="10"/>
        <v>1</v>
      </c>
      <c r="BM20" s="75">
        <f t="shared" si="11"/>
        <v>0</v>
      </c>
      <c r="BN20" s="75">
        <f t="shared" si="12"/>
        <v>0</v>
      </c>
      <c r="BO20" s="75" t="b">
        <f t="shared" si="13"/>
        <v>0</v>
      </c>
      <c r="BP20" s="75">
        <f t="shared" si="14"/>
        <v>0</v>
      </c>
      <c r="BQ20" s="75">
        <f t="shared" si="15"/>
        <v>0</v>
      </c>
      <c r="BR20" s="75"/>
      <c r="BS20" s="72"/>
      <c r="BT20" s="72"/>
      <c r="BU20" s="69"/>
      <c r="BV20" s="104"/>
      <c r="BW20" s="94"/>
      <c r="BX20" s="72"/>
      <c r="BY20" s="75"/>
      <c r="BZ20" s="75"/>
      <c r="CA20" s="75"/>
      <c r="CB20" s="75"/>
      <c r="CC20" s="75"/>
      <c r="CD20" s="79">
        <f t="shared" si="16"/>
        <v>0</v>
      </c>
      <c r="CE20" s="92">
        <f>IF(CD20&lt;CE3,CD20,CE3)</f>
        <v>0</v>
      </c>
      <c r="CF20" s="72" t="str">
        <f>IF(CE20&gt;=CE3,"BALLOON","PMT")</f>
        <v>PMT</v>
      </c>
      <c r="CG20" s="91">
        <f t="shared" si="29"/>
        <v>0</v>
      </c>
      <c r="CH20" s="91">
        <f>IF(BX1=360,CB5,CG20)</f>
        <v>0</v>
      </c>
      <c r="CI20" s="75" t="b">
        <f t="shared" si="17"/>
        <v>0</v>
      </c>
      <c r="CJ20" s="75">
        <f t="shared" si="30"/>
        <v>0</v>
      </c>
      <c r="CK20" s="75">
        <f>SUM(CJ20*CK1)</f>
        <v>0</v>
      </c>
      <c r="CL20" s="98">
        <f t="shared" si="18"/>
        <v>0</v>
      </c>
      <c r="CM20" s="97">
        <f>IF(CF20="PMT",E16-CL20,0)</f>
        <v>0</v>
      </c>
      <c r="CN20" s="97">
        <f t="shared" si="35"/>
        <v>0</v>
      </c>
      <c r="CO20" s="97">
        <f t="shared" si="20"/>
        <v>0</v>
      </c>
      <c r="CP20" s="97">
        <f t="shared" si="21"/>
        <v>0</v>
      </c>
      <c r="CQ20" s="94">
        <f t="shared" si="34"/>
        <v>0</v>
      </c>
      <c r="CR20" s="95">
        <f t="shared" si="31"/>
        <v>0</v>
      </c>
      <c r="CS20" s="96">
        <f t="shared" si="32"/>
        <v>0</v>
      </c>
      <c r="CT20" s="75">
        <f t="shared" si="23"/>
        <v>0</v>
      </c>
      <c r="CU20" s="99">
        <f t="shared" si="24"/>
        <v>0</v>
      </c>
      <c r="CV20" s="99">
        <f t="shared" si="25"/>
        <v>0</v>
      </c>
      <c r="CW20" s="100">
        <f t="shared" si="33"/>
        <v>0</v>
      </c>
      <c r="CX20" s="75">
        <f>SUM(CR20*CT20*BE1)</f>
        <v>0</v>
      </c>
    </row>
    <row r="21" spans="1:102" ht="10.5" customHeight="1">
      <c r="A21" s="152" t="s">
        <v>85</v>
      </c>
      <c r="B21" s="160" t="s">
        <v>41</v>
      </c>
      <c r="C21" s="154" t="s">
        <v>86</v>
      </c>
      <c r="D21" s="135" t="s">
        <v>114</v>
      </c>
      <c r="E21" s="129" t="s">
        <v>113</v>
      </c>
      <c r="F21" s="129"/>
      <c r="G21" s="129" t="s">
        <v>87</v>
      </c>
      <c r="H21" s="129" t="s">
        <v>88</v>
      </c>
      <c r="I21" s="150" t="s">
        <v>89</v>
      </c>
      <c r="J21" s="150"/>
      <c r="K21" s="134" t="s">
        <v>90</v>
      </c>
      <c r="L21" s="135"/>
      <c r="M21" s="135" t="s">
        <v>119</v>
      </c>
      <c r="N21" s="135"/>
      <c r="O21" s="129" t="s">
        <v>116</v>
      </c>
      <c r="P21" s="148" t="s">
        <v>117</v>
      </c>
      <c r="Q21" s="60"/>
      <c r="R21" s="75">
        <f>IF(R20+1&lt;13,(R20+1)*S1,1*S1)</f>
        <v>0</v>
      </c>
      <c r="S21" s="75">
        <f>SUM(BG21*S1)</f>
        <v>0</v>
      </c>
      <c r="T21" s="75">
        <f>IF(R21=1,(T20+1)*S1,T20*S1)</f>
        <v>0</v>
      </c>
      <c r="U21" s="75">
        <f>IF(U20+3&lt;13,(U20+3)*V1,(U20-9)*V1)</f>
        <v>0</v>
      </c>
      <c r="V21" s="75">
        <f>SUM(BG21*V1)</f>
        <v>0</v>
      </c>
      <c r="W21" s="75">
        <f>IF(U21&lt;4,(W20+1)*V1,W20*V1)</f>
        <v>0</v>
      </c>
      <c r="X21" s="75">
        <f>IF(X20+6&lt;13,(X20+6)*Y1,(X20-6)*Y1)</f>
        <v>0</v>
      </c>
      <c r="Y21" s="75">
        <f>SUM(BG21*Y1)</f>
        <v>0</v>
      </c>
      <c r="Z21" s="75">
        <f>IF(X21&lt;6,(Z20+1)*Y1,Z20*Y1)</f>
        <v>0</v>
      </c>
      <c r="AA21" s="75">
        <f>SUM(AA20*AB1)</f>
        <v>0</v>
      </c>
      <c r="AB21" s="75">
        <f>SUM(BG21*AB1)</f>
        <v>0</v>
      </c>
      <c r="AC21" s="75">
        <f>SUM(AC20+1*AB1)</f>
        <v>0</v>
      </c>
      <c r="AD21" s="75">
        <v>0</v>
      </c>
      <c r="AE21" s="75">
        <v>0</v>
      </c>
      <c r="AF21" s="75">
        <v>0</v>
      </c>
      <c r="AG21" s="75">
        <f>IF(AG20+2&lt;13,(AG20+2)*AH1,(AG20-10)*AH1)</f>
        <v>0</v>
      </c>
      <c r="AH21" s="75">
        <f>SUM(BG21*AH1)</f>
        <v>0</v>
      </c>
      <c r="AI21" s="75">
        <f>IF(AG21&lt;3,(AI20+1)*AH1,AI20*AH1)</f>
        <v>0</v>
      </c>
      <c r="AJ21" s="75">
        <f>IF(AJ19=AJ20,(AJ20+1-AK21)*AL1,AJ20*AL1)</f>
        <v>0</v>
      </c>
      <c r="AK21" s="75">
        <f t="shared" ref="AK21:AK84" si="36">IF(AJ20+AJ19=24,12,0)</f>
        <v>0</v>
      </c>
      <c r="AL21" s="75">
        <f>IF(AJ21-AJ20=0,(AL20+15)*AL1,AM1*AL1)</f>
        <v>0</v>
      </c>
      <c r="AM21" s="75">
        <f>IF(AK21=12,(AM20+1)*AL1,AM20*AL1)</f>
        <v>0</v>
      </c>
      <c r="AN21" s="75">
        <f>IF(AN19=AN20,(AN20+1-AO21)*AO1,AN20*AO1)</f>
        <v>0</v>
      </c>
      <c r="AO21" s="75">
        <f t="shared" si="27"/>
        <v>0</v>
      </c>
      <c r="AP21" s="75">
        <f>IF(AN20=AN21,BG21*AO1,(AP20-15)*AO1)</f>
        <v>0</v>
      </c>
      <c r="AQ21" s="75">
        <f>IF(AO21=12,(AQ20+1)*AO1,AQ20*AO1)</f>
        <v>0</v>
      </c>
      <c r="AR21" s="91">
        <f>SUM(MONTH(BC20+14)*AS1)</f>
        <v>0</v>
      </c>
      <c r="AS21" s="91">
        <f>SUM(DAY(BC20+14)*AS1)</f>
        <v>0</v>
      </c>
      <c r="AT21" s="91">
        <f>SUM(YEAR(BC20+14)*AS1)</f>
        <v>0</v>
      </c>
      <c r="AU21" s="91">
        <f>SUM(MONTH(BC20+7)*AV1)</f>
        <v>0</v>
      </c>
      <c r="AV21" s="91">
        <f>SUM(DAY(BC20+7)*AV1)</f>
        <v>0</v>
      </c>
      <c r="AW21" s="91">
        <f>SUM(YEAR(BC20+7)*AV1)</f>
        <v>0</v>
      </c>
      <c r="AX21" s="91">
        <f t="shared" si="2"/>
        <v>1</v>
      </c>
      <c r="AY21" s="91">
        <f t="shared" si="0"/>
        <v>1</v>
      </c>
      <c r="AZ21" s="91">
        <f t="shared" si="1"/>
        <v>0</v>
      </c>
      <c r="BA21" s="91">
        <f t="shared" si="1"/>
        <v>0</v>
      </c>
      <c r="BB21" s="79">
        <f t="shared" si="3"/>
        <v>0</v>
      </c>
      <c r="BC21" s="91">
        <f t="shared" si="4"/>
        <v>0</v>
      </c>
      <c r="BD21" s="75" t="s">
        <v>59</v>
      </c>
      <c r="BE21" s="91">
        <f>IF(BC21&lt;BU42,((BC21*10)+5),999999)</f>
        <v>5</v>
      </c>
      <c r="BF21" s="91">
        <f t="shared" si="5"/>
        <v>1</v>
      </c>
      <c r="BG21" s="75">
        <f t="shared" si="6"/>
        <v>0</v>
      </c>
      <c r="BH21" s="75">
        <f t="shared" si="28"/>
        <v>0</v>
      </c>
      <c r="BI21" s="75" t="b">
        <f t="shared" si="7"/>
        <v>0</v>
      </c>
      <c r="BJ21" s="75">
        <f t="shared" si="8"/>
        <v>0</v>
      </c>
      <c r="BK21" s="75">
        <f t="shared" si="9"/>
        <v>0</v>
      </c>
      <c r="BL21" s="75" t="b">
        <f t="shared" si="10"/>
        <v>1</v>
      </c>
      <c r="BM21" s="75">
        <f t="shared" si="11"/>
        <v>0</v>
      </c>
      <c r="BN21" s="75">
        <f t="shared" si="12"/>
        <v>0</v>
      </c>
      <c r="BO21" s="75" t="b">
        <f t="shared" si="13"/>
        <v>0</v>
      </c>
      <c r="BP21" s="75">
        <f t="shared" si="14"/>
        <v>0</v>
      </c>
      <c r="BQ21" s="75">
        <f t="shared" si="15"/>
        <v>0</v>
      </c>
      <c r="BR21" s="75"/>
      <c r="BS21" s="72"/>
      <c r="BT21" s="72"/>
      <c r="BU21" s="69"/>
      <c r="BV21" s="104"/>
      <c r="BW21" s="94"/>
      <c r="BX21" s="72"/>
      <c r="BY21" s="75"/>
      <c r="BZ21" s="75"/>
      <c r="CA21" s="75"/>
      <c r="CB21" s="75"/>
      <c r="CC21" s="75"/>
      <c r="CD21" s="79">
        <f t="shared" si="16"/>
        <v>0</v>
      </c>
      <c r="CE21" s="92">
        <f>IF(CD21&lt;CE3,CD21,CE3)</f>
        <v>0</v>
      </c>
      <c r="CF21" s="72" t="str">
        <f>IF(CE21&gt;=CE3,"BALLOON","PMT")</f>
        <v>PMT</v>
      </c>
      <c r="CG21" s="91">
        <f t="shared" si="29"/>
        <v>0</v>
      </c>
      <c r="CH21" s="91">
        <f>IF(BX1=360,CB5,CG21)</f>
        <v>0</v>
      </c>
      <c r="CI21" s="75" t="b">
        <f t="shared" si="17"/>
        <v>0</v>
      </c>
      <c r="CJ21" s="75">
        <f t="shared" si="30"/>
        <v>0</v>
      </c>
      <c r="CK21" s="75">
        <f>SUM(CJ21*CK1)</f>
        <v>0</v>
      </c>
      <c r="CL21" s="98">
        <f t="shared" si="18"/>
        <v>0</v>
      </c>
      <c r="CM21" s="97">
        <f>IF(CF21="PMT",E16-CL21,0)</f>
        <v>0</v>
      </c>
      <c r="CN21" s="97">
        <f t="shared" si="35"/>
        <v>0</v>
      </c>
      <c r="CO21" s="97">
        <f t="shared" si="20"/>
        <v>0</v>
      </c>
      <c r="CP21" s="97">
        <f t="shared" si="21"/>
        <v>0</v>
      </c>
      <c r="CQ21" s="94">
        <f t="shared" si="34"/>
        <v>0</v>
      </c>
      <c r="CR21" s="95">
        <f t="shared" si="31"/>
        <v>0</v>
      </c>
      <c r="CS21" s="96">
        <f t="shared" si="32"/>
        <v>0</v>
      </c>
      <c r="CT21" s="75">
        <f t="shared" si="23"/>
        <v>0</v>
      </c>
      <c r="CU21" s="99">
        <f t="shared" si="24"/>
        <v>0</v>
      </c>
      <c r="CV21" s="99">
        <f t="shared" si="25"/>
        <v>0</v>
      </c>
      <c r="CW21" s="100">
        <f t="shared" si="33"/>
        <v>0</v>
      </c>
      <c r="CX21" s="75">
        <f>SUM(CR21*CT21*BE1)</f>
        <v>0</v>
      </c>
    </row>
    <row r="22" spans="1:102" ht="9" customHeight="1" thickBot="1">
      <c r="A22" s="153"/>
      <c r="B22" s="161"/>
      <c r="C22" s="155"/>
      <c r="D22" s="137"/>
      <c r="E22" s="130"/>
      <c r="F22" s="130"/>
      <c r="G22" s="130"/>
      <c r="H22" s="130"/>
      <c r="I22" s="151"/>
      <c r="J22" s="151"/>
      <c r="K22" s="136"/>
      <c r="L22" s="137"/>
      <c r="M22" s="137"/>
      <c r="N22" s="137"/>
      <c r="O22" s="130"/>
      <c r="P22" s="149"/>
      <c r="Q22" s="61"/>
      <c r="R22" s="75">
        <f>IF(R21+1&lt;13,(R21+1)*S1,1*S1)</f>
        <v>0</v>
      </c>
      <c r="S22" s="75">
        <f>SUM(BG22*S1)</f>
        <v>0</v>
      </c>
      <c r="T22" s="75">
        <f>IF(R22=1,(T21+1)*S1,T21*S1)</f>
        <v>0</v>
      </c>
      <c r="U22" s="75">
        <f>IF(U21+3&lt;13,(U21+3)*V1,(U21-9)*V1)</f>
        <v>0</v>
      </c>
      <c r="V22" s="75">
        <f>SUM(BG22*V1)</f>
        <v>0</v>
      </c>
      <c r="W22" s="75">
        <f>IF(U22&lt;4,(W21+1)*V1,W21*V1)</f>
        <v>0</v>
      </c>
      <c r="X22" s="75">
        <f>IF(X21+6&lt;13,(X21+6)*Y1,(X21-6)*Y1)</f>
        <v>0</v>
      </c>
      <c r="Y22" s="75">
        <f>SUM(BG22*Y1)</f>
        <v>0</v>
      </c>
      <c r="Z22" s="75">
        <f>IF(X22&lt;6,(Z21+1)*Y1,Z21*Y1)</f>
        <v>0</v>
      </c>
      <c r="AA22" s="75">
        <f>SUM(AA21*AB1)</f>
        <v>0</v>
      </c>
      <c r="AB22" s="75">
        <f>SUM(BG22*AB1)</f>
        <v>0</v>
      </c>
      <c r="AC22" s="75">
        <f>SUM(AC21+1*AB1)</f>
        <v>0</v>
      </c>
      <c r="AD22" s="75">
        <v>0</v>
      </c>
      <c r="AE22" s="75">
        <v>0</v>
      </c>
      <c r="AF22" s="75">
        <v>0</v>
      </c>
      <c r="AG22" s="75">
        <f>IF(AG21+2&lt;13,(AG21+2)*AH1,(AG21-10)*AH1)</f>
        <v>0</v>
      </c>
      <c r="AH22" s="75">
        <f>SUM(BG22*AH1)</f>
        <v>0</v>
      </c>
      <c r="AI22" s="75">
        <f>IF(AG22&lt;3,(AI21+1)*AH1,AI21*AH1)</f>
        <v>0</v>
      </c>
      <c r="AJ22" s="75">
        <f>IF(AJ20=AJ21,(AJ21+1-AK22)*AL1,AJ21*AL1)</f>
        <v>0</v>
      </c>
      <c r="AK22" s="75">
        <f t="shared" si="36"/>
        <v>0</v>
      </c>
      <c r="AL22" s="75">
        <f>IF(AJ22-AJ21=0,(AL21+15)*AL1,AM1*AL1)</f>
        <v>0</v>
      </c>
      <c r="AM22" s="75">
        <f>IF(AK22=12,(AM21+1)*AL1,AM21*AL1)</f>
        <v>0</v>
      </c>
      <c r="AN22" s="75">
        <f>IF(AN20=AN21,(AN21+1-AO22)*AO1,AN21*AO1)</f>
        <v>0</v>
      </c>
      <c r="AO22" s="75">
        <f t="shared" si="27"/>
        <v>0</v>
      </c>
      <c r="AP22" s="75">
        <f>IF(AN21=AN22,BG22*AO1,(AP21-15)*AO1)</f>
        <v>0</v>
      </c>
      <c r="AQ22" s="75">
        <f>IF(AO22=12,(AQ21+1)*AO1,AQ21*AO1)</f>
        <v>0</v>
      </c>
      <c r="AR22" s="91">
        <f>SUM(MONTH(BC21+14)*AS1)</f>
        <v>0</v>
      </c>
      <c r="AS22" s="91">
        <f>SUM(DAY(BC21+14)*AS1)</f>
        <v>0</v>
      </c>
      <c r="AT22" s="91">
        <f>SUM(YEAR(BC21+14)*AS1)</f>
        <v>0</v>
      </c>
      <c r="AU22" s="91">
        <f>SUM(MONTH(BC21+7)*AV1)</f>
        <v>0</v>
      </c>
      <c r="AV22" s="91">
        <f>SUM(DAY(BC21+7)*AV1)</f>
        <v>0</v>
      </c>
      <c r="AW22" s="91">
        <f>SUM(YEAR(BC21+7)*AV1)</f>
        <v>0</v>
      </c>
      <c r="AX22" s="91">
        <f t="shared" si="2"/>
        <v>1</v>
      </c>
      <c r="AY22" s="91">
        <f t="shared" si="0"/>
        <v>1</v>
      </c>
      <c r="AZ22" s="91">
        <f t="shared" si="1"/>
        <v>0</v>
      </c>
      <c r="BA22" s="91">
        <f t="shared" si="1"/>
        <v>0</v>
      </c>
      <c r="BB22" s="79">
        <f t="shared" si="3"/>
        <v>0</v>
      </c>
      <c r="BC22" s="91">
        <f t="shared" si="4"/>
        <v>0</v>
      </c>
      <c r="BD22" s="75" t="s">
        <v>59</v>
      </c>
      <c r="BE22" s="91">
        <f>IF(BC22&lt;BU42,((BC22*10)+5),999999)</f>
        <v>5</v>
      </c>
      <c r="BF22" s="91">
        <f t="shared" si="5"/>
        <v>1</v>
      </c>
      <c r="BG22" s="75">
        <f t="shared" si="6"/>
        <v>0</v>
      </c>
      <c r="BH22" s="75">
        <f t="shared" si="28"/>
        <v>0</v>
      </c>
      <c r="BI22" s="75" t="b">
        <f t="shared" si="7"/>
        <v>0</v>
      </c>
      <c r="BJ22" s="75">
        <f t="shared" si="8"/>
        <v>0</v>
      </c>
      <c r="BK22" s="75">
        <f t="shared" si="9"/>
        <v>0</v>
      </c>
      <c r="BL22" s="75" t="b">
        <f t="shared" si="10"/>
        <v>1</v>
      </c>
      <c r="BM22" s="75">
        <f t="shared" si="11"/>
        <v>0</v>
      </c>
      <c r="BN22" s="75">
        <f t="shared" si="12"/>
        <v>0</v>
      </c>
      <c r="BO22" s="75" t="b">
        <f t="shared" si="13"/>
        <v>0</v>
      </c>
      <c r="BP22" s="75">
        <f t="shared" si="14"/>
        <v>0</v>
      </c>
      <c r="BQ22" s="75">
        <f t="shared" si="15"/>
        <v>0</v>
      </c>
      <c r="BR22" s="75"/>
      <c r="BS22" s="72"/>
      <c r="BT22" s="72"/>
      <c r="BU22" s="69"/>
      <c r="BV22" s="102"/>
      <c r="BW22" s="94"/>
      <c r="BX22" s="72"/>
      <c r="BY22" s="75"/>
      <c r="BZ22" s="75"/>
      <c r="CA22" s="75"/>
      <c r="CB22" s="75"/>
      <c r="CC22" s="75"/>
      <c r="CD22" s="79">
        <f t="shared" si="16"/>
        <v>0</v>
      </c>
      <c r="CE22" s="92">
        <f>IF(CD22&lt;CE3,CD22,CE3)</f>
        <v>0</v>
      </c>
      <c r="CF22" s="72" t="str">
        <f>IF(CE22&gt;=CE3,"BALLOON","PMT")</f>
        <v>PMT</v>
      </c>
      <c r="CG22" s="91">
        <f t="shared" si="29"/>
        <v>0</v>
      </c>
      <c r="CH22" s="91">
        <f>IF(BX1=360,CB5,CG22)</f>
        <v>0</v>
      </c>
      <c r="CI22" s="75" t="b">
        <f t="shared" si="17"/>
        <v>0</v>
      </c>
      <c r="CJ22" s="75">
        <f t="shared" si="30"/>
        <v>0</v>
      </c>
      <c r="CK22" s="75">
        <f>SUM(CJ22*CK1)</f>
        <v>0</v>
      </c>
      <c r="CL22" s="98">
        <f t="shared" si="18"/>
        <v>0</v>
      </c>
      <c r="CM22" s="97">
        <f>IF(CF22="PMT",E16-CL22,0)</f>
        <v>0</v>
      </c>
      <c r="CN22" s="97">
        <f t="shared" si="35"/>
        <v>0</v>
      </c>
      <c r="CO22" s="97">
        <f t="shared" si="20"/>
        <v>0</v>
      </c>
      <c r="CP22" s="97">
        <f t="shared" si="21"/>
        <v>0</v>
      </c>
      <c r="CQ22" s="94">
        <f t="shared" si="34"/>
        <v>0</v>
      </c>
      <c r="CR22" s="95">
        <f t="shared" si="31"/>
        <v>0</v>
      </c>
      <c r="CS22" s="96">
        <f t="shared" si="32"/>
        <v>0</v>
      </c>
      <c r="CT22" s="75">
        <f t="shared" si="23"/>
        <v>0</v>
      </c>
      <c r="CU22" s="99">
        <f t="shared" si="24"/>
        <v>0</v>
      </c>
      <c r="CV22" s="99">
        <f t="shared" si="25"/>
        <v>0</v>
      </c>
      <c r="CW22" s="100">
        <f t="shared" si="33"/>
        <v>0</v>
      </c>
      <c r="CX22" s="75">
        <f>SUM(CR22*CT22*BE1)</f>
        <v>0</v>
      </c>
    </row>
    <row r="23" spans="1:102" ht="18.95" customHeight="1">
      <c r="A23" s="39"/>
      <c r="B23" s="55" t="str">
        <f>IF(E14="","",CE5)</f>
        <v/>
      </c>
      <c r="C23" s="40" t="str">
        <f>UPPER(BD4)</f>
        <v>LOAN</v>
      </c>
      <c r="D23" s="41"/>
      <c r="E23" s="42"/>
      <c r="F23" s="43"/>
      <c r="G23" s="43"/>
      <c r="H23" s="54"/>
      <c r="I23" s="131">
        <f>SUM(CQ5)</f>
        <v>0</v>
      </c>
      <c r="J23" s="132">
        <f t="shared" ref="J23" si="37">SUM(CS5)</f>
        <v>0</v>
      </c>
      <c r="K23" s="133"/>
      <c r="L23" s="133"/>
      <c r="M23" s="138"/>
      <c r="N23" s="138"/>
      <c r="O23" s="44"/>
      <c r="P23" s="50"/>
      <c r="Q23" s="50"/>
      <c r="R23" s="75">
        <f>IF(R22+1&lt;13,(R22+1)*S1,1*S1)</f>
        <v>0</v>
      </c>
      <c r="S23" s="75">
        <f>SUM(BG23*S1)</f>
        <v>0</v>
      </c>
      <c r="T23" s="75">
        <f>IF(R23=1,(T22+1)*S1,T22*S1)</f>
        <v>0</v>
      </c>
      <c r="U23" s="75">
        <f>IF(U22+3&lt;13,(U22+3)*V1,(U22-9)*V1)</f>
        <v>0</v>
      </c>
      <c r="V23" s="75">
        <f>SUM(BG23*V1)</f>
        <v>0</v>
      </c>
      <c r="W23" s="75">
        <f>IF(U23&lt;4,(W22+1)*V1,W22*V1)</f>
        <v>0</v>
      </c>
      <c r="X23" s="75">
        <f>IF(X22+6&lt;13,(X22+6)*Y1,(X22-6)*Y1)</f>
        <v>0</v>
      </c>
      <c r="Y23" s="75">
        <f>SUM(BG23*Y1)</f>
        <v>0</v>
      </c>
      <c r="Z23" s="75">
        <f>IF(X23&lt;6,(Z22+1)*Y1,Z22*Y1)</f>
        <v>0</v>
      </c>
      <c r="AA23" s="75">
        <f>SUM(AA22*AB1)</f>
        <v>0</v>
      </c>
      <c r="AB23" s="75">
        <f>SUM(BG23*AB1)</f>
        <v>0</v>
      </c>
      <c r="AC23" s="75">
        <f>SUM(AC22+1*AB1)</f>
        <v>0</v>
      </c>
      <c r="AD23" s="75">
        <v>0</v>
      </c>
      <c r="AE23" s="75">
        <v>0</v>
      </c>
      <c r="AF23" s="75">
        <v>0</v>
      </c>
      <c r="AG23" s="75">
        <f>IF(AG22+2&lt;13,(AG22+2)*AH1,(AG22-10)*AH1)</f>
        <v>0</v>
      </c>
      <c r="AH23" s="75">
        <f>SUM(BG23*AH1)</f>
        <v>0</v>
      </c>
      <c r="AI23" s="75">
        <f>IF(AG23&lt;3,(AI22+1)*AH1,AI22*AH1)</f>
        <v>0</v>
      </c>
      <c r="AJ23" s="75">
        <f>IF(AJ21=AJ22,(AJ22+1-AK23)*AL1,AJ22*AL1)</f>
        <v>0</v>
      </c>
      <c r="AK23" s="75">
        <f t="shared" si="36"/>
        <v>0</v>
      </c>
      <c r="AL23" s="75">
        <f>IF(AJ23-AJ22=0,(AL22+15)*AL1,AM1*AL1)</f>
        <v>0</v>
      </c>
      <c r="AM23" s="75">
        <f>IF(AK23=12,(AM22+1)*AL1,AM22*AL1)</f>
        <v>0</v>
      </c>
      <c r="AN23" s="75">
        <f>IF(AN21=AN22,(AN22+1-AO23)*AO1,AN22*AO1)</f>
        <v>0</v>
      </c>
      <c r="AO23" s="75">
        <f t="shared" si="27"/>
        <v>0</v>
      </c>
      <c r="AP23" s="75">
        <f>IF(AN22=AN23,BG23*AO1,(AP22-15)*AO1)</f>
        <v>0</v>
      </c>
      <c r="AQ23" s="75">
        <f>IF(AO23=12,(AQ22+1)*AO1,AQ22*AO1)</f>
        <v>0</v>
      </c>
      <c r="AR23" s="91">
        <f>SUM(MONTH(BC22+14)*AS1)</f>
        <v>0</v>
      </c>
      <c r="AS23" s="91">
        <f>SUM(DAY(BC22+14)*AS1)</f>
        <v>0</v>
      </c>
      <c r="AT23" s="91">
        <f>SUM(YEAR(BC22+14)*AS1)</f>
        <v>0</v>
      </c>
      <c r="AU23" s="91">
        <f>SUM(MONTH(BC22+7)*AV1)</f>
        <v>0</v>
      </c>
      <c r="AV23" s="91">
        <f>SUM(DAY(BC22+7)*AV1)</f>
        <v>0</v>
      </c>
      <c r="AW23" s="91">
        <f>SUM(YEAR(BC22+7)*AV1)</f>
        <v>0</v>
      </c>
      <c r="AX23" s="91">
        <f t="shared" si="2"/>
        <v>1</v>
      </c>
      <c r="AY23" s="91">
        <f t="shared" si="0"/>
        <v>1</v>
      </c>
      <c r="AZ23" s="91">
        <f t="shared" si="1"/>
        <v>0</v>
      </c>
      <c r="BA23" s="91">
        <f t="shared" si="1"/>
        <v>0</v>
      </c>
      <c r="BB23" s="79">
        <f t="shared" si="3"/>
        <v>0</v>
      </c>
      <c r="BC23" s="91">
        <f t="shared" si="4"/>
        <v>0</v>
      </c>
      <c r="BD23" s="75" t="s">
        <v>59</v>
      </c>
      <c r="BE23" s="91">
        <f>IF(BC23&lt;BU42,((BC23*10)+5),999999)</f>
        <v>5</v>
      </c>
      <c r="BF23" s="91">
        <f t="shared" si="5"/>
        <v>1</v>
      </c>
      <c r="BG23" s="75">
        <f t="shared" si="6"/>
        <v>0</v>
      </c>
      <c r="BH23" s="75">
        <f t="shared" si="28"/>
        <v>0</v>
      </c>
      <c r="BI23" s="75" t="b">
        <f t="shared" si="7"/>
        <v>0</v>
      </c>
      <c r="BJ23" s="75">
        <f t="shared" si="8"/>
        <v>0</v>
      </c>
      <c r="BK23" s="75">
        <f t="shared" si="9"/>
        <v>0</v>
      </c>
      <c r="BL23" s="75" t="b">
        <f t="shared" si="10"/>
        <v>1</v>
      </c>
      <c r="BM23" s="75">
        <f t="shared" si="11"/>
        <v>0</v>
      </c>
      <c r="BN23" s="75">
        <f t="shared" si="12"/>
        <v>0</v>
      </c>
      <c r="BO23" s="75" t="b">
        <f t="shared" si="13"/>
        <v>0</v>
      </c>
      <c r="BP23" s="75">
        <f t="shared" si="14"/>
        <v>0</v>
      </c>
      <c r="BQ23" s="75">
        <f t="shared" si="15"/>
        <v>0</v>
      </c>
      <c r="BR23" s="75"/>
      <c r="BS23" s="72"/>
      <c r="BT23" s="72"/>
      <c r="BU23" s="69"/>
      <c r="BV23" s="75"/>
      <c r="BW23" s="94"/>
      <c r="BX23" s="72"/>
      <c r="BY23" s="75"/>
      <c r="BZ23" s="75"/>
      <c r="CA23" s="75"/>
      <c r="CB23" s="75"/>
      <c r="CC23" s="75"/>
      <c r="CD23" s="79">
        <f t="shared" si="16"/>
        <v>0</v>
      </c>
      <c r="CE23" s="92">
        <f>IF(CD23&lt;CE3,CD23,CE3)</f>
        <v>0</v>
      </c>
      <c r="CF23" s="72" t="str">
        <f>IF(CE23&gt;=CE3,"BALLOON","PMT")</f>
        <v>PMT</v>
      </c>
      <c r="CG23" s="91">
        <f t="shared" si="29"/>
        <v>0</v>
      </c>
      <c r="CH23" s="91">
        <f>IF(BX1=360,CB5,CG23)</f>
        <v>0</v>
      </c>
      <c r="CI23" s="75" t="b">
        <f t="shared" si="17"/>
        <v>0</v>
      </c>
      <c r="CJ23" s="75">
        <f t="shared" si="30"/>
        <v>0</v>
      </c>
      <c r="CK23" s="75">
        <f>SUM(CJ23*CK1)</f>
        <v>0</v>
      </c>
      <c r="CL23" s="98">
        <f t="shared" si="18"/>
        <v>0</v>
      </c>
      <c r="CM23" s="97">
        <f>IF(CF23="PMT",E16-CL23,0)</f>
        <v>0</v>
      </c>
      <c r="CN23" s="97">
        <f t="shared" si="35"/>
        <v>0</v>
      </c>
      <c r="CO23" s="97">
        <f t="shared" si="20"/>
        <v>0</v>
      </c>
      <c r="CP23" s="97">
        <f t="shared" si="21"/>
        <v>0</v>
      </c>
      <c r="CQ23" s="94">
        <f t="shared" si="34"/>
        <v>0</v>
      </c>
      <c r="CR23" s="95">
        <f t="shared" si="31"/>
        <v>0</v>
      </c>
      <c r="CS23" s="96">
        <f t="shared" si="32"/>
        <v>0</v>
      </c>
      <c r="CT23" s="75">
        <f t="shared" si="23"/>
        <v>0</v>
      </c>
      <c r="CU23" s="99">
        <f t="shared" si="24"/>
        <v>0</v>
      </c>
      <c r="CV23" s="99">
        <f t="shared" si="25"/>
        <v>0</v>
      </c>
      <c r="CW23" s="100">
        <f t="shared" si="33"/>
        <v>0</v>
      </c>
      <c r="CX23" s="75">
        <f>SUM(CR23*CT23*BE1)</f>
        <v>0</v>
      </c>
    </row>
    <row r="24" spans="1:102" ht="18.95" customHeight="1">
      <c r="A24" s="45" t="str">
        <f>IF(BT25 &lt; BT26, BT26,"")</f>
        <v/>
      </c>
      <c r="B24" s="55" t="str">
        <f>IF(CX6=1,CE6,"")</f>
        <v/>
      </c>
      <c r="C24" s="47" t="str">
        <f t="shared" ref="C24:C87" si="38">IF(CX6=1,CF6,"")</f>
        <v/>
      </c>
      <c r="D24" s="56" t="str">
        <f>IF(CX6=1,CJ6,"")</f>
        <v/>
      </c>
      <c r="E24" s="121" t="str">
        <f>IF(CV6*CX6&gt;0,CV6,"")</f>
        <v/>
      </c>
      <c r="F24" s="121"/>
      <c r="G24" s="54" t="str">
        <f>IF(CX6=1,CL6,"")</f>
        <v/>
      </c>
      <c r="H24" s="54" t="str">
        <f>IF(CX6=1,CN6+CO6,"")</f>
        <v/>
      </c>
      <c r="I24" s="128" t="str">
        <f>IF(CX6=1,CW6,"")</f>
        <v/>
      </c>
      <c r="J24" s="128" t="str">
        <f t="shared" ref="J24" si="39">IF(CT6*CV6=1,CY6,"")</f>
        <v/>
      </c>
      <c r="K24" s="140" t="str">
        <f>IF(C24="","","_____________")</f>
        <v/>
      </c>
      <c r="L24" s="140"/>
      <c r="M24" s="141" t="str">
        <f>IF(C24="","","$__________")</f>
        <v/>
      </c>
      <c r="N24" s="141"/>
      <c r="O24" s="52" t="str">
        <f>IF(C24="","","$_____")</f>
        <v/>
      </c>
      <c r="P24" s="53" t="str">
        <f>IF(C24="","","$_____")</f>
        <v/>
      </c>
      <c r="Q24" s="51"/>
      <c r="R24" s="75">
        <f>IF(R23+1&lt;13,(R23+1)*S1,1*S1)</f>
        <v>0</v>
      </c>
      <c r="S24" s="75">
        <f>SUM(BG24*S1)</f>
        <v>0</v>
      </c>
      <c r="T24" s="75">
        <f>IF(R24=1,(T23+1)*S1,T23*S1)</f>
        <v>0</v>
      </c>
      <c r="U24" s="75">
        <f>IF(U23+3&lt;13,(U23+3)*V1,(U23-9)*V1)</f>
        <v>0</v>
      </c>
      <c r="V24" s="75">
        <f>SUM(BG24*V1)</f>
        <v>0</v>
      </c>
      <c r="W24" s="75">
        <f>IF(U24&lt;4,(W23+1)*V1,W23*V1)</f>
        <v>0</v>
      </c>
      <c r="X24" s="75">
        <f>IF(X23+6&lt;13,(X23+6)*Y1,(X23-6)*Y1)</f>
        <v>0</v>
      </c>
      <c r="Y24" s="75">
        <f>SUM(BG24*Y1)</f>
        <v>0</v>
      </c>
      <c r="Z24" s="75">
        <f>IF(X24&lt;6,(Z23+1)*Y1,Z23*Y1)</f>
        <v>0</v>
      </c>
      <c r="AA24" s="75">
        <f>SUM(AA23*AB1)</f>
        <v>0</v>
      </c>
      <c r="AB24" s="75">
        <f>SUM(BG24*AB1)</f>
        <v>0</v>
      </c>
      <c r="AC24" s="75">
        <f>SUM(AC23+1*AB1)</f>
        <v>0</v>
      </c>
      <c r="AD24" s="75">
        <v>0</v>
      </c>
      <c r="AE24" s="75">
        <v>0</v>
      </c>
      <c r="AF24" s="75">
        <v>0</v>
      </c>
      <c r="AG24" s="75">
        <f>IF(AG23+2&lt;13,(AG23+2)*AH1,(AG23-10)*AH1)</f>
        <v>0</v>
      </c>
      <c r="AH24" s="75">
        <f>SUM(BG24*AH1)</f>
        <v>0</v>
      </c>
      <c r="AI24" s="75">
        <f>IF(AG24&lt;3,(AI23+1)*AH1,AI23*AH1)</f>
        <v>0</v>
      </c>
      <c r="AJ24" s="75">
        <f>IF(AJ22=AJ23,(AJ23+1-AK24)*AL1,AJ23*AL1)</f>
        <v>0</v>
      </c>
      <c r="AK24" s="75">
        <f t="shared" si="36"/>
        <v>0</v>
      </c>
      <c r="AL24" s="75">
        <f>IF(AJ24-AJ23=0,(AL23+15)*AL1,AM1*AL1)</f>
        <v>0</v>
      </c>
      <c r="AM24" s="75">
        <f>IF(AK24=12,(AM23+1)*AL1,AM23*AL1)</f>
        <v>0</v>
      </c>
      <c r="AN24" s="75">
        <f>IF(AN22=AN23,(AN23+1-AO24)*AO1,AN23*AO1)</f>
        <v>0</v>
      </c>
      <c r="AO24" s="75">
        <f t="shared" si="27"/>
        <v>0</v>
      </c>
      <c r="AP24" s="75">
        <f>IF(AN23=AN24,BG24*AO1,(AP23-15)*AO1)</f>
        <v>0</v>
      </c>
      <c r="AQ24" s="75">
        <f>IF(AO24=12,(AQ23+1)*AO1,AQ23*AO1)</f>
        <v>0</v>
      </c>
      <c r="AR24" s="91">
        <f>SUM(MONTH(BC23+14)*AS1)</f>
        <v>0</v>
      </c>
      <c r="AS24" s="91">
        <f>SUM(DAY(BC23+14)*AS1)</f>
        <v>0</v>
      </c>
      <c r="AT24" s="91">
        <f>SUM(YEAR(BC23+14)*AS1)</f>
        <v>0</v>
      </c>
      <c r="AU24" s="91">
        <f>SUM(MONTH(BC23+7)*AV1)</f>
        <v>0</v>
      </c>
      <c r="AV24" s="91">
        <f>SUM(DAY(BC23+7)*AV1)</f>
        <v>0</v>
      </c>
      <c r="AW24" s="91">
        <f>SUM(YEAR(BC23+7)*AV1)</f>
        <v>0</v>
      </c>
      <c r="AX24" s="91">
        <f t="shared" si="2"/>
        <v>1</v>
      </c>
      <c r="AY24" s="91">
        <f t="shared" si="0"/>
        <v>1</v>
      </c>
      <c r="AZ24" s="91">
        <f t="shared" si="1"/>
        <v>0</v>
      </c>
      <c r="BA24" s="91">
        <f t="shared" si="1"/>
        <v>0</v>
      </c>
      <c r="BB24" s="79">
        <f t="shared" si="3"/>
        <v>0</v>
      </c>
      <c r="BC24" s="91">
        <f t="shared" si="4"/>
        <v>0</v>
      </c>
      <c r="BD24" s="75" t="s">
        <v>59</v>
      </c>
      <c r="BE24" s="91">
        <f>IF(BC24&lt;BU42,((BC24*10)+5),999999)</f>
        <v>5</v>
      </c>
      <c r="BF24" s="91">
        <f t="shared" si="5"/>
        <v>1</v>
      </c>
      <c r="BG24" s="75">
        <f t="shared" si="6"/>
        <v>0</v>
      </c>
      <c r="BH24" s="75">
        <f t="shared" si="28"/>
        <v>0</v>
      </c>
      <c r="BI24" s="75" t="b">
        <f t="shared" si="7"/>
        <v>0</v>
      </c>
      <c r="BJ24" s="75">
        <f t="shared" si="8"/>
        <v>0</v>
      </c>
      <c r="BK24" s="75">
        <f t="shared" si="9"/>
        <v>0</v>
      </c>
      <c r="BL24" s="75" t="b">
        <f t="shared" si="10"/>
        <v>1</v>
      </c>
      <c r="BM24" s="75">
        <f t="shared" si="11"/>
        <v>0</v>
      </c>
      <c r="BN24" s="75">
        <f t="shared" si="12"/>
        <v>0</v>
      </c>
      <c r="BO24" s="75" t="b">
        <f t="shared" si="13"/>
        <v>0</v>
      </c>
      <c r="BP24" s="75">
        <f t="shared" si="14"/>
        <v>0</v>
      </c>
      <c r="BQ24" s="75">
        <f t="shared" si="15"/>
        <v>0</v>
      </c>
      <c r="BR24" s="75"/>
      <c r="BS24" s="72" t="s">
        <v>91</v>
      </c>
      <c r="BT24" s="72">
        <v>0</v>
      </c>
      <c r="BU24" s="69" t="s">
        <v>92</v>
      </c>
      <c r="BV24" s="75"/>
      <c r="BW24" s="94"/>
      <c r="BX24" s="72"/>
      <c r="BY24" s="75"/>
      <c r="BZ24" s="75"/>
      <c r="CA24" s="75"/>
      <c r="CB24" s="75"/>
      <c r="CC24" s="75"/>
      <c r="CD24" s="79">
        <f t="shared" si="16"/>
        <v>0</v>
      </c>
      <c r="CE24" s="92">
        <f>IF(CD24&lt;CE3,CD24,CE3)</f>
        <v>0</v>
      </c>
      <c r="CF24" s="72" t="str">
        <f>IF(CE24&gt;=CE3,"BALLOON","PMT")</f>
        <v>PMT</v>
      </c>
      <c r="CG24" s="91">
        <f t="shared" si="29"/>
        <v>0</v>
      </c>
      <c r="CH24" s="91">
        <f>IF(BX1=360,CB5,CG24)</f>
        <v>0</v>
      </c>
      <c r="CI24" s="75" t="b">
        <f t="shared" si="17"/>
        <v>0</v>
      </c>
      <c r="CJ24" s="75">
        <f t="shared" si="30"/>
        <v>0</v>
      </c>
      <c r="CK24" s="75">
        <f>SUM(CJ24*CK1)</f>
        <v>0</v>
      </c>
      <c r="CL24" s="98">
        <f t="shared" si="18"/>
        <v>0</v>
      </c>
      <c r="CM24" s="97">
        <f>IF(CF24="PMT",E16-CL24,0)</f>
        <v>0</v>
      </c>
      <c r="CN24" s="97">
        <f t="shared" si="35"/>
        <v>0</v>
      </c>
      <c r="CO24" s="97">
        <f t="shared" si="20"/>
        <v>0</v>
      </c>
      <c r="CP24" s="97">
        <f t="shared" si="21"/>
        <v>0</v>
      </c>
      <c r="CQ24" s="94">
        <f t="shared" si="34"/>
        <v>0</v>
      </c>
      <c r="CR24" s="95">
        <f t="shared" si="31"/>
        <v>0</v>
      </c>
      <c r="CS24" s="96">
        <f t="shared" si="32"/>
        <v>0</v>
      </c>
      <c r="CT24" s="75">
        <f t="shared" si="23"/>
        <v>0</v>
      </c>
      <c r="CU24" s="99">
        <f t="shared" si="24"/>
        <v>0</v>
      </c>
      <c r="CV24" s="99">
        <f t="shared" si="25"/>
        <v>0</v>
      </c>
      <c r="CW24" s="100">
        <f t="shared" si="33"/>
        <v>0</v>
      </c>
      <c r="CX24" s="75">
        <f>SUM(CR24*CT24*BE1)</f>
        <v>0</v>
      </c>
    </row>
    <row r="25" spans="1:102" ht="18.95" customHeight="1">
      <c r="A25" s="45" t="str">
        <f t="shared" ref="A25:A87" si="40">IF(BT26 &lt; BT27, BT27,"")</f>
        <v/>
      </c>
      <c r="B25" s="55" t="str">
        <f t="shared" ref="B25:B88" si="41">IF(CX7=1,CE7,"")</f>
        <v/>
      </c>
      <c r="C25" s="47" t="str">
        <f t="shared" si="38"/>
        <v/>
      </c>
      <c r="D25" s="56" t="str">
        <f t="shared" ref="D25:D88" si="42">IF(CX7=1,CJ7,"")</f>
        <v/>
      </c>
      <c r="E25" s="121" t="str">
        <f t="shared" ref="E25:E27" si="43">IF(CV7*CX7&gt;0,CV7,"")</f>
        <v/>
      </c>
      <c r="F25" s="121"/>
      <c r="G25" s="57" t="str">
        <f t="shared" ref="G25:G88" si="44">IF(CX7=1,CL7,"")</f>
        <v/>
      </c>
      <c r="H25" s="57" t="str">
        <f t="shared" ref="H25:H88" si="45">IF(CX7=1,CN7+CO7,"")</f>
        <v/>
      </c>
      <c r="I25" s="128" t="str">
        <f t="shared" ref="I25:I27" si="46">IF(CX7=1,CW7,"")</f>
        <v/>
      </c>
      <c r="J25" s="128" t="str">
        <f t="shared" ref="J25:J27" si="47">IF(CT7*CV7=1,CY7,"")</f>
        <v/>
      </c>
      <c r="K25" s="140" t="str">
        <f>IF(C25="","","_____________")</f>
        <v/>
      </c>
      <c r="L25" s="140"/>
      <c r="M25" s="141" t="str">
        <f t="shared" ref="M25:M39" si="48">IF(C25="","","$__________")</f>
        <v/>
      </c>
      <c r="N25" s="141"/>
      <c r="O25" s="52" t="str">
        <f t="shared" ref="O25:O39" si="49">IF(C25="","","$_____")</f>
        <v/>
      </c>
      <c r="P25" s="53" t="str">
        <f t="shared" ref="P25:P39" si="50">IF(C25="","","$_____")</f>
        <v/>
      </c>
      <c r="Q25" s="51"/>
      <c r="R25" s="75">
        <f>IF(R24+1&lt;13,(R24+1)*S1,1*S1)</f>
        <v>0</v>
      </c>
      <c r="S25" s="75">
        <f>SUM(BG25*S1)</f>
        <v>0</v>
      </c>
      <c r="T25" s="75">
        <f>IF(R25=1,(T24+1)*S1,T24*S1)</f>
        <v>0</v>
      </c>
      <c r="U25" s="75">
        <f>IF(U24+3&lt;13,(U24+3)*V1,(U24-9)*V1)</f>
        <v>0</v>
      </c>
      <c r="V25" s="75">
        <f>SUM(BG25*V1)</f>
        <v>0</v>
      </c>
      <c r="W25" s="75">
        <f>IF(U25&lt;4,(W24+1)*V1,W24*V1)</f>
        <v>0</v>
      </c>
      <c r="X25" s="75">
        <f>IF(X24+6&lt;13,(X24+6)*Y1,(X24-6)*Y1)</f>
        <v>0</v>
      </c>
      <c r="Y25" s="75">
        <f>SUM(BG25*Y1)</f>
        <v>0</v>
      </c>
      <c r="Z25" s="75">
        <f>IF(X25&lt;6,(Z24+1)*Y1,Z24*Y1)</f>
        <v>0</v>
      </c>
      <c r="AA25" s="75">
        <f>SUM(AA24*AB1)</f>
        <v>0</v>
      </c>
      <c r="AB25" s="75">
        <f>SUM(BG25*AB1)</f>
        <v>0</v>
      </c>
      <c r="AC25" s="75">
        <f>SUM(AC24+1*AB1)</f>
        <v>0</v>
      </c>
      <c r="AD25" s="75">
        <v>0</v>
      </c>
      <c r="AE25" s="75">
        <v>0</v>
      </c>
      <c r="AF25" s="75">
        <v>0</v>
      </c>
      <c r="AG25" s="75">
        <f>IF(AG24+2&lt;13,(AG24+2)*AH1,(AG24-10)*AH1)</f>
        <v>0</v>
      </c>
      <c r="AH25" s="75">
        <f>SUM(BG25*AH1)</f>
        <v>0</v>
      </c>
      <c r="AI25" s="75">
        <f>IF(AG25&lt;3,(AI24+1)*AH1,AI24*AH1)</f>
        <v>0</v>
      </c>
      <c r="AJ25" s="75">
        <f>IF(AJ23=AJ24,(AJ24+1-AK25)*AL1,AJ24*AL1)</f>
        <v>0</v>
      </c>
      <c r="AK25" s="75">
        <f t="shared" si="36"/>
        <v>0</v>
      </c>
      <c r="AL25" s="75">
        <f>IF(AJ25-AJ24=0,(AL24+15)*AL1,AM1*AL1)</f>
        <v>0</v>
      </c>
      <c r="AM25" s="75">
        <f>IF(AK25=12,(AM24+1)*AL1,AM24*AL1)</f>
        <v>0</v>
      </c>
      <c r="AN25" s="75">
        <f>IF(AN23=AN24,(AN24+1-AO25)*AO1,AN24*AO1)</f>
        <v>0</v>
      </c>
      <c r="AO25" s="75">
        <f t="shared" si="27"/>
        <v>0</v>
      </c>
      <c r="AP25" s="75">
        <f>IF(AN24=AN25,BG25*AO1,(AP24-15)*AO1)</f>
        <v>0</v>
      </c>
      <c r="AQ25" s="75">
        <f>IF(AO25=12,(AQ24+1)*AO1,AQ24*AO1)</f>
        <v>0</v>
      </c>
      <c r="AR25" s="91">
        <f>SUM(MONTH(BC24+14)*AS1)</f>
        <v>0</v>
      </c>
      <c r="AS25" s="91">
        <f>SUM(DAY(BC24+14)*AS1)</f>
        <v>0</v>
      </c>
      <c r="AT25" s="91">
        <f>SUM(YEAR(BC24+14)*AS1)</f>
        <v>0</v>
      </c>
      <c r="AU25" s="91">
        <f>SUM(MONTH(BC24+7)*AV1)</f>
        <v>0</v>
      </c>
      <c r="AV25" s="91">
        <f>SUM(DAY(BC24+7)*AV1)</f>
        <v>0</v>
      </c>
      <c r="AW25" s="91">
        <f>SUM(YEAR(BC24+7)*AV1)</f>
        <v>0</v>
      </c>
      <c r="AX25" s="91">
        <f t="shared" si="2"/>
        <v>1</v>
      </c>
      <c r="AY25" s="91">
        <f t="shared" si="0"/>
        <v>1</v>
      </c>
      <c r="AZ25" s="91">
        <f t="shared" si="1"/>
        <v>0</v>
      </c>
      <c r="BA25" s="91">
        <f t="shared" si="1"/>
        <v>0</v>
      </c>
      <c r="BB25" s="79">
        <f t="shared" si="3"/>
        <v>0</v>
      </c>
      <c r="BC25" s="91">
        <f t="shared" si="4"/>
        <v>0</v>
      </c>
      <c r="BD25" s="75" t="s">
        <v>59</v>
      </c>
      <c r="BE25" s="91">
        <f>IF(BC25&lt;BU42,((BC25*10)+5),999999)</f>
        <v>5</v>
      </c>
      <c r="BF25" s="91">
        <f t="shared" si="5"/>
        <v>1</v>
      </c>
      <c r="BG25" s="75">
        <f t="shared" si="6"/>
        <v>0</v>
      </c>
      <c r="BH25" s="75">
        <f t="shared" si="28"/>
        <v>0</v>
      </c>
      <c r="BI25" s="75" t="b">
        <f t="shared" si="7"/>
        <v>0</v>
      </c>
      <c r="BJ25" s="75">
        <f t="shared" si="8"/>
        <v>0</v>
      </c>
      <c r="BK25" s="75">
        <f t="shared" si="9"/>
        <v>0</v>
      </c>
      <c r="BL25" s="75" t="b">
        <f t="shared" si="10"/>
        <v>1</v>
      </c>
      <c r="BM25" s="75">
        <f t="shared" si="11"/>
        <v>0</v>
      </c>
      <c r="BN25" s="75">
        <f t="shared" si="12"/>
        <v>0</v>
      </c>
      <c r="BO25" s="75" t="b">
        <f t="shared" si="13"/>
        <v>0</v>
      </c>
      <c r="BP25" s="75">
        <f t="shared" si="14"/>
        <v>0</v>
      </c>
      <c r="BQ25" s="75">
        <f t="shared" si="15"/>
        <v>0</v>
      </c>
      <c r="BR25" s="75"/>
      <c r="BS25" s="72"/>
      <c r="BT25" s="72"/>
      <c r="BU25" s="69"/>
      <c r="BV25" s="75"/>
      <c r="BW25" s="94"/>
      <c r="BX25" s="72"/>
      <c r="BY25" s="75"/>
      <c r="BZ25" s="75"/>
      <c r="CA25" s="75"/>
      <c r="CB25" s="75"/>
      <c r="CC25" s="75"/>
      <c r="CD25" s="79">
        <f t="shared" si="16"/>
        <v>0</v>
      </c>
      <c r="CE25" s="92">
        <f>IF(CD25&lt;CE3,CD25,CE3)</f>
        <v>0</v>
      </c>
      <c r="CF25" s="72" t="str">
        <f>IF(CE25&gt;=CE3,"BALLOON","PMT")</f>
        <v>PMT</v>
      </c>
      <c r="CG25" s="91">
        <f t="shared" si="29"/>
        <v>0</v>
      </c>
      <c r="CH25" s="91">
        <f>IF(BX1=360,CB5,CG25)</f>
        <v>0</v>
      </c>
      <c r="CI25" s="75" t="b">
        <f t="shared" si="17"/>
        <v>0</v>
      </c>
      <c r="CJ25" s="75">
        <f t="shared" si="30"/>
        <v>0</v>
      </c>
      <c r="CK25" s="75">
        <f>SUM(CJ25*CK1)</f>
        <v>0</v>
      </c>
      <c r="CL25" s="98">
        <f t="shared" si="18"/>
        <v>0</v>
      </c>
      <c r="CM25" s="97">
        <f>IF(CF25="PMT",E16-CL25,0)</f>
        <v>0</v>
      </c>
      <c r="CN25" s="97">
        <f t="shared" si="35"/>
        <v>0</v>
      </c>
      <c r="CO25" s="97">
        <f t="shared" si="20"/>
        <v>0</v>
      </c>
      <c r="CP25" s="97">
        <f t="shared" si="21"/>
        <v>0</v>
      </c>
      <c r="CQ25" s="94">
        <f t="shared" si="34"/>
        <v>0</v>
      </c>
      <c r="CR25" s="95">
        <f t="shared" si="31"/>
        <v>0</v>
      </c>
      <c r="CS25" s="96">
        <f t="shared" si="32"/>
        <v>0</v>
      </c>
      <c r="CT25" s="75">
        <f t="shared" si="23"/>
        <v>0</v>
      </c>
      <c r="CU25" s="99">
        <f t="shared" si="24"/>
        <v>0</v>
      </c>
      <c r="CV25" s="99">
        <f t="shared" si="25"/>
        <v>0</v>
      </c>
      <c r="CW25" s="100">
        <f t="shared" si="33"/>
        <v>0</v>
      </c>
      <c r="CX25" s="75">
        <f>SUM(CR25*CT25*BE1)</f>
        <v>0</v>
      </c>
    </row>
    <row r="26" spans="1:102" ht="18.95" customHeight="1">
      <c r="A26" s="45" t="str">
        <f t="shared" si="40"/>
        <v/>
      </c>
      <c r="B26" s="55" t="str">
        <f t="shared" si="41"/>
        <v/>
      </c>
      <c r="C26" s="47" t="str">
        <f t="shared" si="38"/>
        <v/>
      </c>
      <c r="D26" s="56" t="str">
        <f t="shared" si="42"/>
        <v/>
      </c>
      <c r="E26" s="121" t="str">
        <f t="shared" si="43"/>
        <v/>
      </c>
      <c r="F26" s="121"/>
      <c r="G26" s="57" t="str">
        <f t="shared" si="44"/>
        <v/>
      </c>
      <c r="H26" s="57" t="str">
        <f t="shared" si="45"/>
        <v/>
      </c>
      <c r="I26" s="128" t="str">
        <f t="shared" si="46"/>
        <v/>
      </c>
      <c r="J26" s="128" t="str">
        <f t="shared" si="47"/>
        <v/>
      </c>
      <c r="K26" s="140" t="str">
        <f t="shared" ref="K26:K27" si="51">IF(C26="","","_____________")</f>
        <v/>
      </c>
      <c r="L26" s="140"/>
      <c r="M26" s="141" t="str">
        <f t="shared" si="48"/>
        <v/>
      </c>
      <c r="N26" s="141"/>
      <c r="O26" s="52" t="str">
        <f t="shared" si="49"/>
        <v/>
      </c>
      <c r="P26" s="53" t="str">
        <f t="shared" si="50"/>
        <v/>
      </c>
      <c r="Q26" s="51"/>
      <c r="R26" s="75">
        <f>IF(R25+1&lt;13,(R25+1)*S1,1*S1)</f>
        <v>0</v>
      </c>
      <c r="S26" s="75">
        <f>SUM(BG26*S1)</f>
        <v>0</v>
      </c>
      <c r="T26" s="75">
        <f>IF(R26=1,(T25+1)*S1,T25*S1)</f>
        <v>0</v>
      </c>
      <c r="U26" s="75">
        <f>IF(U25+3&lt;13,(U25+3)*V1,(U25-9)*V1)</f>
        <v>0</v>
      </c>
      <c r="V26" s="75">
        <f>SUM(BG26*V1)</f>
        <v>0</v>
      </c>
      <c r="W26" s="75">
        <f>IF(U26&lt;4,(W25+1)*V1,W25*V1)</f>
        <v>0</v>
      </c>
      <c r="X26" s="75">
        <f>IF(X25+6&lt;13,(X25+6)*Y1,(X25-6)*Y1)</f>
        <v>0</v>
      </c>
      <c r="Y26" s="75">
        <f>SUM(BG26*Y1)</f>
        <v>0</v>
      </c>
      <c r="Z26" s="75">
        <f>IF(X26&lt;6,(Z25+1)*Y1,Z25*Y1)</f>
        <v>0</v>
      </c>
      <c r="AA26" s="75">
        <f>SUM(AA25*AB1)</f>
        <v>0</v>
      </c>
      <c r="AB26" s="75">
        <f>SUM(BG26*AB1)</f>
        <v>0</v>
      </c>
      <c r="AC26" s="75">
        <f>SUM(AC25+1*AB1)</f>
        <v>0</v>
      </c>
      <c r="AD26" s="75">
        <v>0</v>
      </c>
      <c r="AE26" s="75">
        <v>0</v>
      </c>
      <c r="AF26" s="75">
        <v>0</v>
      </c>
      <c r="AG26" s="75">
        <f>IF(AG25+2&lt;13,(AG25+2)*AH1,(AG25-10)*AH1)</f>
        <v>0</v>
      </c>
      <c r="AH26" s="75">
        <f>SUM(BG26*AH1)</f>
        <v>0</v>
      </c>
      <c r="AI26" s="75">
        <f>IF(AG26&lt;3,(AI25+1)*AH1,AI25*AH1)</f>
        <v>0</v>
      </c>
      <c r="AJ26" s="75">
        <f>IF(AJ24=AJ25,(AJ25+1-AK26)*AL1,AJ25*AL1)</f>
        <v>0</v>
      </c>
      <c r="AK26" s="75">
        <f t="shared" si="36"/>
        <v>0</v>
      </c>
      <c r="AL26" s="75">
        <f>IF(AJ26-AJ25=0,(AL25+15)*AL1,AM1*AL1)</f>
        <v>0</v>
      </c>
      <c r="AM26" s="75">
        <f>IF(AK26=12,(AM25+1)*AL1,AM25*AL1)</f>
        <v>0</v>
      </c>
      <c r="AN26" s="75">
        <f>IF(AN24=AN25,(AN25+1-AO26)*AO1,AN25*AO1)</f>
        <v>0</v>
      </c>
      <c r="AO26" s="75">
        <f t="shared" si="27"/>
        <v>0</v>
      </c>
      <c r="AP26" s="75">
        <f>IF(AN25=AN26,BG26*AO1,(AP25-15)*AO1)</f>
        <v>0</v>
      </c>
      <c r="AQ26" s="75">
        <f>IF(AO26=12,(AQ25+1)*AO1,AQ25*AO1)</f>
        <v>0</v>
      </c>
      <c r="AR26" s="91">
        <f>SUM(MONTH(BC25+14)*AS1)</f>
        <v>0</v>
      </c>
      <c r="AS26" s="91">
        <f>SUM(DAY(BC25+14)*AS1)</f>
        <v>0</v>
      </c>
      <c r="AT26" s="91">
        <f>SUM(YEAR(BC25+14)*AS1)</f>
        <v>0</v>
      </c>
      <c r="AU26" s="91">
        <f>SUM(MONTH(BC25+7)*AV1)</f>
        <v>0</v>
      </c>
      <c r="AV26" s="91">
        <f>SUM(DAY(BC25+7)*AV1)</f>
        <v>0</v>
      </c>
      <c r="AW26" s="91">
        <f>SUM(YEAR(BC25+7)*AV1)</f>
        <v>0</v>
      </c>
      <c r="AX26" s="91">
        <f t="shared" si="2"/>
        <v>1</v>
      </c>
      <c r="AY26" s="91">
        <f t="shared" si="0"/>
        <v>1</v>
      </c>
      <c r="AZ26" s="91">
        <f t="shared" si="1"/>
        <v>0</v>
      </c>
      <c r="BA26" s="91">
        <f t="shared" si="1"/>
        <v>0</v>
      </c>
      <c r="BB26" s="79">
        <f t="shared" si="3"/>
        <v>0</v>
      </c>
      <c r="BC26" s="91">
        <f t="shared" si="4"/>
        <v>0</v>
      </c>
      <c r="BD26" s="75" t="s">
        <v>59</v>
      </c>
      <c r="BE26" s="91">
        <f>IF(BC26&lt;BU42,((BC26*10)+5),999999)</f>
        <v>5</v>
      </c>
      <c r="BF26" s="91">
        <f t="shared" si="5"/>
        <v>1</v>
      </c>
      <c r="BG26" s="75">
        <f t="shared" si="6"/>
        <v>0</v>
      </c>
      <c r="BH26" s="75">
        <f t="shared" si="28"/>
        <v>0</v>
      </c>
      <c r="BI26" s="75" t="b">
        <f t="shared" si="7"/>
        <v>0</v>
      </c>
      <c r="BJ26" s="75">
        <f t="shared" si="8"/>
        <v>0</v>
      </c>
      <c r="BK26" s="75">
        <f t="shared" si="9"/>
        <v>0</v>
      </c>
      <c r="BL26" s="75" t="b">
        <f t="shared" si="10"/>
        <v>1</v>
      </c>
      <c r="BM26" s="75">
        <f t="shared" si="11"/>
        <v>0</v>
      </c>
      <c r="BN26" s="75">
        <f t="shared" si="12"/>
        <v>0</v>
      </c>
      <c r="BO26" s="75" t="b">
        <f t="shared" si="13"/>
        <v>0</v>
      </c>
      <c r="BP26" s="75">
        <f t="shared" si="14"/>
        <v>0</v>
      </c>
      <c r="BQ26" s="75">
        <f t="shared" si="15"/>
        <v>0</v>
      </c>
      <c r="BR26" s="75"/>
      <c r="BS26" s="72" t="b">
        <f>OR(C24 = "PMT")</f>
        <v>0</v>
      </c>
      <c r="BT26" s="72">
        <f>IF(BS26= TRUE,BT24+1,BT24)</f>
        <v>0</v>
      </c>
      <c r="BU26" s="69" t="str">
        <f>IF(BT24&lt;BT26,BT26,"")</f>
        <v/>
      </c>
      <c r="BV26" s="75"/>
      <c r="BW26" s="94"/>
      <c r="BX26" s="72"/>
      <c r="BY26" s="75"/>
      <c r="BZ26" s="75"/>
      <c r="CA26" s="75"/>
      <c r="CB26" s="75"/>
      <c r="CC26" s="75"/>
      <c r="CD26" s="79">
        <f t="shared" si="16"/>
        <v>0</v>
      </c>
      <c r="CE26" s="92">
        <f>IF(CD26&lt;CE3,CD26,CE3)</f>
        <v>0</v>
      </c>
      <c r="CF26" s="72" t="str">
        <f>IF(CE26&gt;=CE3,"BALLOON","PMT")</f>
        <v>PMT</v>
      </c>
      <c r="CG26" s="91">
        <f t="shared" si="29"/>
        <v>0</v>
      </c>
      <c r="CH26" s="91">
        <f>IF(BX1=360,CB5,CG26)</f>
        <v>0</v>
      </c>
      <c r="CI26" s="75" t="b">
        <f t="shared" si="17"/>
        <v>0</v>
      </c>
      <c r="CJ26" s="75">
        <f t="shared" si="30"/>
        <v>0</v>
      </c>
      <c r="CK26" s="75">
        <f>SUM(CJ26*CK1)</f>
        <v>0</v>
      </c>
      <c r="CL26" s="98">
        <f t="shared" si="18"/>
        <v>0</v>
      </c>
      <c r="CM26" s="97">
        <f>IF(CF26="PMT",E16-CL26,0)</f>
        <v>0</v>
      </c>
      <c r="CN26" s="97">
        <f t="shared" si="35"/>
        <v>0</v>
      </c>
      <c r="CO26" s="97">
        <f t="shared" si="20"/>
        <v>0</v>
      </c>
      <c r="CP26" s="97">
        <f t="shared" si="21"/>
        <v>0</v>
      </c>
      <c r="CQ26" s="94">
        <f t="shared" si="34"/>
        <v>0</v>
      </c>
      <c r="CR26" s="95">
        <f t="shared" si="31"/>
        <v>0</v>
      </c>
      <c r="CS26" s="96">
        <f t="shared" si="32"/>
        <v>0</v>
      </c>
      <c r="CT26" s="75">
        <f t="shared" si="23"/>
        <v>0</v>
      </c>
      <c r="CU26" s="99">
        <f t="shared" si="24"/>
        <v>0</v>
      </c>
      <c r="CV26" s="99">
        <f t="shared" si="25"/>
        <v>0</v>
      </c>
      <c r="CW26" s="100">
        <f t="shared" si="33"/>
        <v>0</v>
      </c>
      <c r="CX26" s="75">
        <f>SUM(CR26*CT26*BE1)</f>
        <v>0</v>
      </c>
    </row>
    <row r="27" spans="1:102" ht="18.95" customHeight="1">
      <c r="A27" s="45" t="str">
        <f t="shared" si="40"/>
        <v/>
      </c>
      <c r="B27" s="55" t="str">
        <f t="shared" si="41"/>
        <v/>
      </c>
      <c r="C27" s="47" t="str">
        <f t="shared" si="38"/>
        <v/>
      </c>
      <c r="D27" s="56" t="str">
        <f t="shared" si="42"/>
        <v/>
      </c>
      <c r="E27" s="121" t="str">
        <f t="shared" si="43"/>
        <v/>
      </c>
      <c r="F27" s="121"/>
      <c r="G27" s="57" t="str">
        <f t="shared" si="44"/>
        <v/>
      </c>
      <c r="H27" s="57" t="str">
        <f t="shared" si="45"/>
        <v/>
      </c>
      <c r="I27" s="128" t="str">
        <f t="shared" si="46"/>
        <v/>
      </c>
      <c r="J27" s="128" t="str">
        <f t="shared" si="47"/>
        <v/>
      </c>
      <c r="K27" s="140" t="str">
        <f t="shared" si="51"/>
        <v/>
      </c>
      <c r="L27" s="140"/>
      <c r="M27" s="141" t="str">
        <f t="shared" si="48"/>
        <v/>
      </c>
      <c r="N27" s="141"/>
      <c r="O27" s="52" t="str">
        <f t="shared" si="49"/>
        <v/>
      </c>
      <c r="P27" s="53" t="str">
        <f t="shared" si="50"/>
        <v/>
      </c>
      <c r="Q27" s="51"/>
      <c r="R27" s="75">
        <f>IF(R26+1&lt;13,(R26+1)*S1,1*S1)</f>
        <v>0</v>
      </c>
      <c r="S27" s="75">
        <f>SUM(BG27*S1)</f>
        <v>0</v>
      </c>
      <c r="T27" s="75">
        <f>IF(R27=1,(T26+1)*S1,T26*S1)</f>
        <v>0</v>
      </c>
      <c r="U27" s="75">
        <f>IF(U26+3&lt;13,(U26+3)*V1,(U26-9)*V1)</f>
        <v>0</v>
      </c>
      <c r="V27" s="75">
        <f>SUM(BG27*V1)</f>
        <v>0</v>
      </c>
      <c r="W27" s="75">
        <f>IF(U27&lt;4,(W26+1)*V1,W26*V1)</f>
        <v>0</v>
      </c>
      <c r="X27" s="75">
        <f>IF(X26+6&lt;13,(X26+6)*Y1,(X26-6)*Y1)</f>
        <v>0</v>
      </c>
      <c r="Y27" s="75">
        <f>SUM(BG27*Y1)</f>
        <v>0</v>
      </c>
      <c r="Z27" s="75">
        <f>IF(X27&lt;6,(Z26+1)*Y1,Z26*Y1)</f>
        <v>0</v>
      </c>
      <c r="AA27" s="75">
        <f>SUM(AA26*AB1)</f>
        <v>0</v>
      </c>
      <c r="AB27" s="75">
        <f>SUM(BG27*AB1)</f>
        <v>0</v>
      </c>
      <c r="AC27" s="75">
        <f>SUM(AC26+1*AB1)</f>
        <v>0</v>
      </c>
      <c r="AD27" s="75">
        <v>0</v>
      </c>
      <c r="AE27" s="75">
        <v>0</v>
      </c>
      <c r="AF27" s="75">
        <v>0</v>
      </c>
      <c r="AG27" s="75">
        <f>IF(AG26+2&lt;13,(AG26+2)*AH1,(AG26-10)*AH1)</f>
        <v>0</v>
      </c>
      <c r="AH27" s="75">
        <f>SUM(BG27*AH1)</f>
        <v>0</v>
      </c>
      <c r="AI27" s="75">
        <f>IF(AG27&lt;3,(AI26+1)*AH1,AI26*AH1)</f>
        <v>0</v>
      </c>
      <c r="AJ27" s="75">
        <f>IF(AJ25=AJ26,(AJ26+1-AK27)*AL1,AJ26*AL1)</f>
        <v>0</v>
      </c>
      <c r="AK27" s="75">
        <f t="shared" si="36"/>
        <v>0</v>
      </c>
      <c r="AL27" s="75">
        <f>IF(AJ27-AJ26=0,(AL26+15)*AL1,AM1*AL1)</f>
        <v>0</v>
      </c>
      <c r="AM27" s="75">
        <f>IF(AK27=12,(AM26+1)*AL1,AM26*AL1)</f>
        <v>0</v>
      </c>
      <c r="AN27" s="75">
        <f>IF(AN25=AN26,(AN26+1-AO27)*AO1,AN26*AO1)</f>
        <v>0</v>
      </c>
      <c r="AO27" s="75">
        <f t="shared" si="27"/>
        <v>0</v>
      </c>
      <c r="AP27" s="75">
        <f>IF(AN26=AN27,BG27*AO1,(AP26-15)*AO1)</f>
        <v>0</v>
      </c>
      <c r="AQ27" s="75">
        <f>IF(AO27=12,(AQ26+1)*AO1,AQ26*AO1)</f>
        <v>0</v>
      </c>
      <c r="AR27" s="91">
        <f>SUM(MONTH(BC26+14)*AS1)</f>
        <v>0</v>
      </c>
      <c r="AS27" s="91">
        <f>SUM(DAY(BC26+14)*AS1)</f>
        <v>0</v>
      </c>
      <c r="AT27" s="91">
        <f>SUM(YEAR(BC26+14)*AS1)</f>
        <v>0</v>
      </c>
      <c r="AU27" s="91">
        <f>SUM(MONTH(BC26+7)*AV1)</f>
        <v>0</v>
      </c>
      <c r="AV27" s="91">
        <f>SUM(DAY(BC26+7)*AV1)</f>
        <v>0</v>
      </c>
      <c r="AW27" s="91">
        <f>SUM(YEAR(BC26+7)*AV1)</f>
        <v>0</v>
      </c>
      <c r="AX27" s="91">
        <f t="shared" si="2"/>
        <v>1</v>
      </c>
      <c r="AY27" s="91">
        <f t="shared" si="0"/>
        <v>1</v>
      </c>
      <c r="AZ27" s="91">
        <f t="shared" si="1"/>
        <v>0</v>
      </c>
      <c r="BA27" s="91">
        <f t="shared" si="1"/>
        <v>0</v>
      </c>
      <c r="BB27" s="79">
        <f t="shared" si="3"/>
        <v>0</v>
      </c>
      <c r="BC27" s="91">
        <f t="shared" si="4"/>
        <v>0</v>
      </c>
      <c r="BD27" s="75" t="s">
        <v>59</v>
      </c>
      <c r="BE27" s="91">
        <f>IF(BC27&lt;BU42,((BC27*10)+5),999999)</f>
        <v>5</v>
      </c>
      <c r="BF27" s="91">
        <f t="shared" si="5"/>
        <v>1</v>
      </c>
      <c r="BG27" s="75">
        <f t="shared" si="6"/>
        <v>0</v>
      </c>
      <c r="BH27" s="75">
        <f t="shared" si="28"/>
        <v>0</v>
      </c>
      <c r="BI27" s="75" t="b">
        <f t="shared" si="7"/>
        <v>0</v>
      </c>
      <c r="BJ27" s="75">
        <f t="shared" si="8"/>
        <v>0</v>
      </c>
      <c r="BK27" s="75">
        <f t="shared" si="9"/>
        <v>0</v>
      </c>
      <c r="BL27" s="75" t="b">
        <f t="shared" si="10"/>
        <v>1</v>
      </c>
      <c r="BM27" s="75">
        <f t="shared" si="11"/>
        <v>0</v>
      </c>
      <c r="BN27" s="75">
        <f t="shared" si="12"/>
        <v>0</v>
      </c>
      <c r="BO27" s="75" t="b">
        <f t="shared" si="13"/>
        <v>0</v>
      </c>
      <c r="BP27" s="75">
        <f t="shared" si="14"/>
        <v>0</v>
      </c>
      <c r="BQ27" s="75">
        <f t="shared" si="15"/>
        <v>0</v>
      </c>
      <c r="BR27" s="75"/>
      <c r="BS27" s="72" t="b">
        <f t="shared" ref="BS27:BS90" si="52">OR(C25 = "PMT")</f>
        <v>0</v>
      </c>
      <c r="BT27" s="72">
        <f>IF(BS27= TRUE,BT26+1,BT26)</f>
        <v>0</v>
      </c>
      <c r="BU27" s="69" t="str">
        <f>IF(BT26&lt;BT27,BT27,"")</f>
        <v/>
      </c>
      <c r="BV27" s="75"/>
      <c r="BW27" s="94"/>
      <c r="BX27" s="72"/>
      <c r="BY27" s="75"/>
      <c r="BZ27" s="75"/>
      <c r="CA27" s="75"/>
      <c r="CB27" s="75"/>
      <c r="CC27" s="75"/>
      <c r="CD27" s="79">
        <f t="shared" si="16"/>
        <v>0</v>
      </c>
      <c r="CE27" s="92">
        <f>IF(CD27&lt;CE3,CD27,CE3)</f>
        <v>0</v>
      </c>
      <c r="CF27" s="72" t="str">
        <f>IF(CE27&gt;=CE3,"BALLOON","PMT")</f>
        <v>PMT</v>
      </c>
      <c r="CG27" s="91">
        <f t="shared" si="29"/>
        <v>0</v>
      </c>
      <c r="CH27" s="91">
        <f>IF(BX1=360,CB5,CG27)</f>
        <v>0</v>
      </c>
      <c r="CI27" s="75" t="b">
        <f t="shared" si="17"/>
        <v>0</v>
      </c>
      <c r="CJ27" s="75">
        <f t="shared" si="30"/>
        <v>0</v>
      </c>
      <c r="CK27" s="75">
        <f>SUM(CJ27*CK1)</f>
        <v>0</v>
      </c>
      <c r="CL27" s="98">
        <f t="shared" si="18"/>
        <v>0</v>
      </c>
      <c r="CM27" s="97">
        <f>IF(CF27="PMT",E16-CL27,0)</f>
        <v>0</v>
      </c>
      <c r="CN27" s="97">
        <f t="shared" si="35"/>
        <v>0</v>
      </c>
      <c r="CO27" s="97">
        <f t="shared" si="20"/>
        <v>0</v>
      </c>
      <c r="CP27" s="97">
        <f t="shared" si="21"/>
        <v>0</v>
      </c>
      <c r="CQ27" s="94">
        <f t="shared" si="34"/>
        <v>0</v>
      </c>
      <c r="CR27" s="95">
        <f t="shared" si="31"/>
        <v>0</v>
      </c>
      <c r="CS27" s="96">
        <f t="shared" si="32"/>
        <v>0</v>
      </c>
      <c r="CT27" s="75">
        <f t="shared" si="23"/>
        <v>0</v>
      </c>
      <c r="CU27" s="99">
        <f t="shared" si="24"/>
        <v>0</v>
      </c>
      <c r="CV27" s="99">
        <f t="shared" si="25"/>
        <v>0</v>
      </c>
      <c r="CW27" s="100">
        <f t="shared" si="33"/>
        <v>0</v>
      </c>
      <c r="CX27" s="75">
        <f>SUM(CR27*CT27*BE1)</f>
        <v>0</v>
      </c>
    </row>
    <row r="28" spans="1:102" ht="18.95" customHeight="1">
      <c r="A28" s="45" t="str">
        <f t="shared" si="40"/>
        <v/>
      </c>
      <c r="B28" s="55" t="str">
        <f t="shared" si="41"/>
        <v/>
      </c>
      <c r="C28" s="47" t="str">
        <f t="shared" si="38"/>
        <v/>
      </c>
      <c r="D28" s="56" t="str">
        <f t="shared" si="42"/>
        <v/>
      </c>
      <c r="E28" s="121" t="str">
        <f t="shared" ref="E28:E91" si="53">IF(CV10*CX10&gt;0,CV10,"")</f>
        <v/>
      </c>
      <c r="F28" s="121"/>
      <c r="G28" s="57" t="str">
        <f t="shared" si="44"/>
        <v/>
      </c>
      <c r="H28" s="57" t="str">
        <f t="shared" si="45"/>
        <v/>
      </c>
      <c r="I28" s="128" t="str">
        <f t="shared" ref="I28:I91" si="54">IF(CX10=1,CW10,"")</f>
        <v/>
      </c>
      <c r="J28" s="128" t="str">
        <f t="shared" ref="J28:J91" si="55">IF(CT10*CV10=1,CY10,"")</f>
        <v/>
      </c>
      <c r="K28" s="140" t="str">
        <f t="shared" ref="K28:K39" si="56">IF(C28="","","_____________")</f>
        <v/>
      </c>
      <c r="L28" s="140"/>
      <c r="M28" s="141" t="str">
        <f t="shared" si="48"/>
        <v/>
      </c>
      <c r="N28" s="141"/>
      <c r="O28" s="52" t="str">
        <f t="shared" si="49"/>
        <v/>
      </c>
      <c r="P28" s="53" t="str">
        <f t="shared" si="50"/>
        <v/>
      </c>
      <c r="Q28" s="51"/>
      <c r="R28" s="75">
        <f>IF(R27+1&lt;13,(R27+1)*S1,1*S1)</f>
        <v>0</v>
      </c>
      <c r="S28" s="75">
        <f>SUM(BG28*S1)</f>
        <v>0</v>
      </c>
      <c r="T28" s="75">
        <f>IF(R28=1,(T27+1)*S1,T27*S1)</f>
        <v>0</v>
      </c>
      <c r="U28" s="75">
        <f>IF(U27+3&lt;13,(U27+3)*V1,(U27-9)*V1)</f>
        <v>0</v>
      </c>
      <c r="V28" s="75">
        <f>SUM(BG28*V1)</f>
        <v>0</v>
      </c>
      <c r="W28" s="75">
        <f>IF(U28&lt;4,(W27+1)*V1,W27*V1)</f>
        <v>0</v>
      </c>
      <c r="X28" s="75">
        <f>IF(X27+6&lt;13,(X27+6)*Y1,(X27-6)*Y1)</f>
        <v>0</v>
      </c>
      <c r="Y28" s="75">
        <f>SUM(BG28*Y1)</f>
        <v>0</v>
      </c>
      <c r="Z28" s="75">
        <f>IF(X28&lt;6,(Z27+1)*Y1,Z27*Y1)</f>
        <v>0</v>
      </c>
      <c r="AA28" s="75">
        <f>SUM(AA27*AB1)</f>
        <v>0</v>
      </c>
      <c r="AB28" s="75">
        <f>SUM(BG28*AB1)</f>
        <v>0</v>
      </c>
      <c r="AC28" s="75">
        <f>SUM(AC27+1*AB1)</f>
        <v>0</v>
      </c>
      <c r="AD28" s="75">
        <v>0</v>
      </c>
      <c r="AE28" s="75">
        <v>0</v>
      </c>
      <c r="AF28" s="75">
        <v>0</v>
      </c>
      <c r="AG28" s="75">
        <f>IF(AG27+2&lt;13,(AG27+2)*AH1,(AG27-10)*AH1)</f>
        <v>0</v>
      </c>
      <c r="AH28" s="75">
        <f>SUM(BG28*AH1)</f>
        <v>0</v>
      </c>
      <c r="AI28" s="75">
        <f>IF(AG28&lt;3,(AI27+1)*AH1,AI27*AH1)</f>
        <v>0</v>
      </c>
      <c r="AJ28" s="75">
        <f>IF(AJ26=AJ27,(AJ27+1-AK28)*AL1,AJ27*AL1)</f>
        <v>0</v>
      </c>
      <c r="AK28" s="75">
        <f t="shared" si="36"/>
        <v>0</v>
      </c>
      <c r="AL28" s="75">
        <f>IF(AJ28-AJ27=0,(AL27+15)*AL1,AM1*AL1)</f>
        <v>0</v>
      </c>
      <c r="AM28" s="75">
        <f>IF(AK28=12,(AM27+1)*AL1,AM27*AL1)</f>
        <v>0</v>
      </c>
      <c r="AN28" s="75">
        <f>IF(AN26=AN27,(AN27+1-AO28)*AO1,AN27*AO1)</f>
        <v>0</v>
      </c>
      <c r="AO28" s="75">
        <f t="shared" si="27"/>
        <v>0</v>
      </c>
      <c r="AP28" s="75">
        <f>IF(AN27=AN28,BG28*AO1,(AP27-15)*AO1)</f>
        <v>0</v>
      </c>
      <c r="AQ28" s="75">
        <f>IF(AO28=12,(AQ27+1)*AO1,AQ27*AO1)</f>
        <v>0</v>
      </c>
      <c r="AR28" s="91">
        <f>SUM(MONTH(BC27+14)*AS1)</f>
        <v>0</v>
      </c>
      <c r="AS28" s="91">
        <f>SUM(DAY(BC27+14)*AS1)</f>
        <v>0</v>
      </c>
      <c r="AT28" s="91">
        <f>SUM(YEAR(BC27+14)*AS1)</f>
        <v>0</v>
      </c>
      <c r="AU28" s="91">
        <f>SUM(MONTH(BC27+7)*AV1)</f>
        <v>0</v>
      </c>
      <c r="AV28" s="91">
        <f>SUM(DAY(BC27+7)*AV1)</f>
        <v>0</v>
      </c>
      <c r="AW28" s="91">
        <f>SUM(YEAR(BC27+7)*AV1)</f>
        <v>0</v>
      </c>
      <c r="AX28" s="91">
        <f t="shared" si="2"/>
        <v>1</v>
      </c>
      <c r="AY28" s="91">
        <f t="shared" si="0"/>
        <v>1</v>
      </c>
      <c r="AZ28" s="91">
        <f t="shared" si="1"/>
        <v>0</v>
      </c>
      <c r="BA28" s="91">
        <f t="shared" si="1"/>
        <v>0</v>
      </c>
      <c r="BB28" s="79">
        <f t="shared" si="3"/>
        <v>0</v>
      </c>
      <c r="BC28" s="91">
        <f t="shared" si="4"/>
        <v>0</v>
      </c>
      <c r="BD28" s="75" t="s">
        <v>59</v>
      </c>
      <c r="BE28" s="91">
        <f>IF(BC28&lt;BU42,((BC28*10)+5),999999)</f>
        <v>5</v>
      </c>
      <c r="BF28" s="91">
        <f t="shared" si="5"/>
        <v>1</v>
      </c>
      <c r="BG28" s="75">
        <f t="shared" si="6"/>
        <v>0</v>
      </c>
      <c r="BH28" s="75">
        <f t="shared" si="28"/>
        <v>0</v>
      </c>
      <c r="BI28" s="75" t="b">
        <f t="shared" si="7"/>
        <v>0</v>
      </c>
      <c r="BJ28" s="75">
        <f t="shared" si="8"/>
        <v>0</v>
      </c>
      <c r="BK28" s="75">
        <f t="shared" si="9"/>
        <v>0</v>
      </c>
      <c r="BL28" s="75" t="b">
        <f t="shared" si="10"/>
        <v>1</v>
      </c>
      <c r="BM28" s="75">
        <f t="shared" si="11"/>
        <v>0</v>
      </c>
      <c r="BN28" s="75">
        <f t="shared" si="12"/>
        <v>0</v>
      </c>
      <c r="BO28" s="75" t="b">
        <f t="shared" si="13"/>
        <v>0</v>
      </c>
      <c r="BP28" s="75">
        <f t="shared" si="14"/>
        <v>0</v>
      </c>
      <c r="BQ28" s="75">
        <f t="shared" si="15"/>
        <v>0</v>
      </c>
      <c r="BR28" s="75"/>
      <c r="BS28" s="72" t="b">
        <f t="shared" si="52"/>
        <v>0</v>
      </c>
      <c r="BT28" s="72">
        <f>IF(BS28= TRUE,BT27 + 1,BT27)</f>
        <v>0</v>
      </c>
      <c r="BU28" s="69" t="str">
        <f t="shared" ref="BU28:BU91" si="57">IF(BT27&lt;BT28,BT28,"")</f>
        <v/>
      </c>
      <c r="BV28" s="75"/>
      <c r="BW28" s="94"/>
      <c r="BX28" s="72"/>
      <c r="BY28" s="75"/>
      <c r="BZ28" s="75"/>
      <c r="CA28" s="75"/>
      <c r="CB28" s="75"/>
      <c r="CC28" s="75"/>
      <c r="CD28" s="79">
        <f t="shared" si="16"/>
        <v>0</v>
      </c>
      <c r="CE28" s="92">
        <f>IF(CD28&lt;CE3,CD28,CE3)</f>
        <v>0</v>
      </c>
      <c r="CF28" s="72" t="str">
        <f>IF(CE28&gt;=CE3,"BALLOON","PMT")</f>
        <v>PMT</v>
      </c>
      <c r="CG28" s="91">
        <f t="shared" si="29"/>
        <v>0</v>
      </c>
      <c r="CH28" s="91">
        <f>IF(BX1=360,CB5,CG28)</f>
        <v>0</v>
      </c>
      <c r="CI28" s="75" t="b">
        <f t="shared" si="17"/>
        <v>0</v>
      </c>
      <c r="CJ28" s="75">
        <f t="shared" si="30"/>
        <v>0</v>
      </c>
      <c r="CK28" s="75">
        <f>SUM(CJ28*CK1)</f>
        <v>0</v>
      </c>
      <c r="CL28" s="98">
        <f t="shared" si="18"/>
        <v>0</v>
      </c>
      <c r="CM28" s="97">
        <f>IF(CF28="PMT",E16-CL28,0)</f>
        <v>0</v>
      </c>
      <c r="CN28" s="97">
        <f t="shared" si="35"/>
        <v>0</v>
      </c>
      <c r="CO28" s="97">
        <f t="shared" si="20"/>
        <v>0</v>
      </c>
      <c r="CP28" s="97">
        <f t="shared" si="21"/>
        <v>0</v>
      </c>
      <c r="CQ28" s="94">
        <f t="shared" si="34"/>
        <v>0</v>
      </c>
      <c r="CR28" s="95">
        <f t="shared" si="31"/>
        <v>0</v>
      </c>
      <c r="CS28" s="96">
        <f t="shared" si="32"/>
        <v>0</v>
      </c>
      <c r="CT28" s="75">
        <f t="shared" si="23"/>
        <v>0</v>
      </c>
      <c r="CU28" s="99">
        <f t="shared" si="24"/>
        <v>0</v>
      </c>
      <c r="CV28" s="99">
        <f t="shared" si="25"/>
        <v>0</v>
      </c>
      <c r="CW28" s="100">
        <f t="shared" si="33"/>
        <v>0</v>
      </c>
      <c r="CX28" s="75">
        <f>SUM(CR28*CT28*BE1)</f>
        <v>0</v>
      </c>
    </row>
    <row r="29" spans="1:102" ht="18.95" customHeight="1">
      <c r="A29" s="45" t="str">
        <f t="shared" si="40"/>
        <v/>
      </c>
      <c r="B29" s="55" t="str">
        <f t="shared" si="41"/>
        <v/>
      </c>
      <c r="C29" s="47" t="str">
        <f t="shared" si="38"/>
        <v/>
      </c>
      <c r="D29" s="56" t="str">
        <f t="shared" si="42"/>
        <v/>
      </c>
      <c r="E29" s="121" t="str">
        <f t="shared" si="53"/>
        <v/>
      </c>
      <c r="F29" s="121"/>
      <c r="G29" s="57" t="str">
        <f t="shared" si="44"/>
        <v/>
      </c>
      <c r="H29" s="57" t="str">
        <f t="shared" si="45"/>
        <v/>
      </c>
      <c r="I29" s="128" t="str">
        <f t="shared" si="54"/>
        <v/>
      </c>
      <c r="J29" s="128" t="str">
        <f t="shared" si="55"/>
        <v/>
      </c>
      <c r="K29" s="140" t="str">
        <f t="shared" si="56"/>
        <v/>
      </c>
      <c r="L29" s="140"/>
      <c r="M29" s="141" t="str">
        <f t="shared" si="48"/>
        <v/>
      </c>
      <c r="N29" s="141"/>
      <c r="O29" s="52" t="str">
        <f t="shared" si="49"/>
        <v/>
      </c>
      <c r="P29" s="53" t="str">
        <f t="shared" si="50"/>
        <v/>
      </c>
      <c r="Q29" s="51"/>
      <c r="R29" s="75">
        <f>IF(R28+1&lt;13,(R28+1)*S1,1*S1)</f>
        <v>0</v>
      </c>
      <c r="S29" s="75">
        <f>SUM(BG29*S1)</f>
        <v>0</v>
      </c>
      <c r="T29" s="75">
        <f>IF(R29=1,(T28+1)*S1,T28*S1)</f>
        <v>0</v>
      </c>
      <c r="U29" s="75">
        <f>IF(U28+3&lt;13,(U28+3)*V1,(U28-9)*V1)</f>
        <v>0</v>
      </c>
      <c r="V29" s="75">
        <f>SUM(BG29*V1)</f>
        <v>0</v>
      </c>
      <c r="W29" s="75">
        <f>IF(U29&lt;4,(W28+1)*V1,W28*V1)</f>
        <v>0</v>
      </c>
      <c r="X29" s="75">
        <f>IF(X28+6&lt;13,(X28+6)*Y1,(X28-6)*Y1)</f>
        <v>0</v>
      </c>
      <c r="Y29" s="75">
        <f>SUM(BG29*Y1)</f>
        <v>0</v>
      </c>
      <c r="Z29" s="75">
        <f>IF(X29&lt;6,(Z28+1)*Y1,Z28*Y1)</f>
        <v>0</v>
      </c>
      <c r="AA29" s="75">
        <f>SUM(AA28*AB1)</f>
        <v>0</v>
      </c>
      <c r="AB29" s="75">
        <f>SUM(BG29*AB1)</f>
        <v>0</v>
      </c>
      <c r="AC29" s="75">
        <f>SUM(AC28+1*AB1)</f>
        <v>0</v>
      </c>
      <c r="AD29" s="75">
        <v>0</v>
      </c>
      <c r="AE29" s="75">
        <v>0</v>
      </c>
      <c r="AF29" s="75">
        <v>0</v>
      </c>
      <c r="AG29" s="75">
        <f>IF(AG28+2&lt;13,(AG28+2)*AH1,(AG28-10)*AH1)</f>
        <v>0</v>
      </c>
      <c r="AH29" s="75">
        <f>SUM(BG29*AH1)</f>
        <v>0</v>
      </c>
      <c r="AI29" s="75">
        <f>IF(AG29&lt;3,(AI28+1)*AH1,AI28*AH1)</f>
        <v>0</v>
      </c>
      <c r="AJ29" s="75">
        <f>IF(AJ27=AJ28,(AJ28+1-AK29)*AL1,AJ28*AL1)</f>
        <v>0</v>
      </c>
      <c r="AK29" s="75">
        <f t="shared" si="36"/>
        <v>0</v>
      </c>
      <c r="AL29" s="75">
        <f>IF(AJ29-AJ28=0,(AL28+15)*AL1,AM1*AL1)</f>
        <v>0</v>
      </c>
      <c r="AM29" s="75">
        <f>IF(AK29=12,(AM28+1)*AL1,AM28*AL1)</f>
        <v>0</v>
      </c>
      <c r="AN29" s="75">
        <f>IF(AN27=AN28,(AN28+1-AO29)*AO1,AN28*AO1)</f>
        <v>0</v>
      </c>
      <c r="AO29" s="75">
        <f t="shared" si="27"/>
        <v>0</v>
      </c>
      <c r="AP29" s="75">
        <f>IF(AN28=AN29,BG29*AO1,(AP28-15)*AO1)</f>
        <v>0</v>
      </c>
      <c r="AQ29" s="75">
        <f>IF(AO29=12,(AQ28+1)*AO1,AQ28*AO1)</f>
        <v>0</v>
      </c>
      <c r="AR29" s="91">
        <f>SUM(MONTH(BC28+14)*AS1)</f>
        <v>0</v>
      </c>
      <c r="AS29" s="91">
        <f>SUM(DAY(BC28+14)*AS1)</f>
        <v>0</v>
      </c>
      <c r="AT29" s="91">
        <f>SUM(YEAR(BC28+14)*AS1)</f>
        <v>0</v>
      </c>
      <c r="AU29" s="91">
        <f>SUM(MONTH(BC28+7)*AV1)</f>
        <v>0</v>
      </c>
      <c r="AV29" s="91">
        <f>SUM(DAY(BC28+7)*AV1)</f>
        <v>0</v>
      </c>
      <c r="AW29" s="91">
        <f>SUM(YEAR(BC28+7)*AV1)</f>
        <v>0</v>
      </c>
      <c r="AX29" s="91">
        <f t="shared" si="2"/>
        <v>1</v>
      </c>
      <c r="AY29" s="91">
        <f t="shared" si="0"/>
        <v>1</v>
      </c>
      <c r="AZ29" s="91">
        <f t="shared" si="1"/>
        <v>0</v>
      </c>
      <c r="BA29" s="91">
        <f t="shared" si="1"/>
        <v>0</v>
      </c>
      <c r="BB29" s="79">
        <f t="shared" si="3"/>
        <v>0</v>
      </c>
      <c r="BC29" s="91">
        <f t="shared" si="4"/>
        <v>0</v>
      </c>
      <c r="BD29" s="75" t="s">
        <v>59</v>
      </c>
      <c r="BE29" s="91">
        <f>IF(BC29&lt;BU42,((BC29*10)+5),999999)</f>
        <v>5</v>
      </c>
      <c r="BF29" s="91">
        <f t="shared" si="5"/>
        <v>1</v>
      </c>
      <c r="BG29" s="75">
        <f t="shared" si="6"/>
        <v>0</v>
      </c>
      <c r="BH29" s="75">
        <f t="shared" si="28"/>
        <v>0</v>
      </c>
      <c r="BI29" s="75" t="b">
        <f t="shared" si="7"/>
        <v>0</v>
      </c>
      <c r="BJ29" s="75">
        <f t="shared" si="8"/>
        <v>0</v>
      </c>
      <c r="BK29" s="75">
        <f t="shared" si="9"/>
        <v>0</v>
      </c>
      <c r="BL29" s="75" t="b">
        <f t="shared" si="10"/>
        <v>1</v>
      </c>
      <c r="BM29" s="75">
        <f t="shared" si="11"/>
        <v>0</v>
      </c>
      <c r="BN29" s="75">
        <f t="shared" si="12"/>
        <v>0</v>
      </c>
      <c r="BO29" s="75" t="b">
        <f t="shared" si="13"/>
        <v>0</v>
      </c>
      <c r="BP29" s="75">
        <f t="shared" si="14"/>
        <v>0</v>
      </c>
      <c r="BQ29" s="75">
        <f t="shared" si="15"/>
        <v>0</v>
      </c>
      <c r="BR29" s="75"/>
      <c r="BS29" s="72" t="b">
        <f t="shared" si="52"/>
        <v>0</v>
      </c>
      <c r="BT29" s="72">
        <f t="shared" ref="BT29:BT92" si="58">IF(BS29= TRUE,BT28 + 1,BT28)</f>
        <v>0</v>
      </c>
      <c r="BU29" s="69" t="str">
        <f t="shared" si="57"/>
        <v/>
      </c>
      <c r="BV29" s="75"/>
      <c r="BW29" s="94"/>
      <c r="BX29" s="72"/>
      <c r="BY29" s="75"/>
      <c r="BZ29" s="75"/>
      <c r="CA29" s="75"/>
      <c r="CB29" s="75"/>
      <c r="CC29" s="75"/>
      <c r="CD29" s="79">
        <f t="shared" si="16"/>
        <v>0</v>
      </c>
      <c r="CE29" s="92">
        <f>IF(CD29&lt;CE3,CD29,CE3)</f>
        <v>0</v>
      </c>
      <c r="CF29" s="72" t="str">
        <f>IF(CE29&gt;=CE3,"BALLOON","PMT")</f>
        <v>PMT</v>
      </c>
      <c r="CG29" s="91">
        <f>SUM(CE29-CE28)</f>
        <v>0</v>
      </c>
      <c r="CH29" s="91">
        <f>IF(BX1=360,CB5,CG29)</f>
        <v>0</v>
      </c>
      <c r="CI29" s="75" t="b">
        <f t="shared" si="17"/>
        <v>0</v>
      </c>
      <c r="CJ29" s="75">
        <f t="shared" si="30"/>
        <v>0</v>
      </c>
      <c r="CK29" s="75">
        <f>SUM(CJ29*CK1)</f>
        <v>0</v>
      </c>
      <c r="CL29" s="98">
        <f t="shared" si="18"/>
        <v>0</v>
      </c>
      <c r="CM29" s="97">
        <f>IF(CF29="PMT",E16-CL29,0)</f>
        <v>0</v>
      </c>
      <c r="CN29" s="97">
        <f t="shared" si="35"/>
        <v>0</v>
      </c>
      <c r="CO29" s="97">
        <f t="shared" si="20"/>
        <v>0</v>
      </c>
      <c r="CP29" s="97">
        <f t="shared" si="21"/>
        <v>0</v>
      </c>
      <c r="CQ29" s="94">
        <f t="shared" si="34"/>
        <v>0</v>
      </c>
      <c r="CR29" s="95">
        <f t="shared" si="31"/>
        <v>0</v>
      </c>
      <c r="CS29" s="96">
        <f t="shared" si="32"/>
        <v>0</v>
      </c>
      <c r="CT29" s="75">
        <f t="shared" si="23"/>
        <v>0</v>
      </c>
      <c r="CU29" s="99">
        <f t="shared" si="24"/>
        <v>0</v>
      </c>
      <c r="CV29" s="99">
        <f t="shared" si="25"/>
        <v>0</v>
      </c>
      <c r="CW29" s="100">
        <f t="shared" si="33"/>
        <v>0</v>
      </c>
      <c r="CX29" s="75">
        <f>SUM(CR29*CT29*BE1)</f>
        <v>0</v>
      </c>
    </row>
    <row r="30" spans="1:102" ht="18.95" customHeight="1">
      <c r="A30" s="45" t="str">
        <f t="shared" si="40"/>
        <v/>
      </c>
      <c r="B30" s="55" t="str">
        <f t="shared" si="41"/>
        <v/>
      </c>
      <c r="C30" s="47" t="str">
        <f t="shared" si="38"/>
        <v/>
      </c>
      <c r="D30" s="56" t="str">
        <f t="shared" si="42"/>
        <v/>
      </c>
      <c r="E30" s="121" t="str">
        <f t="shared" si="53"/>
        <v/>
      </c>
      <c r="F30" s="121"/>
      <c r="G30" s="57" t="str">
        <f t="shared" si="44"/>
        <v/>
      </c>
      <c r="H30" s="57" t="str">
        <f t="shared" si="45"/>
        <v/>
      </c>
      <c r="I30" s="128" t="str">
        <f t="shared" si="54"/>
        <v/>
      </c>
      <c r="J30" s="128" t="str">
        <f t="shared" si="55"/>
        <v/>
      </c>
      <c r="K30" s="140" t="str">
        <f t="shared" si="56"/>
        <v/>
      </c>
      <c r="L30" s="140"/>
      <c r="M30" s="141" t="str">
        <f t="shared" si="48"/>
        <v/>
      </c>
      <c r="N30" s="141"/>
      <c r="O30" s="52" t="str">
        <f t="shared" si="49"/>
        <v/>
      </c>
      <c r="P30" s="53" t="str">
        <f t="shared" si="50"/>
        <v/>
      </c>
      <c r="Q30" s="51"/>
      <c r="R30" s="75">
        <f>IF(R29+1&lt;13,(R29+1)*S1,1*S1)</f>
        <v>0</v>
      </c>
      <c r="S30" s="75">
        <f>SUM(BG30*S1)</f>
        <v>0</v>
      </c>
      <c r="T30" s="75">
        <f>IF(R30=1,(T29+1)*S1,T29*S1)</f>
        <v>0</v>
      </c>
      <c r="U30" s="75">
        <f>IF(U29+3&lt;13,(U29+3)*V1,(U29-9)*V1)</f>
        <v>0</v>
      </c>
      <c r="V30" s="75">
        <f>SUM(BG30*V1)</f>
        <v>0</v>
      </c>
      <c r="W30" s="75">
        <f>IF(U30&lt;4,(W29+1)*V1,W29*V1)</f>
        <v>0</v>
      </c>
      <c r="X30" s="75">
        <f>IF(X29+6&lt;13,(X29+6)*Y1,(X29-6)*Y1)</f>
        <v>0</v>
      </c>
      <c r="Y30" s="75">
        <f>SUM(BG30*Y1)</f>
        <v>0</v>
      </c>
      <c r="Z30" s="75">
        <f>IF(X30&lt;6,(Z29+1)*Y1,Z29*Y1)</f>
        <v>0</v>
      </c>
      <c r="AA30" s="75">
        <f>SUM(AA29*AB1)</f>
        <v>0</v>
      </c>
      <c r="AB30" s="75">
        <f>SUM(BG30*AB1)</f>
        <v>0</v>
      </c>
      <c r="AC30" s="75">
        <f>SUM(AC29+1*AB1)</f>
        <v>0</v>
      </c>
      <c r="AD30" s="75">
        <v>0</v>
      </c>
      <c r="AE30" s="75">
        <v>0</v>
      </c>
      <c r="AF30" s="75">
        <v>0</v>
      </c>
      <c r="AG30" s="75">
        <f>IF(AG29+2&lt;13,(AG29+2)*AH1,(AG29-10)*AH1)</f>
        <v>0</v>
      </c>
      <c r="AH30" s="75">
        <f>SUM(BG30*AH1)</f>
        <v>0</v>
      </c>
      <c r="AI30" s="75">
        <f>IF(AG30&lt;3,(AI29+1)*AH1,AI29*AH1)</f>
        <v>0</v>
      </c>
      <c r="AJ30" s="75">
        <f>IF(AJ28=AJ29,(AJ29+1-AK30)*AL1,AJ29*AL1)</f>
        <v>0</v>
      </c>
      <c r="AK30" s="75">
        <f t="shared" si="36"/>
        <v>0</v>
      </c>
      <c r="AL30" s="75">
        <f>IF(AJ30-AJ29=0,(AL29+15)*AL1,AM1*AL1)</f>
        <v>0</v>
      </c>
      <c r="AM30" s="75">
        <f>IF(AK30=12,(AM29+1)*AL1,AM29*AL1)</f>
        <v>0</v>
      </c>
      <c r="AN30" s="75">
        <f>IF(AN28=AN29,(AN29+1-AO30)*AO1,AN29*AO1)</f>
        <v>0</v>
      </c>
      <c r="AO30" s="75">
        <f t="shared" si="27"/>
        <v>0</v>
      </c>
      <c r="AP30" s="75">
        <f>IF(AN29=AN30,BG30*AO1,(AP29-15)*AO1)</f>
        <v>0</v>
      </c>
      <c r="AQ30" s="75">
        <f>IF(AO30=12,(AQ29+1)*AO1,AQ29*AO1)</f>
        <v>0</v>
      </c>
      <c r="AR30" s="91">
        <f>SUM(MONTH(BC29+14)*AS1)</f>
        <v>0</v>
      </c>
      <c r="AS30" s="91">
        <f>SUM(DAY(BC29+14)*AS1)</f>
        <v>0</v>
      </c>
      <c r="AT30" s="91">
        <f>SUM(YEAR(BC29+14)*AS1)</f>
        <v>0</v>
      </c>
      <c r="AU30" s="91">
        <f>SUM(MONTH(BC29+7)*AV1)</f>
        <v>0</v>
      </c>
      <c r="AV30" s="91">
        <f>SUM(DAY(BC29+7)*AV1)</f>
        <v>0</v>
      </c>
      <c r="AW30" s="91">
        <f>SUM(YEAR(BC29+7)*AV1)</f>
        <v>0</v>
      </c>
      <c r="AX30" s="91">
        <f t="shared" si="2"/>
        <v>1</v>
      </c>
      <c r="AY30" s="91">
        <f t="shared" si="0"/>
        <v>1</v>
      </c>
      <c r="AZ30" s="91">
        <f t="shared" si="1"/>
        <v>0</v>
      </c>
      <c r="BA30" s="91">
        <f t="shared" si="1"/>
        <v>0</v>
      </c>
      <c r="BB30" s="79">
        <f t="shared" si="3"/>
        <v>0</v>
      </c>
      <c r="BC30" s="91">
        <f t="shared" si="4"/>
        <v>0</v>
      </c>
      <c r="BD30" s="75" t="s">
        <v>59</v>
      </c>
      <c r="BE30" s="91">
        <f>IF(BC30&lt;BU42,((BC30*10)+5),999999)</f>
        <v>5</v>
      </c>
      <c r="BF30" s="91">
        <f t="shared" si="5"/>
        <v>1</v>
      </c>
      <c r="BG30" s="75">
        <f t="shared" si="6"/>
        <v>0</v>
      </c>
      <c r="BH30" s="75">
        <f t="shared" si="28"/>
        <v>0</v>
      </c>
      <c r="BI30" s="75" t="b">
        <f t="shared" si="7"/>
        <v>0</v>
      </c>
      <c r="BJ30" s="75">
        <f t="shared" si="8"/>
        <v>0</v>
      </c>
      <c r="BK30" s="75">
        <f t="shared" si="9"/>
        <v>0</v>
      </c>
      <c r="BL30" s="75" t="b">
        <f t="shared" si="10"/>
        <v>1</v>
      </c>
      <c r="BM30" s="75">
        <f t="shared" si="11"/>
        <v>0</v>
      </c>
      <c r="BN30" s="75">
        <f t="shared" si="12"/>
        <v>0</v>
      </c>
      <c r="BO30" s="75" t="b">
        <f t="shared" si="13"/>
        <v>0</v>
      </c>
      <c r="BP30" s="75">
        <f t="shared" si="14"/>
        <v>0</v>
      </c>
      <c r="BQ30" s="75">
        <f t="shared" si="15"/>
        <v>0</v>
      </c>
      <c r="BR30" s="75"/>
      <c r="BS30" s="72" t="b">
        <f t="shared" si="52"/>
        <v>0</v>
      </c>
      <c r="BT30" s="72">
        <f t="shared" si="58"/>
        <v>0</v>
      </c>
      <c r="BU30" s="69" t="str">
        <f t="shared" si="57"/>
        <v/>
      </c>
      <c r="BV30" s="75"/>
      <c r="BW30" s="94"/>
      <c r="BX30" s="72"/>
      <c r="BY30" s="75"/>
      <c r="BZ30" s="75"/>
      <c r="CA30" s="75"/>
      <c r="CB30" s="75"/>
      <c r="CC30" s="75"/>
      <c r="CD30" s="79">
        <f t="shared" si="16"/>
        <v>0</v>
      </c>
      <c r="CE30" s="92">
        <f>IF(CD30&lt;CE3,CD30,CE3)</f>
        <v>0</v>
      </c>
      <c r="CF30" s="72" t="str">
        <f>IF(CE30&gt;=CE3,"BALLOON","PMT")</f>
        <v>PMT</v>
      </c>
      <c r="CG30" s="91">
        <f t="shared" si="29"/>
        <v>0</v>
      </c>
      <c r="CH30" s="91">
        <f>IF(BX1=360,CB5,CG30)</f>
        <v>0</v>
      </c>
      <c r="CI30" s="75" t="b">
        <f t="shared" si="17"/>
        <v>0</v>
      </c>
      <c r="CJ30" s="75">
        <f t="shared" si="30"/>
        <v>0</v>
      </c>
      <c r="CK30" s="75">
        <f>SUM(CJ30*CK1)</f>
        <v>0</v>
      </c>
      <c r="CL30" s="98">
        <f t="shared" si="18"/>
        <v>0</v>
      </c>
      <c r="CM30" s="97">
        <f>IF(CF30="PMT",E16-CL30,0)</f>
        <v>0</v>
      </c>
      <c r="CN30" s="97">
        <f t="shared" si="35"/>
        <v>0</v>
      </c>
      <c r="CO30" s="97">
        <f t="shared" si="20"/>
        <v>0</v>
      </c>
      <c r="CP30" s="97">
        <f t="shared" si="21"/>
        <v>0</v>
      </c>
      <c r="CQ30" s="94">
        <f t="shared" si="34"/>
        <v>0</v>
      </c>
      <c r="CR30" s="95">
        <f t="shared" si="31"/>
        <v>0</v>
      </c>
      <c r="CS30" s="96">
        <f t="shared" si="32"/>
        <v>0</v>
      </c>
      <c r="CT30" s="75">
        <f t="shared" si="23"/>
        <v>0</v>
      </c>
      <c r="CU30" s="99">
        <f t="shared" si="24"/>
        <v>0</v>
      </c>
      <c r="CV30" s="99">
        <f t="shared" si="25"/>
        <v>0</v>
      </c>
      <c r="CW30" s="100">
        <f t="shared" si="33"/>
        <v>0</v>
      </c>
      <c r="CX30" s="75">
        <f>SUM(CR30*CT30*BE1)</f>
        <v>0</v>
      </c>
    </row>
    <row r="31" spans="1:102" ht="18.95" customHeight="1">
      <c r="A31" s="45" t="str">
        <f t="shared" si="40"/>
        <v/>
      </c>
      <c r="B31" s="55" t="str">
        <f t="shared" si="41"/>
        <v/>
      </c>
      <c r="C31" s="47" t="str">
        <f t="shared" si="38"/>
        <v/>
      </c>
      <c r="D31" s="56" t="str">
        <f t="shared" si="42"/>
        <v/>
      </c>
      <c r="E31" s="121" t="str">
        <f t="shared" si="53"/>
        <v/>
      </c>
      <c r="F31" s="121"/>
      <c r="G31" s="57" t="str">
        <f t="shared" si="44"/>
        <v/>
      </c>
      <c r="H31" s="57" t="str">
        <f t="shared" si="45"/>
        <v/>
      </c>
      <c r="I31" s="128" t="str">
        <f t="shared" si="54"/>
        <v/>
      </c>
      <c r="J31" s="128" t="str">
        <f t="shared" si="55"/>
        <v/>
      </c>
      <c r="K31" s="140" t="str">
        <f t="shared" si="56"/>
        <v/>
      </c>
      <c r="L31" s="140"/>
      <c r="M31" s="141" t="str">
        <f t="shared" si="48"/>
        <v/>
      </c>
      <c r="N31" s="141"/>
      <c r="O31" s="52" t="str">
        <f t="shared" si="49"/>
        <v/>
      </c>
      <c r="P31" s="53" t="str">
        <f t="shared" si="50"/>
        <v/>
      </c>
      <c r="Q31" s="51"/>
      <c r="R31" s="75">
        <f>IF(R30+1&lt;13,(R30+1)*S1,1*S1)</f>
        <v>0</v>
      </c>
      <c r="S31" s="75">
        <f>SUM(BG31*S1)</f>
        <v>0</v>
      </c>
      <c r="T31" s="75">
        <f>IF(R31=1,(T30+1)*S1,T30*S1)</f>
        <v>0</v>
      </c>
      <c r="U31" s="75">
        <f>IF(U30+3&lt;13,(U30+3)*V1,(U30-9)*V1)</f>
        <v>0</v>
      </c>
      <c r="V31" s="75">
        <f>SUM(BG31*V1)</f>
        <v>0</v>
      </c>
      <c r="W31" s="75">
        <f>IF(U31&lt;4,(W30+1)*V1,W30*V1)</f>
        <v>0</v>
      </c>
      <c r="X31" s="75">
        <f>IF(X30+6&lt;13,(X30+6)*Y1,(X30-6)*Y1)</f>
        <v>0</v>
      </c>
      <c r="Y31" s="75">
        <f>SUM(BG31*Y1)</f>
        <v>0</v>
      </c>
      <c r="Z31" s="75">
        <f>IF(X31&lt;6,(Z30+1)*Y1,Z30*Y1)</f>
        <v>0</v>
      </c>
      <c r="AA31" s="75">
        <f>SUM(AA30*AB1)</f>
        <v>0</v>
      </c>
      <c r="AB31" s="75">
        <f>SUM(BG31*AB1)</f>
        <v>0</v>
      </c>
      <c r="AC31" s="75">
        <f>SUM(AC30+1*AB1)</f>
        <v>0</v>
      </c>
      <c r="AD31" s="75">
        <v>0</v>
      </c>
      <c r="AE31" s="75">
        <v>0</v>
      </c>
      <c r="AF31" s="75">
        <v>0</v>
      </c>
      <c r="AG31" s="75">
        <f>IF(AG30+2&lt;13,(AG30+2)*AH1,(AG30-10)*AH1)</f>
        <v>0</v>
      </c>
      <c r="AH31" s="75">
        <f>SUM(BG31*AH1)</f>
        <v>0</v>
      </c>
      <c r="AI31" s="75">
        <f>IF(AG31&lt;3,(AI30+1)*AH1,AI30*AH1)</f>
        <v>0</v>
      </c>
      <c r="AJ31" s="75">
        <f>IF(AJ29=AJ30,(AJ30+1-AK31)*AL1,AJ30*AL1)</f>
        <v>0</v>
      </c>
      <c r="AK31" s="75">
        <f t="shared" si="36"/>
        <v>0</v>
      </c>
      <c r="AL31" s="75">
        <f>IF(AJ31-AJ30=0,(AL30+15)*AL1,AM1*AL1)</f>
        <v>0</v>
      </c>
      <c r="AM31" s="75">
        <f>IF(AK31=12,(AM30+1)*AL1,AM30*AL1)</f>
        <v>0</v>
      </c>
      <c r="AN31" s="75">
        <f>IF(AN29=AN30,(AN30+1-AO31)*AO1,AN30*AO1)</f>
        <v>0</v>
      </c>
      <c r="AO31" s="75">
        <f t="shared" si="27"/>
        <v>0</v>
      </c>
      <c r="AP31" s="75">
        <f>IF(AN30=AN31,BG31*AO1,(AP30-15)*AO1)</f>
        <v>0</v>
      </c>
      <c r="AQ31" s="75">
        <f>IF(AO31=12,(AQ30+1)*AO1,AQ30*AO1)</f>
        <v>0</v>
      </c>
      <c r="AR31" s="91">
        <f>SUM(MONTH(BC30+14)*AS1)</f>
        <v>0</v>
      </c>
      <c r="AS31" s="91">
        <f>SUM(DAY(BC30+14)*AS1)</f>
        <v>0</v>
      </c>
      <c r="AT31" s="91">
        <f>SUM(YEAR(BC30+14)*AS1)</f>
        <v>0</v>
      </c>
      <c r="AU31" s="91">
        <f>SUM(MONTH(BC30+7)*AV1)</f>
        <v>0</v>
      </c>
      <c r="AV31" s="91">
        <f>SUM(DAY(BC30+7)*AV1)</f>
        <v>0</v>
      </c>
      <c r="AW31" s="91">
        <f>SUM(YEAR(BC30+7)*AV1)</f>
        <v>0</v>
      </c>
      <c r="AX31" s="91">
        <f t="shared" si="2"/>
        <v>1</v>
      </c>
      <c r="AY31" s="91">
        <f t="shared" si="0"/>
        <v>1</v>
      </c>
      <c r="AZ31" s="91">
        <f t="shared" si="1"/>
        <v>0</v>
      </c>
      <c r="BA31" s="91">
        <f t="shared" si="1"/>
        <v>0</v>
      </c>
      <c r="BB31" s="79">
        <f t="shared" si="3"/>
        <v>0</v>
      </c>
      <c r="BC31" s="91">
        <f t="shared" si="4"/>
        <v>0</v>
      </c>
      <c r="BD31" s="75" t="s">
        <v>59</v>
      </c>
      <c r="BE31" s="91">
        <f>IF(BC31&lt;BU42,((BC31*10)+5),999999)</f>
        <v>5</v>
      </c>
      <c r="BF31" s="91">
        <f t="shared" si="5"/>
        <v>1</v>
      </c>
      <c r="BG31" s="75">
        <f t="shared" si="6"/>
        <v>0</v>
      </c>
      <c r="BH31" s="75">
        <f t="shared" si="28"/>
        <v>0</v>
      </c>
      <c r="BI31" s="75" t="b">
        <f t="shared" si="7"/>
        <v>0</v>
      </c>
      <c r="BJ31" s="75">
        <f t="shared" si="8"/>
        <v>0</v>
      </c>
      <c r="BK31" s="75">
        <f t="shared" si="9"/>
        <v>0</v>
      </c>
      <c r="BL31" s="75" t="b">
        <f t="shared" si="10"/>
        <v>1</v>
      </c>
      <c r="BM31" s="75">
        <f t="shared" si="11"/>
        <v>0</v>
      </c>
      <c r="BN31" s="75">
        <f t="shared" si="12"/>
        <v>0</v>
      </c>
      <c r="BO31" s="75" t="b">
        <f t="shared" si="13"/>
        <v>0</v>
      </c>
      <c r="BP31" s="75">
        <f t="shared" si="14"/>
        <v>0</v>
      </c>
      <c r="BQ31" s="75">
        <f t="shared" si="15"/>
        <v>0</v>
      </c>
      <c r="BR31" s="75"/>
      <c r="BS31" s="72" t="b">
        <f t="shared" si="52"/>
        <v>0</v>
      </c>
      <c r="BT31" s="72">
        <f t="shared" si="58"/>
        <v>0</v>
      </c>
      <c r="BU31" s="69" t="str">
        <f t="shared" si="57"/>
        <v/>
      </c>
      <c r="BV31" s="75"/>
      <c r="BW31" s="94"/>
      <c r="BX31" s="72"/>
      <c r="BY31" s="75"/>
      <c r="BZ31" s="75"/>
      <c r="CA31" s="75"/>
      <c r="CB31" s="75"/>
      <c r="CC31" s="75"/>
      <c r="CD31" s="79">
        <f t="shared" si="16"/>
        <v>0</v>
      </c>
      <c r="CE31" s="92">
        <f>IF(CD31&lt;CE3,CD31,CE3)</f>
        <v>0</v>
      </c>
      <c r="CF31" s="72" t="str">
        <f>IF(CE31&gt;=CE3,"BALLOON","PMT")</f>
        <v>PMT</v>
      </c>
      <c r="CG31" s="91">
        <f>SUM(CE31-CE30)</f>
        <v>0</v>
      </c>
      <c r="CH31" s="91">
        <f>IF(BX1=360,CB5,CG31)</f>
        <v>0</v>
      </c>
      <c r="CI31" s="75" t="b">
        <f t="shared" si="17"/>
        <v>0</v>
      </c>
      <c r="CJ31" s="75">
        <f t="shared" si="30"/>
        <v>0</v>
      </c>
      <c r="CK31" s="75">
        <f>SUM(CJ31*CK1)</f>
        <v>0</v>
      </c>
      <c r="CL31" s="98">
        <f t="shared" si="18"/>
        <v>0</v>
      </c>
      <c r="CM31" s="97">
        <f>IF(CF31="PMT",E16-CL31,0)</f>
        <v>0</v>
      </c>
      <c r="CN31" s="97">
        <f t="shared" si="35"/>
        <v>0</v>
      </c>
      <c r="CO31" s="97">
        <f t="shared" si="20"/>
        <v>0</v>
      </c>
      <c r="CP31" s="97">
        <f t="shared" si="21"/>
        <v>0</v>
      </c>
      <c r="CQ31" s="94">
        <f t="shared" si="34"/>
        <v>0</v>
      </c>
      <c r="CR31" s="95">
        <f t="shared" si="31"/>
        <v>0</v>
      </c>
      <c r="CS31" s="96">
        <f t="shared" si="32"/>
        <v>0</v>
      </c>
      <c r="CT31" s="75">
        <f t="shared" si="23"/>
        <v>0</v>
      </c>
      <c r="CU31" s="99">
        <f t="shared" si="24"/>
        <v>0</v>
      </c>
      <c r="CV31" s="99">
        <f t="shared" si="25"/>
        <v>0</v>
      </c>
      <c r="CW31" s="100">
        <f t="shared" si="33"/>
        <v>0</v>
      </c>
      <c r="CX31" s="75">
        <f>SUM(CR31*CT31*BE1)</f>
        <v>0</v>
      </c>
    </row>
    <row r="32" spans="1:102" ht="18.95" customHeight="1">
      <c r="A32" s="45" t="str">
        <f t="shared" si="40"/>
        <v/>
      </c>
      <c r="B32" s="55" t="str">
        <f t="shared" si="41"/>
        <v/>
      </c>
      <c r="C32" s="47" t="str">
        <f t="shared" si="38"/>
        <v/>
      </c>
      <c r="D32" s="56" t="str">
        <f t="shared" si="42"/>
        <v/>
      </c>
      <c r="E32" s="121" t="str">
        <f t="shared" si="53"/>
        <v/>
      </c>
      <c r="F32" s="121"/>
      <c r="G32" s="57" t="str">
        <f t="shared" si="44"/>
        <v/>
      </c>
      <c r="H32" s="57" t="str">
        <f t="shared" si="45"/>
        <v/>
      </c>
      <c r="I32" s="128" t="str">
        <f t="shared" si="54"/>
        <v/>
      </c>
      <c r="J32" s="128" t="str">
        <f t="shared" si="55"/>
        <v/>
      </c>
      <c r="K32" s="140" t="str">
        <f t="shared" si="56"/>
        <v/>
      </c>
      <c r="L32" s="140"/>
      <c r="M32" s="141" t="str">
        <f t="shared" si="48"/>
        <v/>
      </c>
      <c r="N32" s="141"/>
      <c r="O32" s="52" t="str">
        <f t="shared" si="49"/>
        <v/>
      </c>
      <c r="P32" s="53" t="str">
        <f t="shared" si="50"/>
        <v/>
      </c>
      <c r="Q32" s="51"/>
      <c r="R32" s="75">
        <f>IF(R31+1&lt;13,(R31+1)*S1,1*S1)</f>
        <v>0</v>
      </c>
      <c r="S32" s="75">
        <f>SUM(BG32*S1)</f>
        <v>0</v>
      </c>
      <c r="T32" s="75">
        <f>IF(R32=1,(T31+1)*S1,T31*S1)</f>
        <v>0</v>
      </c>
      <c r="U32" s="75">
        <f>IF(U31+3&lt;13,(U31+3)*V1,(U31-9)*V1)</f>
        <v>0</v>
      </c>
      <c r="V32" s="75">
        <f>SUM(BG32*V1)</f>
        <v>0</v>
      </c>
      <c r="W32" s="75">
        <f>IF(U32&lt;4,(W31+1)*V1,W31*V1)</f>
        <v>0</v>
      </c>
      <c r="X32" s="75">
        <f>IF(X31+6&lt;13,(X31+6)*Y1,(X31-6)*Y1)</f>
        <v>0</v>
      </c>
      <c r="Y32" s="75">
        <f>SUM(BG32*Y1)</f>
        <v>0</v>
      </c>
      <c r="Z32" s="75">
        <f>IF(X32&lt;6,(Z31+1)*Y1,Z31*Y1)</f>
        <v>0</v>
      </c>
      <c r="AA32" s="75">
        <f>SUM(AA31*AB1)</f>
        <v>0</v>
      </c>
      <c r="AB32" s="75">
        <f>SUM(BG32*AB1)</f>
        <v>0</v>
      </c>
      <c r="AC32" s="75">
        <f>SUM(AC31+1*AB1)</f>
        <v>0</v>
      </c>
      <c r="AD32" s="75">
        <v>0</v>
      </c>
      <c r="AE32" s="75">
        <v>0</v>
      </c>
      <c r="AF32" s="75">
        <v>0</v>
      </c>
      <c r="AG32" s="75">
        <f>IF(AG31+2&lt;13,(AG31+2)*AH1,(AG31-10)*AH1)</f>
        <v>0</v>
      </c>
      <c r="AH32" s="75">
        <f>SUM(BG32*AH1)</f>
        <v>0</v>
      </c>
      <c r="AI32" s="75">
        <f>IF(AG32&lt;3,(AI31+1)*AH1,AI31*AH1)</f>
        <v>0</v>
      </c>
      <c r="AJ32" s="75">
        <f>IF(AJ30=AJ31,(AJ31+1-AK32)*AL1,AJ31*AL1)</f>
        <v>0</v>
      </c>
      <c r="AK32" s="75">
        <f t="shared" si="36"/>
        <v>0</v>
      </c>
      <c r="AL32" s="75">
        <f>IF(AJ32-AJ31=0,(AL31+15)*AL1,AM1*AL1)</f>
        <v>0</v>
      </c>
      <c r="AM32" s="75">
        <f>IF(AK32=12,(AM31+1)*AL1,AM31*AL1)</f>
        <v>0</v>
      </c>
      <c r="AN32" s="75">
        <f>IF(AN30=AN31,(AN31+1-AO32)*AO1,AN31*AO1)</f>
        <v>0</v>
      </c>
      <c r="AO32" s="75">
        <f t="shared" si="27"/>
        <v>0</v>
      </c>
      <c r="AP32" s="75">
        <f>IF(AN31=AN32,BG32*AO1,(AP31-15)*AO1)</f>
        <v>0</v>
      </c>
      <c r="AQ32" s="75">
        <f>IF(AO32=12,(AQ31+1)*AO1,AQ31*AO1)</f>
        <v>0</v>
      </c>
      <c r="AR32" s="91">
        <f>SUM(MONTH(BC31+14)*AS1)</f>
        <v>0</v>
      </c>
      <c r="AS32" s="91">
        <f>SUM(DAY(BC31+14)*AS1)</f>
        <v>0</v>
      </c>
      <c r="AT32" s="91">
        <f>SUM(YEAR(BC31+14)*AS1)</f>
        <v>0</v>
      </c>
      <c r="AU32" s="91">
        <f>SUM(MONTH(BC31+7)*AV1)</f>
        <v>0</v>
      </c>
      <c r="AV32" s="91">
        <f>SUM(DAY(BC31+7)*AV1)</f>
        <v>0</v>
      </c>
      <c r="AW32" s="91">
        <f>SUM(YEAR(BC31+7)*AV1)</f>
        <v>0</v>
      </c>
      <c r="AX32" s="91">
        <f t="shared" si="2"/>
        <v>1</v>
      </c>
      <c r="AY32" s="91">
        <f t="shared" si="0"/>
        <v>1</v>
      </c>
      <c r="AZ32" s="91">
        <f t="shared" si="1"/>
        <v>0</v>
      </c>
      <c r="BA32" s="91">
        <f t="shared" si="1"/>
        <v>0</v>
      </c>
      <c r="BB32" s="79">
        <f t="shared" si="3"/>
        <v>0</v>
      </c>
      <c r="BC32" s="91">
        <f t="shared" si="4"/>
        <v>0</v>
      </c>
      <c r="BD32" s="75" t="s">
        <v>59</v>
      </c>
      <c r="BE32" s="91">
        <f>IF(BC32&lt;BU42,((BC32*10)+5),999999)</f>
        <v>5</v>
      </c>
      <c r="BF32" s="91">
        <f t="shared" si="5"/>
        <v>1</v>
      </c>
      <c r="BG32" s="75">
        <f t="shared" si="6"/>
        <v>0</v>
      </c>
      <c r="BH32" s="75">
        <f t="shared" si="28"/>
        <v>0</v>
      </c>
      <c r="BI32" s="75" t="b">
        <f t="shared" si="7"/>
        <v>0</v>
      </c>
      <c r="BJ32" s="75">
        <f t="shared" si="8"/>
        <v>0</v>
      </c>
      <c r="BK32" s="75">
        <f t="shared" si="9"/>
        <v>0</v>
      </c>
      <c r="BL32" s="75" t="b">
        <f t="shared" si="10"/>
        <v>1</v>
      </c>
      <c r="BM32" s="75">
        <f t="shared" si="11"/>
        <v>0</v>
      </c>
      <c r="BN32" s="75">
        <f t="shared" si="12"/>
        <v>0</v>
      </c>
      <c r="BO32" s="75" t="b">
        <f t="shared" si="13"/>
        <v>0</v>
      </c>
      <c r="BP32" s="75">
        <f t="shared" si="14"/>
        <v>0</v>
      </c>
      <c r="BQ32" s="75">
        <f t="shared" si="15"/>
        <v>0</v>
      </c>
      <c r="BR32" s="75"/>
      <c r="BS32" s="72" t="b">
        <f t="shared" si="52"/>
        <v>0</v>
      </c>
      <c r="BT32" s="72">
        <f t="shared" si="58"/>
        <v>0</v>
      </c>
      <c r="BU32" s="69" t="str">
        <f t="shared" si="57"/>
        <v/>
      </c>
      <c r="BV32" s="75"/>
      <c r="BW32" s="94"/>
      <c r="BX32" s="72"/>
      <c r="BY32" s="75"/>
      <c r="BZ32" s="75"/>
      <c r="CA32" s="75"/>
      <c r="CB32" s="75"/>
      <c r="CC32" s="75"/>
      <c r="CD32" s="79">
        <f t="shared" si="16"/>
        <v>0</v>
      </c>
      <c r="CE32" s="92">
        <f>IF(CD32&lt;CE3,CD32,CE3)</f>
        <v>0</v>
      </c>
      <c r="CF32" s="72" t="str">
        <f>IF(CE32&gt;=CE3,"BALLOON","PMT")</f>
        <v>PMT</v>
      </c>
      <c r="CG32" s="91">
        <f t="shared" si="29"/>
        <v>0</v>
      </c>
      <c r="CH32" s="91">
        <f>IF(BX1=360,CB5,CG32)</f>
        <v>0</v>
      </c>
      <c r="CI32" s="75" t="b">
        <f t="shared" si="17"/>
        <v>0</v>
      </c>
      <c r="CJ32" s="75">
        <f t="shared" si="30"/>
        <v>0</v>
      </c>
      <c r="CK32" s="75">
        <f>SUM(CJ32*CK1)</f>
        <v>0</v>
      </c>
      <c r="CL32" s="98">
        <f t="shared" si="18"/>
        <v>0</v>
      </c>
      <c r="CM32" s="97">
        <f>IF(CF32="PMT",E16-CL32,0)</f>
        <v>0</v>
      </c>
      <c r="CN32" s="97">
        <f t="shared" si="35"/>
        <v>0</v>
      </c>
      <c r="CO32" s="97">
        <f t="shared" si="20"/>
        <v>0</v>
      </c>
      <c r="CP32" s="97">
        <f t="shared" si="21"/>
        <v>0</v>
      </c>
      <c r="CQ32" s="94">
        <f t="shared" si="34"/>
        <v>0</v>
      </c>
      <c r="CR32" s="95">
        <f t="shared" si="31"/>
        <v>0</v>
      </c>
      <c r="CS32" s="96">
        <f t="shared" si="32"/>
        <v>0</v>
      </c>
      <c r="CT32" s="75">
        <f t="shared" si="23"/>
        <v>0</v>
      </c>
      <c r="CU32" s="99">
        <f t="shared" si="24"/>
        <v>0</v>
      </c>
      <c r="CV32" s="99">
        <f t="shared" si="25"/>
        <v>0</v>
      </c>
      <c r="CW32" s="100">
        <f t="shared" si="33"/>
        <v>0</v>
      </c>
      <c r="CX32" s="75">
        <f>SUM(CR32*CT32*BE1)</f>
        <v>0</v>
      </c>
    </row>
    <row r="33" spans="1:102" ht="18.95" customHeight="1">
      <c r="A33" s="45" t="str">
        <f t="shared" si="40"/>
        <v/>
      </c>
      <c r="B33" s="55" t="str">
        <f t="shared" si="41"/>
        <v/>
      </c>
      <c r="C33" s="47" t="str">
        <f t="shared" si="38"/>
        <v/>
      </c>
      <c r="D33" s="56" t="str">
        <f t="shared" si="42"/>
        <v/>
      </c>
      <c r="E33" s="121" t="str">
        <f t="shared" si="53"/>
        <v/>
      </c>
      <c r="F33" s="121"/>
      <c r="G33" s="57" t="str">
        <f t="shared" si="44"/>
        <v/>
      </c>
      <c r="H33" s="57" t="str">
        <f t="shared" si="45"/>
        <v/>
      </c>
      <c r="I33" s="128" t="str">
        <f t="shared" si="54"/>
        <v/>
      </c>
      <c r="J33" s="128" t="str">
        <f t="shared" si="55"/>
        <v/>
      </c>
      <c r="K33" s="140" t="str">
        <f t="shared" si="56"/>
        <v/>
      </c>
      <c r="L33" s="140"/>
      <c r="M33" s="141" t="str">
        <f t="shared" si="48"/>
        <v/>
      </c>
      <c r="N33" s="141"/>
      <c r="O33" s="52" t="str">
        <f t="shared" si="49"/>
        <v/>
      </c>
      <c r="P33" s="53" t="str">
        <f t="shared" si="50"/>
        <v/>
      </c>
      <c r="Q33" s="51"/>
      <c r="R33" s="75">
        <f>IF(R32+1&lt;13,(R32+1)*S1,1*S1)</f>
        <v>0</v>
      </c>
      <c r="S33" s="75">
        <f>SUM(BG33*S1)</f>
        <v>0</v>
      </c>
      <c r="T33" s="75">
        <f>IF(R33=1,(T32+1)*S1,T32*S1)</f>
        <v>0</v>
      </c>
      <c r="U33" s="75">
        <f>IF(U32+3&lt;13,(U32+3)*V1,(U32-9)*V1)</f>
        <v>0</v>
      </c>
      <c r="V33" s="75">
        <f>SUM(BG33*V1)</f>
        <v>0</v>
      </c>
      <c r="W33" s="75">
        <f>IF(U33&lt;4,(W32+1)*V1,W32*V1)</f>
        <v>0</v>
      </c>
      <c r="X33" s="75">
        <f>IF(X32+6&lt;13,(X32+6)*Y1,(X32-6)*Y1)</f>
        <v>0</v>
      </c>
      <c r="Y33" s="75">
        <f>SUM(BG33*Y1)</f>
        <v>0</v>
      </c>
      <c r="Z33" s="75">
        <f>IF(X33&lt;6,(Z32+1)*Y1,Z32*Y1)</f>
        <v>0</v>
      </c>
      <c r="AA33" s="75">
        <f>SUM(AA32*AB1)</f>
        <v>0</v>
      </c>
      <c r="AB33" s="75">
        <f>SUM(BG33*AB1)</f>
        <v>0</v>
      </c>
      <c r="AC33" s="75">
        <f>SUM(AC32+1*AB1)</f>
        <v>0</v>
      </c>
      <c r="AD33" s="75">
        <v>0</v>
      </c>
      <c r="AE33" s="75">
        <v>0</v>
      </c>
      <c r="AF33" s="75">
        <v>0</v>
      </c>
      <c r="AG33" s="75">
        <f>IF(AG32+2&lt;13,(AG32+2)*AH1,(AG32-10)*AH1)</f>
        <v>0</v>
      </c>
      <c r="AH33" s="75">
        <f>SUM(BG33*AH1)</f>
        <v>0</v>
      </c>
      <c r="AI33" s="75">
        <f>IF(AG33&lt;3,(AI32+1)*AH1,AI32*AH1)</f>
        <v>0</v>
      </c>
      <c r="AJ33" s="75">
        <f>IF(AJ31=AJ32,(AJ32+1-AK33)*AL1,AJ32*AL1)</f>
        <v>0</v>
      </c>
      <c r="AK33" s="75">
        <f t="shared" si="36"/>
        <v>0</v>
      </c>
      <c r="AL33" s="75">
        <f>IF(AJ33-AJ32=0,(AL32+15)*AL1,AM1*AL1)</f>
        <v>0</v>
      </c>
      <c r="AM33" s="75">
        <f>IF(AK33=12,(AM32+1)*AL1,AM32*AL1)</f>
        <v>0</v>
      </c>
      <c r="AN33" s="75">
        <f>IF(AN31=AN32,(AN32+1-AO33)*AO1,AN32*AO1)</f>
        <v>0</v>
      </c>
      <c r="AO33" s="75">
        <f t="shared" si="27"/>
        <v>0</v>
      </c>
      <c r="AP33" s="75">
        <f>IF(AN32=AN33,BG33*AO1,(AP32-15)*AO1)</f>
        <v>0</v>
      </c>
      <c r="AQ33" s="75">
        <f>IF(AO33=12,(AQ32+1)*AO1,AQ32*AO1)</f>
        <v>0</v>
      </c>
      <c r="AR33" s="91">
        <f>SUM(MONTH(BC32+14)*AS1)</f>
        <v>0</v>
      </c>
      <c r="AS33" s="91">
        <f>SUM(DAY(BC32+14)*AS1)</f>
        <v>0</v>
      </c>
      <c r="AT33" s="91">
        <f>SUM(YEAR(BC32+14)*AS1)</f>
        <v>0</v>
      </c>
      <c r="AU33" s="91">
        <f>SUM(MONTH(BC32+7)*AV1)</f>
        <v>0</v>
      </c>
      <c r="AV33" s="91">
        <f>SUM(DAY(BC32+7)*AV1)</f>
        <v>0</v>
      </c>
      <c r="AW33" s="91">
        <f>SUM(YEAR(BC32+7)*AV1)</f>
        <v>0</v>
      </c>
      <c r="AX33" s="91">
        <f t="shared" si="2"/>
        <v>1</v>
      </c>
      <c r="AY33" s="91">
        <f t="shared" si="0"/>
        <v>1</v>
      </c>
      <c r="AZ33" s="91">
        <f t="shared" si="1"/>
        <v>0</v>
      </c>
      <c r="BA33" s="91">
        <f t="shared" si="1"/>
        <v>0</v>
      </c>
      <c r="BB33" s="79">
        <f t="shared" si="3"/>
        <v>0</v>
      </c>
      <c r="BC33" s="91">
        <f t="shared" si="4"/>
        <v>0</v>
      </c>
      <c r="BD33" s="75" t="s">
        <v>59</v>
      </c>
      <c r="BE33" s="91">
        <f>IF(BC33&lt;BU42,((BC33*10)+5),999999)</f>
        <v>5</v>
      </c>
      <c r="BF33" s="91">
        <f t="shared" si="5"/>
        <v>1</v>
      </c>
      <c r="BG33" s="75">
        <f t="shared" si="6"/>
        <v>0</v>
      </c>
      <c r="BH33" s="75">
        <f t="shared" si="28"/>
        <v>0</v>
      </c>
      <c r="BI33" s="75" t="b">
        <f t="shared" si="7"/>
        <v>0</v>
      </c>
      <c r="BJ33" s="75">
        <f t="shared" si="8"/>
        <v>0</v>
      </c>
      <c r="BK33" s="75">
        <f t="shared" si="9"/>
        <v>0</v>
      </c>
      <c r="BL33" s="75" t="b">
        <f t="shared" si="10"/>
        <v>1</v>
      </c>
      <c r="BM33" s="75">
        <f t="shared" si="11"/>
        <v>0</v>
      </c>
      <c r="BN33" s="75">
        <f t="shared" si="12"/>
        <v>0</v>
      </c>
      <c r="BO33" s="75" t="b">
        <f t="shared" si="13"/>
        <v>0</v>
      </c>
      <c r="BP33" s="75">
        <f t="shared" si="14"/>
        <v>0</v>
      </c>
      <c r="BQ33" s="75">
        <f t="shared" si="15"/>
        <v>0</v>
      </c>
      <c r="BR33" s="75"/>
      <c r="BS33" s="72" t="b">
        <f t="shared" si="52"/>
        <v>0</v>
      </c>
      <c r="BT33" s="72">
        <f t="shared" si="58"/>
        <v>0</v>
      </c>
      <c r="BU33" s="69" t="str">
        <f t="shared" si="57"/>
        <v/>
      </c>
      <c r="BV33" s="75"/>
      <c r="BW33" s="94"/>
      <c r="BX33" s="72"/>
      <c r="BY33" s="75"/>
      <c r="BZ33" s="75"/>
      <c r="CA33" s="75"/>
      <c r="CB33" s="75"/>
      <c r="CC33" s="75"/>
      <c r="CD33" s="79">
        <f t="shared" si="16"/>
        <v>0</v>
      </c>
      <c r="CE33" s="92">
        <f>IF(CD33&lt;CE3,CD33,CE3)</f>
        <v>0</v>
      </c>
      <c r="CF33" s="72" t="str">
        <f>IF(CE33&gt;=CE3,"BALLOON","PMT")</f>
        <v>PMT</v>
      </c>
      <c r="CG33" s="91">
        <f t="shared" si="29"/>
        <v>0</v>
      </c>
      <c r="CH33" s="91">
        <f>IF(BX1=360,CB5,CG33)</f>
        <v>0</v>
      </c>
      <c r="CI33" s="75" t="b">
        <f t="shared" si="17"/>
        <v>0</v>
      </c>
      <c r="CJ33" s="75">
        <f t="shared" si="30"/>
        <v>0</v>
      </c>
      <c r="CK33" s="75">
        <f>SUM(CJ33*CK1)</f>
        <v>0</v>
      </c>
      <c r="CL33" s="98">
        <f t="shared" si="18"/>
        <v>0</v>
      </c>
      <c r="CM33" s="97">
        <f>IF(CF33="PMT",E16-CL33,0)</f>
        <v>0</v>
      </c>
      <c r="CN33" s="97">
        <f t="shared" si="35"/>
        <v>0</v>
      </c>
      <c r="CO33" s="97">
        <f t="shared" si="20"/>
        <v>0</v>
      </c>
      <c r="CP33" s="97">
        <f t="shared" si="21"/>
        <v>0</v>
      </c>
      <c r="CQ33" s="94">
        <f t="shared" si="34"/>
        <v>0</v>
      </c>
      <c r="CR33" s="95">
        <f t="shared" si="31"/>
        <v>0</v>
      </c>
      <c r="CS33" s="96">
        <f t="shared" si="32"/>
        <v>0</v>
      </c>
      <c r="CT33" s="75">
        <f t="shared" si="23"/>
        <v>0</v>
      </c>
      <c r="CU33" s="99">
        <f t="shared" si="24"/>
        <v>0</v>
      </c>
      <c r="CV33" s="99">
        <f t="shared" si="25"/>
        <v>0</v>
      </c>
      <c r="CW33" s="100">
        <f t="shared" si="33"/>
        <v>0</v>
      </c>
      <c r="CX33" s="75">
        <f>SUM(CR33*CT33*BE1)</f>
        <v>0</v>
      </c>
    </row>
    <row r="34" spans="1:102" ht="18.95" customHeight="1">
      <c r="A34" s="45" t="str">
        <f t="shared" si="40"/>
        <v/>
      </c>
      <c r="B34" s="55" t="str">
        <f t="shared" si="41"/>
        <v/>
      </c>
      <c r="C34" s="47" t="str">
        <f t="shared" si="38"/>
        <v/>
      </c>
      <c r="D34" s="56" t="str">
        <f t="shared" si="42"/>
        <v/>
      </c>
      <c r="E34" s="121" t="str">
        <f t="shared" si="53"/>
        <v/>
      </c>
      <c r="F34" s="121"/>
      <c r="G34" s="57" t="str">
        <f t="shared" si="44"/>
        <v/>
      </c>
      <c r="H34" s="57" t="str">
        <f t="shared" si="45"/>
        <v/>
      </c>
      <c r="I34" s="128" t="str">
        <f t="shared" si="54"/>
        <v/>
      </c>
      <c r="J34" s="128" t="str">
        <f t="shared" si="55"/>
        <v/>
      </c>
      <c r="K34" s="140" t="str">
        <f t="shared" si="56"/>
        <v/>
      </c>
      <c r="L34" s="140"/>
      <c r="M34" s="141" t="str">
        <f t="shared" si="48"/>
        <v/>
      </c>
      <c r="N34" s="141"/>
      <c r="O34" s="52" t="str">
        <f t="shared" si="49"/>
        <v/>
      </c>
      <c r="P34" s="53" t="str">
        <f t="shared" si="50"/>
        <v/>
      </c>
      <c r="Q34" s="51"/>
      <c r="R34" s="75">
        <f>IF(R33+1&lt;13,(R33+1)*S1,1*S1)</f>
        <v>0</v>
      </c>
      <c r="S34" s="75">
        <f>SUM(BG34*S1)</f>
        <v>0</v>
      </c>
      <c r="T34" s="75">
        <f>IF(R34=1,(T33+1)*S1,T33*S1)</f>
        <v>0</v>
      </c>
      <c r="U34" s="75">
        <f>IF(U33+3&lt;13,(U33+3)*V1,(U33-9)*V1)</f>
        <v>0</v>
      </c>
      <c r="V34" s="75">
        <f>SUM(BG34*V1)</f>
        <v>0</v>
      </c>
      <c r="W34" s="75">
        <f>IF(U34&lt;4,(W33+1)*V1,W33*V1)</f>
        <v>0</v>
      </c>
      <c r="X34" s="75">
        <f>IF(X33+6&lt;13,(X33+6)*Y1,(X33-6)*Y1)</f>
        <v>0</v>
      </c>
      <c r="Y34" s="75">
        <f>SUM(BG34*Y1)</f>
        <v>0</v>
      </c>
      <c r="Z34" s="75">
        <f>IF(X34&lt;6,(Z33+1)*Y1,Z33*Y1)</f>
        <v>0</v>
      </c>
      <c r="AA34" s="75">
        <f>SUM(AA33*AB1)</f>
        <v>0</v>
      </c>
      <c r="AB34" s="75">
        <f>SUM(BG34*AB1)</f>
        <v>0</v>
      </c>
      <c r="AC34" s="75">
        <f>SUM(AC33+1*AB1)</f>
        <v>0</v>
      </c>
      <c r="AD34" s="75">
        <v>0</v>
      </c>
      <c r="AE34" s="75">
        <v>0</v>
      </c>
      <c r="AF34" s="75">
        <v>0</v>
      </c>
      <c r="AG34" s="75">
        <f>IF(AG33+2&lt;13,(AG33+2)*AH1,(AG33-10)*AH1)</f>
        <v>0</v>
      </c>
      <c r="AH34" s="75">
        <f>SUM(BG34*AH1)</f>
        <v>0</v>
      </c>
      <c r="AI34" s="75">
        <f>IF(AG34&lt;3,(AI33+1)*AH1,AI33*AH1)</f>
        <v>0</v>
      </c>
      <c r="AJ34" s="75">
        <f>IF(AJ32=AJ33,(AJ33+1-AK34)*AL1,AJ33*AL1)</f>
        <v>0</v>
      </c>
      <c r="AK34" s="75">
        <f t="shared" si="36"/>
        <v>0</v>
      </c>
      <c r="AL34" s="75">
        <f>IF(AJ34-AJ33=0,(AL33+15)*AL1,AM1*AL1)</f>
        <v>0</v>
      </c>
      <c r="AM34" s="75">
        <f>IF(AK34=12,(AM33+1)*AL1,AM33*AL1)</f>
        <v>0</v>
      </c>
      <c r="AN34" s="75">
        <f>IF(AN32=AN33,(AN33+1-AO34)*AO1,AN33*AO1)</f>
        <v>0</v>
      </c>
      <c r="AO34" s="75">
        <f t="shared" si="27"/>
        <v>0</v>
      </c>
      <c r="AP34" s="75">
        <f>IF(AN33=AN34,BG34*AO1,(AP33-15)*AO1)</f>
        <v>0</v>
      </c>
      <c r="AQ34" s="75">
        <f>IF(AO34=12,(AQ33+1)*AO1,AQ33*AO1)</f>
        <v>0</v>
      </c>
      <c r="AR34" s="91">
        <f>SUM(MONTH(BC33+14)*AS1)</f>
        <v>0</v>
      </c>
      <c r="AS34" s="91">
        <f>SUM(DAY(BC33+14)*AS1)</f>
        <v>0</v>
      </c>
      <c r="AT34" s="91">
        <f>SUM(YEAR(BC33+14)*AS1)</f>
        <v>0</v>
      </c>
      <c r="AU34" s="91">
        <f>SUM(MONTH(BC33+7)*AV1)</f>
        <v>0</v>
      </c>
      <c r="AV34" s="91">
        <f>SUM(DAY(BC33+7)*AV1)</f>
        <v>0</v>
      </c>
      <c r="AW34" s="91">
        <f>SUM(YEAR(BC33+7)*AV1)</f>
        <v>0</v>
      </c>
      <c r="AX34" s="91">
        <f t="shared" si="2"/>
        <v>1</v>
      </c>
      <c r="AY34" s="91">
        <f t="shared" si="0"/>
        <v>1</v>
      </c>
      <c r="AZ34" s="91">
        <f t="shared" si="1"/>
        <v>0</v>
      </c>
      <c r="BA34" s="91">
        <f t="shared" si="1"/>
        <v>0</v>
      </c>
      <c r="BB34" s="79">
        <f t="shared" si="3"/>
        <v>0</v>
      </c>
      <c r="BC34" s="91">
        <f t="shared" si="4"/>
        <v>0</v>
      </c>
      <c r="BD34" s="75" t="s">
        <v>59</v>
      </c>
      <c r="BE34" s="91">
        <f>IF(BC34&lt;BU42,((BC34*10)+5),999999)</f>
        <v>5</v>
      </c>
      <c r="BF34" s="91">
        <f t="shared" si="5"/>
        <v>1</v>
      </c>
      <c r="BG34" s="75">
        <f t="shared" si="6"/>
        <v>0</v>
      </c>
      <c r="BH34" s="75">
        <f t="shared" si="28"/>
        <v>0</v>
      </c>
      <c r="BI34" s="75" t="b">
        <f t="shared" si="7"/>
        <v>0</v>
      </c>
      <c r="BJ34" s="75">
        <f t="shared" si="8"/>
        <v>0</v>
      </c>
      <c r="BK34" s="75">
        <f t="shared" si="9"/>
        <v>0</v>
      </c>
      <c r="BL34" s="75" t="b">
        <f t="shared" si="10"/>
        <v>1</v>
      </c>
      <c r="BM34" s="75">
        <f t="shared" si="11"/>
        <v>0</v>
      </c>
      <c r="BN34" s="75">
        <f t="shared" si="12"/>
        <v>0</v>
      </c>
      <c r="BO34" s="75" t="b">
        <f t="shared" si="13"/>
        <v>0</v>
      </c>
      <c r="BP34" s="75">
        <f t="shared" si="14"/>
        <v>0</v>
      </c>
      <c r="BQ34" s="75">
        <f t="shared" si="15"/>
        <v>0</v>
      </c>
      <c r="BR34" s="75"/>
      <c r="BS34" s="72" t="b">
        <f t="shared" si="52"/>
        <v>0</v>
      </c>
      <c r="BT34" s="72">
        <f t="shared" si="58"/>
        <v>0</v>
      </c>
      <c r="BU34" s="69" t="str">
        <f t="shared" si="57"/>
        <v/>
      </c>
      <c r="BV34" s="75"/>
      <c r="BW34" s="94"/>
      <c r="BX34" s="72"/>
      <c r="BY34" s="75"/>
      <c r="BZ34" s="75"/>
      <c r="CA34" s="75"/>
      <c r="CB34" s="75"/>
      <c r="CC34" s="75"/>
      <c r="CD34" s="79">
        <f t="shared" si="16"/>
        <v>0</v>
      </c>
      <c r="CE34" s="92">
        <f>IF(CD34&lt;CE3,CD34,CE3)</f>
        <v>0</v>
      </c>
      <c r="CF34" s="72" t="str">
        <f>IF(CE34&gt;=CE3,"BALLOON","PMT")</f>
        <v>PMT</v>
      </c>
      <c r="CG34" s="91">
        <f t="shared" si="29"/>
        <v>0</v>
      </c>
      <c r="CH34" s="91">
        <f>IF(BX1=360,CB5,CG34)</f>
        <v>0</v>
      </c>
      <c r="CI34" s="75" t="b">
        <f t="shared" si="17"/>
        <v>0</v>
      </c>
      <c r="CJ34" s="75">
        <f t="shared" si="30"/>
        <v>0</v>
      </c>
      <c r="CK34" s="75">
        <f>SUM(CJ34*CK1)</f>
        <v>0</v>
      </c>
      <c r="CL34" s="98">
        <f t="shared" si="18"/>
        <v>0</v>
      </c>
      <c r="CM34" s="97">
        <f>IF(CF34="PMT",E16-CL34,0)</f>
        <v>0</v>
      </c>
      <c r="CN34" s="97">
        <f t="shared" si="35"/>
        <v>0</v>
      </c>
      <c r="CO34" s="97">
        <f t="shared" si="20"/>
        <v>0</v>
      </c>
      <c r="CP34" s="97">
        <f t="shared" si="21"/>
        <v>0</v>
      </c>
      <c r="CQ34" s="94">
        <f t="shared" si="34"/>
        <v>0</v>
      </c>
      <c r="CR34" s="95">
        <f t="shared" si="31"/>
        <v>0</v>
      </c>
      <c r="CS34" s="96">
        <f t="shared" si="32"/>
        <v>0</v>
      </c>
      <c r="CT34" s="75">
        <f t="shared" si="23"/>
        <v>0</v>
      </c>
      <c r="CU34" s="99">
        <f t="shared" si="24"/>
        <v>0</v>
      </c>
      <c r="CV34" s="99">
        <f t="shared" si="25"/>
        <v>0</v>
      </c>
      <c r="CW34" s="100">
        <f t="shared" si="33"/>
        <v>0</v>
      </c>
      <c r="CX34" s="75">
        <f>SUM(CR34*CT34*BE1)</f>
        <v>0</v>
      </c>
    </row>
    <row r="35" spans="1:102" ht="18.95" customHeight="1">
      <c r="A35" s="45" t="str">
        <f t="shared" si="40"/>
        <v/>
      </c>
      <c r="B35" s="55" t="str">
        <f t="shared" si="41"/>
        <v/>
      </c>
      <c r="C35" s="47" t="str">
        <f t="shared" si="38"/>
        <v/>
      </c>
      <c r="D35" s="56" t="str">
        <f t="shared" si="42"/>
        <v/>
      </c>
      <c r="E35" s="121" t="str">
        <f t="shared" si="53"/>
        <v/>
      </c>
      <c r="F35" s="121"/>
      <c r="G35" s="57" t="str">
        <f t="shared" si="44"/>
        <v/>
      </c>
      <c r="H35" s="57" t="str">
        <f t="shared" si="45"/>
        <v/>
      </c>
      <c r="I35" s="128" t="str">
        <f t="shared" si="54"/>
        <v/>
      </c>
      <c r="J35" s="128" t="str">
        <f t="shared" si="55"/>
        <v/>
      </c>
      <c r="K35" s="140" t="str">
        <f t="shared" si="56"/>
        <v/>
      </c>
      <c r="L35" s="140"/>
      <c r="M35" s="141" t="str">
        <f t="shared" si="48"/>
        <v/>
      </c>
      <c r="N35" s="141"/>
      <c r="O35" s="52" t="str">
        <f t="shared" si="49"/>
        <v/>
      </c>
      <c r="P35" s="53" t="str">
        <f t="shared" si="50"/>
        <v/>
      </c>
      <c r="Q35" s="51"/>
      <c r="R35" s="75">
        <f>IF(R34+1&lt;13,(R34+1)*S1,1*S1)</f>
        <v>0</v>
      </c>
      <c r="S35" s="75">
        <f>SUM(BG35*S1)</f>
        <v>0</v>
      </c>
      <c r="T35" s="75">
        <f>IF(R35=1,(T34+1)*S1,T34*S1)</f>
        <v>0</v>
      </c>
      <c r="U35" s="75">
        <f>IF(U34+3&lt;13,(U34+3)*V1,(U34-9)*V1)</f>
        <v>0</v>
      </c>
      <c r="V35" s="75">
        <f>SUM(BG35*V1)</f>
        <v>0</v>
      </c>
      <c r="W35" s="75">
        <f>IF(U35&lt;4,(W34+1)*V1,W34*V1)</f>
        <v>0</v>
      </c>
      <c r="X35" s="75">
        <f>IF(X34+6&lt;13,(X34+6)*Y1,(X34-6)*Y1)</f>
        <v>0</v>
      </c>
      <c r="Y35" s="75">
        <f>SUM(BG35*Y1)</f>
        <v>0</v>
      </c>
      <c r="Z35" s="75">
        <f>IF(X35&lt;6,(Z34+1)*Y1,Z34*Y1)</f>
        <v>0</v>
      </c>
      <c r="AA35" s="75">
        <f>SUM(AA34*AB1)</f>
        <v>0</v>
      </c>
      <c r="AB35" s="75">
        <f>SUM(BG35*AB1)</f>
        <v>0</v>
      </c>
      <c r="AC35" s="75">
        <f>SUM(AC34+1*AB1)</f>
        <v>0</v>
      </c>
      <c r="AD35" s="75">
        <v>0</v>
      </c>
      <c r="AE35" s="75">
        <v>0</v>
      </c>
      <c r="AF35" s="75">
        <v>0</v>
      </c>
      <c r="AG35" s="75">
        <f>IF(AG34+2&lt;13,(AG34+2)*AH1,(AG34-10)*AH1)</f>
        <v>0</v>
      </c>
      <c r="AH35" s="75">
        <f>SUM(BG35*AH1)</f>
        <v>0</v>
      </c>
      <c r="AI35" s="75">
        <f>IF(AG35&lt;3,(AI34+1)*AH1,AI34*AH1)</f>
        <v>0</v>
      </c>
      <c r="AJ35" s="75">
        <f>IF(AJ33=AJ34,(AJ34+1-AK35)*AL1,AJ34*AL1)</f>
        <v>0</v>
      </c>
      <c r="AK35" s="75">
        <f t="shared" si="36"/>
        <v>0</v>
      </c>
      <c r="AL35" s="75">
        <f>IF(AJ35-AJ34=0,(AL34+15)*AL1,AM1*AL1)</f>
        <v>0</v>
      </c>
      <c r="AM35" s="75">
        <f>IF(AK35=12,(AM34+1)*AL1,AM34*AL1)</f>
        <v>0</v>
      </c>
      <c r="AN35" s="75">
        <f>IF(AN33=AN34,(AN34+1-AO35)*AO1,AN34*AO1)</f>
        <v>0</v>
      </c>
      <c r="AO35" s="75">
        <f t="shared" si="27"/>
        <v>0</v>
      </c>
      <c r="AP35" s="75">
        <f>IF(AN34=AN35,BG35*AO1,(AP34-15)*AO1)</f>
        <v>0</v>
      </c>
      <c r="AQ35" s="75">
        <f>IF(AO35=12,(AQ34+1)*AO1,AQ34*AO1)</f>
        <v>0</v>
      </c>
      <c r="AR35" s="91">
        <f>SUM(MONTH(BC34+14)*AS1)</f>
        <v>0</v>
      </c>
      <c r="AS35" s="91">
        <f>SUM(DAY(BC34+14)*AS1)</f>
        <v>0</v>
      </c>
      <c r="AT35" s="91">
        <f>SUM(YEAR(BC34+14)*AS1)</f>
        <v>0</v>
      </c>
      <c r="AU35" s="91">
        <f>SUM(MONTH(BC34+7)*AV1)</f>
        <v>0</v>
      </c>
      <c r="AV35" s="91">
        <f>SUM(DAY(BC34+7)*AV1)</f>
        <v>0</v>
      </c>
      <c r="AW35" s="91">
        <f>SUM(YEAR(BC34+7)*AV1)</f>
        <v>0</v>
      </c>
      <c r="AX35" s="91">
        <f t="shared" si="2"/>
        <v>1</v>
      </c>
      <c r="AY35" s="91">
        <f t="shared" si="0"/>
        <v>1</v>
      </c>
      <c r="AZ35" s="91">
        <f t="shared" si="1"/>
        <v>0</v>
      </c>
      <c r="BA35" s="91">
        <f t="shared" si="1"/>
        <v>0</v>
      </c>
      <c r="BB35" s="79">
        <f t="shared" si="3"/>
        <v>0</v>
      </c>
      <c r="BC35" s="91">
        <f t="shared" si="4"/>
        <v>0</v>
      </c>
      <c r="BD35" s="75" t="s">
        <v>59</v>
      </c>
      <c r="BE35" s="91">
        <f>IF(BC35&lt;BU42,((BC35*10)+5),999999)</f>
        <v>5</v>
      </c>
      <c r="BF35" s="91">
        <f t="shared" si="5"/>
        <v>1</v>
      </c>
      <c r="BG35" s="75">
        <f t="shared" si="6"/>
        <v>0</v>
      </c>
      <c r="BH35" s="75">
        <f t="shared" si="28"/>
        <v>0</v>
      </c>
      <c r="BI35" s="75" t="b">
        <f t="shared" si="7"/>
        <v>0</v>
      </c>
      <c r="BJ35" s="75">
        <f t="shared" si="8"/>
        <v>0</v>
      </c>
      <c r="BK35" s="75">
        <f t="shared" si="9"/>
        <v>0</v>
      </c>
      <c r="BL35" s="75" t="b">
        <f t="shared" si="10"/>
        <v>1</v>
      </c>
      <c r="BM35" s="75">
        <f t="shared" si="11"/>
        <v>0</v>
      </c>
      <c r="BN35" s="75">
        <f t="shared" si="12"/>
        <v>0</v>
      </c>
      <c r="BO35" s="75" t="b">
        <f t="shared" si="13"/>
        <v>0</v>
      </c>
      <c r="BP35" s="75">
        <f t="shared" si="14"/>
        <v>0</v>
      </c>
      <c r="BQ35" s="75">
        <f t="shared" si="15"/>
        <v>0</v>
      </c>
      <c r="BR35" s="75"/>
      <c r="BS35" s="72" t="b">
        <f t="shared" si="52"/>
        <v>0</v>
      </c>
      <c r="BT35" s="72">
        <f t="shared" si="58"/>
        <v>0</v>
      </c>
      <c r="BU35" s="69" t="str">
        <f t="shared" si="57"/>
        <v/>
      </c>
      <c r="BV35" s="75"/>
      <c r="BW35" s="94"/>
      <c r="BX35" s="72"/>
      <c r="BY35" s="75"/>
      <c r="BZ35" s="75"/>
      <c r="CA35" s="75"/>
      <c r="CB35" s="75"/>
      <c r="CC35" s="75"/>
      <c r="CD35" s="79">
        <f t="shared" si="16"/>
        <v>0</v>
      </c>
      <c r="CE35" s="92">
        <f>IF(CD35&lt;CE3,CD35,CE3)</f>
        <v>0</v>
      </c>
      <c r="CF35" s="72" t="str">
        <f>IF(CE35&gt;=CE3,"BALLOON","PMT")</f>
        <v>PMT</v>
      </c>
      <c r="CG35" s="91">
        <f t="shared" si="29"/>
        <v>0</v>
      </c>
      <c r="CH35" s="91">
        <f>IF(BX1=360,CB5,CG35)</f>
        <v>0</v>
      </c>
      <c r="CI35" s="75" t="b">
        <f t="shared" si="17"/>
        <v>0</v>
      </c>
      <c r="CJ35" s="75">
        <f t="shared" si="30"/>
        <v>0</v>
      </c>
      <c r="CK35" s="75">
        <f>SUM(CJ35*CK1)</f>
        <v>0</v>
      </c>
      <c r="CL35" s="98">
        <f t="shared" si="18"/>
        <v>0</v>
      </c>
      <c r="CM35" s="97">
        <f>IF(CF35="PMT",E16-CL35,0)</f>
        <v>0</v>
      </c>
      <c r="CN35" s="97">
        <f t="shared" si="35"/>
        <v>0</v>
      </c>
      <c r="CO35" s="97">
        <f t="shared" si="20"/>
        <v>0</v>
      </c>
      <c r="CP35" s="97">
        <f t="shared" si="21"/>
        <v>0</v>
      </c>
      <c r="CQ35" s="94">
        <f t="shared" si="34"/>
        <v>0</v>
      </c>
      <c r="CR35" s="95">
        <f t="shared" si="31"/>
        <v>0</v>
      </c>
      <c r="CS35" s="96">
        <f t="shared" si="32"/>
        <v>0</v>
      </c>
      <c r="CT35" s="75">
        <f t="shared" si="23"/>
        <v>0</v>
      </c>
      <c r="CU35" s="99">
        <f t="shared" si="24"/>
        <v>0</v>
      </c>
      <c r="CV35" s="99">
        <f t="shared" si="25"/>
        <v>0</v>
      </c>
      <c r="CW35" s="100">
        <f t="shared" si="33"/>
        <v>0</v>
      </c>
      <c r="CX35" s="75">
        <f>SUM(CR35*CT35*BE1)</f>
        <v>0</v>
      </c>
    </row>
    <row r="36" spans="1:102" ht="18.95" customHeight="1">
      <c r="A36" s="45" t="str">
        <f t="shared" si="40"/>
        <v/>
      </c>
      <c r="B36" s="55" t="str">
        <f t="shared" si="41"/>
        <v/>
      </c>
      <c r="C36" s="47" t="str">
        <f t="shared" si="38"/>
        <v/>
      </c>
      <c r="D36" s="56" t="str">
        <f t="shared" si="42"/>
        <v/>
      </c>
      <c r="E36" s="121" t="str">
        <f t="shared" si="53"/>
        <v/>
      </c>
      <c r="F36" s="121"/>
      <c r="G36" s="57" t="str">
        <f t="shared" si="44"/>
        <v/>
      </c>
      <c r="H36" s="57" t="str">
        <f t="shared" si="45"/>
        <v/>
      </c>
      <c r="I36" s="128" t="str">
        <f t="shared" si="54"/>
        <v/>
      </c>
      <c r="J36" s="128" t="str">
        <f t="shared" si="55"/>
        <v/>
      </c>
      <c r="K36" s="140" t="str">
        <f t="shared" si="56"/>
        <v/>
      </c>
      <c r="L36" s="140"/>
      <c r="M36" s="141" t="str">
        <f t="shared" si="48"/>
        <v/>
      </c>
      <c r="N36" s="141"/>
      <c r="O36" s="52" t="str">
        <f t="shared" si="49"/>
        <v/>
      </c>
      <c r="P36" s="53" t="str">
        <f t="shared" si="50"/>
        <v/>
      </c>
      <c r="Q36" s="51"/>
      <c r="R36" s="75">
        <f>IF(R35+1&lt;13,(R35+1)*S1,1*S1)</f>
        <v>0</v>
      </c>
      <c r="S36" s="75">
        <f>SUM(BG36*S1)</f>
        <v>0</v>
      </c>
      <c r="T36" s="75">
        <f>IF(R36=1,(T35+1)*S1,T35*S1)</f>
        <v>0</v>
      </c>
      <c r="U36" s="75">
        <f>IF(U35+3&lt;13,(U35+3)*V1,(U35-9)*V1)</f>
        <v>0</v>
      </c>
      <c r="V36" s="75">
        <f>SUM(BG36*V1)</f>
        <v>0</v>
      </c>
      <c r="W36" s="75">
        <f>IF(U36&lt;4,(W35+1)*V1,W35*V1)</f>
        <v>0</v>
      </c>
      <c r="X36" s="75">
        <f>IF(X35+6&lt;13,(X35+6)*Y1,(X35-6)*Y1)</f>
        <v>0</v>
      </c>
      <c r="Y36" s="75">
        <f>SUM(BG36*Y1)</f>
        <v>0</v>
      </c>
      <c r="Z36" s="75">
        <f>IF(X36&lt;6,(Z35+1)*Y1,Z35*Y1)</f>
        <v>0</v>
      </c>
      <c r="AA36" s="75">
        <f>SUM(AA35*AB1)</f>
        <v>0</v>
      </c>
      <c r="AB36" s="75">
        <f>SUM(BG36*AB1)</f>
        <v>0</v>
      </c>
      <c r="AC36" s="75">
        <f>SUM(AC35+1*AB1)</f>
        <v>0</v>
      </c>
      <c r="AD36" s="75">
        <v>0</v>
      </c>
      <c r="AE36" s="75">
        <v>0</v>
      </c>
      <c r="AF36" s="75">
        <v>0</v>
      </c>
      <c r="AG36" s="75">
        <f>IF(AG35+2&lt;13,(AG35+2)*AH1,(AG35-10)*AH1)</f>
        <v>0</v>
      </c>
      <c r="AH36" s="75">
        <f>SUM(BG36*AH1)</f>
        <v>0</v>
      </c>
      <c r="AI36" s="75">
        <f>IF(AG36&lt;3,(AI35+1)*AH1,AI35*AH1)</f>
        <v>0</v>
      </c>
      <c r="AJ36" s="75">
        <f>IF(AJ34=AJ35,(AJ35+1-AK36)*AL1,AJ35*AL1)</f>
        <v>0</v>
      </c>
      <c r="AK36" s="75">
        <f t="shared" si="36"/>
        <v>0</v>
      </c>
      <c r="AL36" s="75">
        <f>IF(AJ36-AJ35=0,(AL35+15)*AL1,AM1*AL1)</f>
        <v>0</v>
      </c>
      <c r="AM36" s="75">
        <f>IF(AK36=12,(AM35+1)*AL1,AM35*AL1)</f>
        <v>0</v>
      </c>
      <c r="AN36" s="75">
        <f>IF(AN34=AN35,(AN35+1-AO36)*AO1,AN35*AO1)</f>
        <v>0</v>
      </c>
      <c r="AO36" s="75">
        <f t="shared" si="27"/>
        <v>0</v>
      </c>
      <c r="AP36" s="75">
        <f>IF(AN35=AN36,BG36*AO1,(AP35-15)*AO1)</f>
        <v>0</v>
      </c>
      <c r="AQ36" s="75">
        <f>IF(AO36=12,(AQ35+1)*AO1,AQ35*AO1)</f>
        <v>0</v>
      </c>
      <c r="AR36" s="91">
        <f>SUM(MONTH(BC35+14)*AS1)</f>
        <v>0</v>
      </c>
      <c r="AS36" s="91">
        <f>SUM(DAY(BC35+14)*AS1)</f>
        <v>0</v>
      </c>
      <c r="AT36" s="91">
        <f>SUM(YEAR(BC35+14)*AS1)</f>
        <v>0</v>
      </c>
      <c r="AU36" s="91">
        <f>SUM(MONTH(BC35+7)*AV1)</f>
        <v>0</v>
      </c>
      <c r="AV36" s="91">
        <f>SUM(DAY(BC35+7)*AV1)</f>
        <v>0</v>
      </c>
      <c r="AW36" s="91">
        <f>SUM(YEAR(BC35+7)*AV1)</f>
        <v>0</v>
      </c>
      <c r="AX36" s="91">
        <f t="shared" si="2"/>
        <v>1</v>
      </c>
      <c r="AY36" s="91">
        <f t="shared" si="0"/>
        <v>1</v>
      </c>
      <c r="AZ36" s="91">
        <f t="shared" si="1"/>
        <v>0</v>
      </c>
      <c r="BA36" s="91">
        <f t="shared" si="1"/>
        <v>0</v>
      </c>
      <c r="BB36" s="79">
        <f t="shared" si="3"/>
        <v>0</v>
      </c>
      <c r="BC36" s="91">
        <f t="shared" si="4"/>
        <v>0</v>
      </c>
      <c r="BD36" s="75" t="s">
        <v>59</v>
      </c>
      <c r="BE36" s="91">
        <f>IF(BC36&lt;BU42,((BC36*10)+5),999999)</f>
        <v>5</v>
      </c>
      <c r="BF36" s="91">
        <f t="shared" si="5"/>
        <v>1</v>
      </c>
      <c r="BG36" s="75">
        <f t="shared" si="6"/>
        <v>0</v>
      </c>
      <c r="BH36" s="75">
        <f t="shared" si="28"/>
        <v>0</v>
      </c>
      <c r="BI36" s="75" t="b">
        <f t="shared" si="7"/>
        <v>0</v>
      </c>
      <c r="BJ36" s="75">
        <f t="shared" si="8"/>
        <v>0</v>
      </c>
      <c r="BK36" s="75">
        <f t="shared" si="9"/>
        <v>0</v>
      </c>
      <c r="BL36" s="75" t="b">
        <f t="shared" si="10"/>
        <v>1</v>
      </c>
      <c r="BM36" s="75">
        <f t="shared" si="11"/>
        <v>0</v>
      </c>
      <c r="BN36" s="75">
        <f t="shared" si="12"/>
        <v>0</v>
      </c>
      <c r="BO36" s="75" t="b">
        <f t="shared" si="13"/>
        <v>0</v>
      </c>
      <c r="BP36" s="75">
        <f t="shared" si="14"/>
        <v>0</v>
      </c>
      <c r="BQ36" s="75">
        <f t="shared" si="15"/>
        <v>0</v>
      </c>
      <c r="BR36" s="75"/>
      <c r="BS36" s="72" t="b">
        <f t="shared" si="52"/>
        <v>0</v>
      </c>
      <c r="BT36" s="72">
        <f t="shared" si="58"/>
        <v>0</v>
      </c>
      <c r="BU36" s="69" t="str">
        <f t="shared" si="57"/>
        <v/>
      </c>
      <c r="BV36" s="75"/>
      <c r="BW36" s="94"/>
      <c r="BX36" s="72"/>
      <c r="BY36" s="75"/>
      <c r="BZ36" s="75"/>
      <c r="CA36" s="75"/>
      <c r="CB36" s="75"/>
      <c r="CC36" s="75"/>
      <c r="CD36" s="79">
        <f t="shared" si="16"/>
        <v>0</v>
      </c>
      <c r="CE36" s="92">
        <f>IF(CD36&lt;CE3,CD36,CE3)</f>
        <v>0</v>
      </c>
      <c r="CF36" s="72" t="str">
        <f>IF(CE36&gt;=CE3,"BALLOON","PMT")</f>
        <v>PMT</v>
      </c>
      <c r="CG36" s="91">
        <f t="shared" si="29"/>
        <v>0</v>
      </c>
      <c r="CH36" s="91">
        <f>IF(BX1=360,CB5,CG36)</f>
        <v>0</v>
      </c>
      <c r="CI36" s="75" t="b">
        <f t="shared" si="17"/>
        <v>0</v>
      </c>
      <c r="CJ36" s="75">
        <f t="shared" si="30"/>
        <v>0</v>
      </c>
      <c r="CK36" s="75">
        <f>SUM(CJ36*CK1)</f>
        <v>0</v>
      </c>
      <c r="CL36" s="98">
        <f t="shared" si="18"/>
        <v>0</v>
      </c>
      <c r="CM36" s="97">
        <f>IF(CF36="PMT",E16-CL36,0)</f>
        <v>0</v>
      </c>
      <c r="CN36" s="97">
        <f t="shared" si="35"/>
        <v>0</v>
      </c>
      <c r="CO36" s="97">
        <f t="shared" si="20"/>
        <v>0</v>
      </c>
      <c r="CP36" s="97">
        <f t="shared" si="21"/>
        <v>0</v>
      </c>
      <c r="CQ36" s="94">
        <f t="shared" si="34"/>
        <v>0</v>
      </c>
      <c r="CR36" s="95">
        <f t="shared" si="31"/>
        <v>0</v>
      </c>
      <c r="CS36" s="96">
        <f t="shared" si="32"/>
        <v>0</v>
      </c>
      <c r="CT36" s="75">
        <f t="shared" si="23"/>
        <v>0</v>
      </c>
      <c r="CU36" s="99">
        <f t="shared" si="24"/>
        <v>0</v>
      </c>
      <c r="CV36" s="99">
        <f t="shared" si="25"/>
        <v>0</v>
      </c>
      <c r="CW36" s="100">
        <f t="shared" si="33"/>
        <v>0</v>
      </c>
      <c r="CX36" s="75">
        <f>SUM(CR36*CT36*BE1)</f>
        <v>0</v>
      </c>
    </row>
    <row r="37" spans="1:102" ht="18.95" customHeight="1">
      <c r="A37" s="45" t="str">
        <f t="shared" si="40"/>
        <v/>
      </c>
      <c r="B37" s="55" t="str">
        <f t="shared" si="41"/>
        <v/>
      </c>
      <c r="C37" s="47" t="str">
        <f t="shared" si="38"/>
        <v/>
      </c>
      <c r="D37" s="56" t="str">
        <f t="shared" si="42"/>
        <v/>
      </c>
      <c r="E37" s="121" t="str">
        <f t="shared" si="53"/>
        <v/>
      </c>
      <c r="F37" s="121"/>
      <c r="G37" s="57" t="str">
        <f t="shared" si="44"/>
        <v/>
      </c>
      <c r="H37" s="57" t="str">
        <f t="shared" si="45"/>
        <v/>
      </c>
      <c r="I37" s="128" t="str">
        <f t="shared" si="54"/>
        <v/>
      </c>
      <c r="J37" s="128" t="str">
        <f t="shared" si="55"/>
        <v/>
      </c>
      <c r="K37" s="140" t="str">
        <f t="shared" si="56"/>
        <v/>
      </c>
      <c r="L37" s="140"/>
      <c r="M37" s="141" t="str">
        <f t="shared" si="48"/>
        <v/>
      </c>
      <c r="N37" s="141"/>
      <c r="O37" s="52" t="str">
        <f t="shared" si="49"/>
        <v/>
      </c>
      <c r="P37" s="53" t="str">
        <f t="shared" si="50"/>
        <v/>
      </c>
      <c r="Q37" s="51"/>
      <c r="R37" s="75">
        <f>IF(R36+1&lt;13,(R36+1)*S1,1*S1)</f>
        <v>0</v>
      </c>
      <c r="S37" s="75">
        <f>SUM(BG37*S1)</f>
        <v>0</v>
      </c>
      <c r="T37" s="75">
        <f>IF(R37=1,(T36+1)*S1,T36*S1)</f>
        <v>0</v>
      </c>
      <c r="U37" s="75">
        <f>IF(U36+3&lt;13,(U36+3)*V1,(U36-9)*V1)</f>
        <v>0</v>
      </c>
      <c r="V37" s="75">
        <f>SUM(BG37*V1)</f>
        <v>0</v>
      </c>
      <c r="W37" s="75">
        <f>IF(U37&lt;4,(W36+1)*V1,W36*V1)</f>
        <v>0</v>
      </c>
      <c r="X37" s="75">
        <f>IF(X36+6&lt;13,(X36+6)*Y1,(X36-6)*Y1)</f>
        <v>0</v>
      </c>
      <c r="Y37" s="75">
        <f>SUM(BG37*Y1)</f>
        <v>0</v>
      </c>
      <c r="Z37" s="75">
        <f>IF(X37&lt;6,(Z36+1)*Y1,Z36*Y1)</f>
        <v>0</v>
      </c>
      <c r="AA37" s="75">
        <f>SUM(AA36*AB1)</f>
        <v>0</v>
      </c>
      <c r="AB37" s="75">
        <f>SUM(BG37*AB1)</f>
        <v>0</v>
      </c>
      <c r="AC37" s="75">
        <f>SUM(AC36+1*AB1)</f>
        <v>0</v>
      </c>
      <c r="AD37" s="75">
        <v>0</v>
      </c>
      <c r="AE37" s="75">
        <v>0</v>
      </c>
      <c r="AF37" s="75">
        <v>0</v>
      </c>
      <c r="AG37" s="75">
        <f>IF(AG36+2&lt;13,(AG36+2)*AH1,(AG36-10)*AH1)</f>
        <v>0</v>
      </c>
      <c r="AH37" s="75">
        <f>SUM(BG37*AH1)</f>
        <v>0</v>
      </c>
      <c r="AI37" s="75">
        <f>IF(AG37&lt;3,(AI36+1)*AH1,AI36*AH1)</f>
        <v>0</v>
      </c>
      <c r="AJ37" s="75">
        <f>IF(AJ35=AJ36,(AJ36+1-AK37)*AL1,AJ36*AL1)</f>
        <v>0</v>
      </c>
      <c r="AK37" s="75">
        <f t="shared" si="36"/>
        <v>0</v>
      </c>
      <c r="AL37" s="75">
        <f>IF(AJ37-AJ36=0,(AL36+15)*AL1,AM1*AL1)</f>
        <v>0</v>
      </c>
      <c r="AM37" s="75">
        <f>IF(AK37=12,(AM36+1)*AL1,AM36*AL1)</f>
        <v>0</v>
      </c>
      <c r="AN37" s="75">
        <f>IF(AN35=AN36,(AN36+1-AO37)*AO1,AN36*AO1)</f>
        <v>0</v>
      </c>
      <c r="AO37" s="75">
        <f t="shared" si="27"/>
        <v>0</v>
      </c>
      <c r="AP37" s="75">
        <f>IF(AN36=AN37,BG37*AO1,(AP36-15)*AO1)</f>
        <v>0</v>
      </c>
      <c r="AQ37" s="75">
        <f>IF(AO37=12,(AQ36+1)*AO1,AQ36*AO1)</f>
        <v>0</v>
      </c>
      <c r="AR37" s="91">
        <f>SUM(MONTH(BC36+14)*AS1)</f>
        <v>0</v>
      </c>
      <c r="AS37" s="91">
        <f>SUM(DAY(BC36+14)*AS1)</f>
        <v>0</v>
      </c>
      <c r="AT37" s="91">
        <f>SUM(YEAR(BC36+14)*AS1)</f>
        <v>0</v>
      </c>
      <c r="AU37" s="91">
        <f>SUM(MONTH(BC36+7)*AV1)</f>
        <v>0</v>
      </c>
      <c r="AV37" s="91">
        <f>SUM(DAY(BC36+7)*AV1)</f>
        <v>0</v>
      </c>
      <c r="AW37" s="91">
        <f>SUM(YEAR(BC36+7)*AV1)</f>
        <v>0</v>
      </c>
      <c r="AX37" s="91">
        <f t="shared" si="2"/>
        <v>1</v>
      </c>
      <c r="AY37" s="91">
        <f t="shared" si="0"/>
        <v>1</v>
      </c>
      <c r="AZ37" s="91">
        <f t="shared" si="1"/>
        <v>0</v>
      </c>
      <c r="BA37" s="91">
        <f t="shared" si="1"/>
        <v>0</v>
      </c>
      <c r="BB37" s="79">
        <f t="shared" si="3"/>
        <v>0</v>
      </c>
      <c r="BC37" s="91">
        <f t="shared" si="4"/>
        <v>0</v>
      </c>
      <c r="BD37" s="75" t="s">
        <v>59</v>
      </c>
      <c r="BE37" s="91">
        <f>IF(BC37&lt;BU42,((BC37*10)+5),999999)</f>
        <v>5</v>
      </c>
      <c r="BF37" s="91">
        <f t="shared" si="5"/>
        <v>1</v>
      </c>
      <c r="BG37" s="75">
        <f t="shared" si="6"/>
        <v>0</v>
      </c>
      <c r="BH37" s="75">
        <f t="shared" si="28"/>
        <v>0</v>
      </c>
      <c r="BI37" s="75" t="b">
        <f t="shared" si="7"/>
        <v>0</v>
      </c>
      <c r="BJ37" s="75">
        <f t="shared" si="8"/>
        <v>0</v>
      </c>
      <c r="BK37" s="75">
        <f t="shared" si="9"/>
        <v>0</v>
      </c>
      <c r="BL37" s="75" t="b">
        <f t="shared" si="10"/>
        <v>1</v>
      </c>
      <c r="BM37" s="75">
        <f t="shared" si="11"/>
        <v>0</v>
      </c>
      <c r="BN37" s="75">
        <f t="shared" si="12"/>
        <v>0</v>
      </c>
      <c r="BO37" s="75" t="b">
        <f t="shared" si="13"/>
        <v>0</v>
      </c>
      <c r="BP37" s="75">
        <f t="shared" si="14"/>
        <v>0</v>
      </c>
      <c r="BQ37" s="75">
        <f t="shared" si="15"/>
        <v>0</v>
      </c>
      <c r="BR37" s="75"/>
      <c r="BS37" s="72" t="b">
        <f t="shared" si="52"/>
        <v>0</v>
      </c>
      <c r="BT37" s="72">
        <f t="shared" si="58"/>
        <v>0</v>
      </c>
      <c r="BU37" s="69" t="str">
        <f t="shared" si="57"/>
        <v/>
      </c>
      <c r="BV37" s="75"/>
      <c r="BW37" s="94"/>
      <c r="BX37" s="72"/>
      <c r="BY37" s="75"/>
      <c r="BZ37" s="75"/>
      <c r="CA37" s="75"/>
      <c r="CB37" s="75"/>
      <c r="CC37" s="75"/>
      <c r="CD37" s="79">
        <f t="shared" si="16"/>
        <v>0</v>
      </c>
      <c r="CE37" s="92">
        <f>IF(CD37&lt;CE3,CD37,CE3)</f>
        <v>0</v>
      </c>
      <c r="CF37" s="72" t="str">
        <f>IF(CE37&gt;=CE3,"BALLOON","PMT")</f>
        <v>PMT</v>
      </c>
      <c r="CG37" s="91">
        <f t="shared" si="29"/>
        <v>0</v>
      </c>
      <c r="CH37" s="91">
        <f>IF(BX1=360,CB5,CG37)</f>
        <v>0</v>
      </c>
      <c r="CI37" s="75" t="b">
        <f t="shared" si="17"/>
        <v>0</v>
      </c>
      <c r="CJ37" s="75">
        <f t="shared" si="30"/>
        <v>0</v>
      </c>
      <c r="CK37" s="75">
        <f>SUM(CJ37*CK1)</f>
        <v>0</v>
      </c>
      <c r="CL37" s="98">
        <f t="shared" si="18"/>
        <v>0</v>
      </c>
      <c r="CM37" s="97">
        <f>IF(CF37="PMT",E16-CL37,0)</f>
        <v>0</v>
      </c>
      <c r="CN37" s="97">
        <f t="shared" si="35"/>
        <v>0</v>
      </c>
      <c r="CO37" s="97">
        <f t="shared" si="20"/>
        <v>0</v>
      </c>
      <c r="CP37" s="97">
        <f t="shared" si="21"/>
        <v>0</v>
      </c>
      <c r="CQ37" s="94">
        <f t="shared" si="34"/>
        <v>0</v>
      </c>
      <c r="CR37" s="95">
        <f t="shared" si="31"/>
        <v>0</v>
      </c>
      <c r="CS37" s="96">
        <f t="shared" si="32"/>
        <v>0</v>
      </c>
      <c r="CT37" s="75">
        <f t="shared" si="23"/>
        <v>0</v>
      </c>
      <c r="CU37" s="99">
        <f t="shared" si="24"/>
        <v>0</v>
      </c>
      <c r="CV37" s="99">
        <f t="shared" si="25"/>
        <v>0</v>
      </c>
      <c r="CW37" s="100">
        <f t="shared" si="33"/>
        <v>0</v>
      </c>
      <c r="CX37" s="75">
        <f>SUM(CR37*CT37*BE1)</f>
        <v>0</v>
      </c>
    </row>
    <row r="38" spans="1:102" ht="18.95" customHeight="1">
      <c r="A38" s="45" t="str">
        <f t="shared" si="40"/>
        <v/>
      </c>
      <c r="B38" s="55" t="str">
        <f t="shared" si="41"/>
        <v/>
      </c>
      <c r="C38" s="47" t="str">
        <f t="shared" si="38"/>
        <v/>
      </c>
      <c r="D38" s="56" t="str">
        <f t="shared" si="42"/>
        <v/>
      </c>
      <c r="E38" s="121" t="str">
        <f t="shared" si="53"/>
        <v/>
      </c>
      <c r="F38" s="121"/>
      <c r="G38" s="57" t="str">
        <f t="shared" si="44"/>
        <v/>
      </c>
      <c r="H38" s="57" t="str">
        <f t="shared" si="45"/>
        <v/>
      </c>
      <c r="I38" s="128" t="str">
        <f t="shared" si="54"/>
        <v/>
      </c>
      <c r="J38" s="128" t="str">
        <f t="shared" si="55"/>
        <v/>
      </c>
      <c r="K38" s="140" t="str">
        <f t="shared" si="56"/>
        <v/>
      </c>
      <c r="L38" s="140"/>
      <c r="M38" s="141" t="str">
        <f t="shared" si="48"/>
        <v/>
      </c>
      <c r="N38" s="141"/>
      <c r="O38" s="52" t="str">
        <f t="shared" si="49"/>
        <v/>
      </c>
      <c r="P38" s="53" t="str">
        <f t="shared" si="50"/>
        <v/>
      </c>
      <c r="Q38" s="51"/>
      <c r="R38" s="75">
        <f>IF(R37+1&lt;13,(R37+1)*S1,1*S1)</f>
        <v>0</v>
      </c>
      <c r="S38" s="75">
        <f>SUM(BG38*S1)</f>
        <v>0</v>
      </c>
      <c r="T38" s="75">
        <f>IF(R38=1,(T37+1)*S1,T37*S1)</f>
        <v>0</v>
      </c>
      <c r="U38" s="75">
        <f>IF(U37+3&lt;13,(U37+3)*V1,(U37-9)*V1)</f>
        <v>0</v>
      </c>
      <c r="V38" s="75">
        <f>SUM(BG38*V1)</f>
        <v>0</v>
      </c>
      <c r="W38" s="75">
        <f>IF(U38&lt;4,(W37+1)*V1,W37*V1)</f>
        <v>0</v>
      </c>
      <c r="X38" s="75">
        <f>IF(X37+6&lt;13,(X37+6)*Y1,(X37-6)*Y1)</f>
        <v>0</v>
      </c>
      <c r="Y38" s="75">
        <f>SUM(BG38*Y1)</f>
        <v>0</v>
      </c>
      <c r="Z38" s="75">
        <f>IF(X38&lt;6,(Z37+1)*Y1,Z37*Y1)</f>
        <v>0</v>
      </c>
      <c r="AA38" s="75">
        <f>SUM(AA37*AB1)</f>
        <v>0</v>
      </c>
      <c r="AB38" s="75">
        <f>SUM(BG38*AB1)</f>
        <v>0</v>
      </c>
      <c r="AC38" s="75">
        <f>SUM(AC37+1*AB1)</f>
        <v>0</v>
      </c>
      <c r="AD38" s="75">
        <v>0</v>
      </c>
      <c r="AE38" s="75">
        <v>0</v>
      </c>
      <c r="AF38" s="75">
        <v>0</v>
      </c>
      <c r="AG38" s="75">
        <f>IF(AG37+2&lt;13,(AG37+2)*AH1,(AG37-10)*AH1)</f>
        <v>0</v>
      </c>
      <c r="AH38" s="75">
        <f>SUM(BG38*AH1)</f>
        <v>0</v>
      </c>
      <c r="AI38" s="75">
        <f>IF(AG38&lt;3,(AI37+1)*AH1,AI37*AH1)</f>
        <v>0</v>
      </c>
      <c r="AJ38" s="75">
        <f>IF(AJ36=AJ37,(AJ37+1-AK38)*AL1,AJ37*AL1)</f>
        <v>0</v>
      </c>
      <c r="AK38" s="75">
        <f t="shared" si="36"/>
        <v>0</v>
      </c>
      <c r="AL38" s="75">
        <f>IF(AJ38-AJ37=0,(AL37+15)*AL1,AM1*AL1)</f>
        <v>0</v>
      </c>
      <c r="AM38" s="75">
        <f>IF(AK38=12,(AM37+1)*AL1,AM37*AL1)</f>
        <v>0</v>
      </c>
      <c r="AN38" s="75">
        <f>IF(AN36=AN37,(AN37+1-AO38)*AO1,AN37*AO1)</f>
        <v>0</v>
      </c>
      <c r="AO38" s="75">
        <f t="shared" si="27"/>
        <v>0</v>
      </c>
      <c r="AP38" s="75">
        <f>IF(AN37=AN38,BG38*AO1,(AP37-15)*AO1)</f>
        <v>0</v>
      </c>
      <c r="AQ38" s="75">
        <f>IF(AO38=12,(AQ37+1)*AO1,AQ37*AO1)</f>
        <v>0</v>
      </c>
      <c r="AR38" s="91">
        <f>SUM(MONTH(BC37+14)*AS1)</f>
        <v>0</v>
      </c>
      <c r="AS38" s="91">
        <f>SUM(DAY(BC37+14)*AS1)</f>
        <v>0</v>
      </c>
      <c r="AT38" s="91">
        <f>SUM(YEAR(BC37+14)*AS1)</f>
        <v>0</v>
      </c>
      <c r="AU38" s="91">
        <f>SUM(MONTH(BC37+7)*AV1)</f>
        <v>0</v>
      </c>
      <c r="AV38" s="91">
        <f>SUM(DAY(BC37+7)*AV1)</f>
        <v>0</v>
      </c>
      <c r="AW38" s="91">
        <f>SUM(YEAR(BC37+7)*AV1)</f>
        <v>0</v>
      </c>
      <c r="AX38" s="91">
        <f t="shared" si="2"/>
        <v>1</v>
      </c>
      <c r="AY38" s="91">
        <f t="shared" si="0"/>
        <v>1</v>
      </c>
      <c r="AZ38" s="91">
        <f t="shared" si="1"/>
        <v>0</v>
      </c>
      <c r="BA38" s="91">
        <f t="shared" si="1"/>
        <v>0</v>
      </c>
      <c r="BB38" s="79">
        <f t="shared" si="3"/>
        <v>0</v>
      </c>
      <c r="BC38" s="91">
        <f t="shared" si="4"/>
        <v>0</v>
      </c>
      <c r="BD38" s="75" t="s">
        <v>59</v>
      </c>
      <c r="BE38" s="91">
        <f>IF(BC38&lt;BU42,((BC38*10)+5),999999)</f>
        <v>5</v>
      </c>
      <c r="BF38" s="91">
        <f t="shared" si="5"/>
        <v>1</v>
      </c>
      <c r="BG38" s="75">
        <f t="shared" si="6"/>
        <v>0</v>
      </c>
      <c r="BH38" s="75">
        <f t="shared" si="28"/>
        <v>0</v>
      </c>
      <c r="BI38" s="75" t="b">
        <f t="shared" si="7"/>
        <v>0</v>
      </c>
      <c r="BJ38" s="75">
        <f t="shared" si="8"/>
        <v>0</v>
      </c>
      <c r="BK38" s="75">
        <f t="shared" si="9"/>
        <v>0</v>
      </c>
      <c r="BL38" s="75" t="b">
        <f t="shared" si="10"/>
        <v>1</v>
      </c>
      <c r="BM38" s="75">
        <f t="shared" si="11"/>
        <v>0</v>
      </c>
      <c r="BN38" s="75">
        <f t="shared" si="12"/>
        <v>0</v>
      </c>
      <c r="BO38" s="75" t="b">
        <f t="shared" si="13"/>
        <v>0</v>
      </c>
      <c r="BP38" s="75">
        <f t="shared" si="14"/>
        <v>0</v>
      </c>
      <c r="BQ38" s="75">
        <f t="shared" si="15"/>
        <v>0</v>
      </c>
      <c r="BR38" s="75"/>
      <c r="BS38" s="72" t="b">
        <f t="shared" si="52"/>
        <v>0</v>
      </c>
      <c r="BT38" s="72">
        <f t="shared" si="58"/>
        <v>0</v>
      </c>
      <c r="BU38" s="69" t="str">
        <f t="shared" si="57"/>
        <v/>
      </c>
      <c r="BV38" s="75"/>
      <c r="BW38" s="94"/>
      <c r="BX38" s="72"/>
      <c r="BY38" s="75"/>
      <c r="BZ38" s="75"/>
      <c r="CA38" s="75"/>
      <c r="CB38" s="75"/>
      <c r="CC38" s="75"/>
      <c r="CD38" s="79">
        <f t="shared" si="16"/>
        <v>0</v>
      </c>
      <c r="CE38" s="92">
        <f>IF(CD38&lt;CE3,CD38,CE3)</f>
        <v>0</v>
      </c>
      <c r="CF38" s="72" t="str">
        <f>IF(CE38&gt;=CE3,"BALLOON","PMT")</f>
        <v>PMT</v>
      </c>
      <c r="CG38" s="91">
        <f t="shared" si="29"/>
        <v>0</v>
      </c>
      <c r="CH38" s="91">
        <f>IF(BX1=360,CB5,CG38)</f>
        <v>0</v>
      </c>
      <c r="CI38" s="75" t="b">
        <f t="shared" si="17"/>
        <v>0</v>
      </c>
      <c r="CJ38" s="75">
        <f t="shared" si="30"/>
        <v>0</v>
      </c>
      <c r="CK38" s="75">
        <f>SUM(CJ38*CK1)</f>
        <v>0</v>
      </c>
      <c r="CL38" s="98">
        <f t="shared" si="18"/>
        <v>0</v>
      </c>
      <c r="CM38" s="97">
        <f>IF(CF38="PMT",E16-CL38,0)</f>
        <v>0</v>
      </c>
      <c r="CN38" s="97">
        <f t="shared" si="35"/>
        <v>0</v>
      </c>
      <c r="CO38" s="97">
        <f t="shared" si="20"/>
        <v>0</v>
      </c>
      <c r="CP38" s="97">
        <f t="shared" si="21"/>
        <v>0</v>
      </c>
      <c r="CQ38" s="94">
        <f t="shared" si="34"/>
        <v>0</v>
      </c>
      <c r="CR38" s="95">
        <f t="shared" si="31"/>
        <v>0</v>
      </c>
      <c r="CS38" s="96">
        <f t="shared" si="32"/>
        <v>0</v>
      </c>
      <c r="CT38" s="75">
        <f t="shared" si="23"/>
        <v>0</v>
      </c>
      <c r="CU38" s="99">
        <f t="shared" si="24"/>
        <v>0</v>
      </c>
      <c r="CV38" s="99">
        <f t="shared" si="25"/>
        <v>0</v>
      </c>
      <c r="CW38" s="100">
        <f t="shared" si="33"/>
        <v>0</v>
      </c>
      <c r="CX38" s="75">
        <f>SUM(CR38*CT38*BE1)</f>
        <v>0</v>
      </c>
    </row>
    <row r="39" spans="1:102" ht="18.95" customHeight="1">
      <c r="A39" s="45" t="str">
        <f t="shared" si="40"/>
        <v/>
      </c>
      <c r="B39" s="55" t="str">
        <f t="shared" si="41"/>
        <v/>
      </c>
      <c r="C39" s="47" t="str">
        <f t="shared" si="38"/>
        <v/>
      </c>
      <c r="D39" s="56" t="str">
        <f t="shared" si="42"/>
        <v/>
      </c>
      <c r="E39" s="121" t="str">
        <f t="shared" si="53"/>
        <v/>
      </c>
      <c r="F39" s="121"/>
      <c r="G39" s="57" t="str">
        <f t="shared" si="44"/>
        <v/>
      </c>
      <c r="H39" s="57" t="str">
        <f t="shared" si="45"/>
        <v/>
      </c>
      <c r="I39" s="128" t="str">
        <f t="shared" si="54"/>
        <v/>
      </c>
      <c r="J39" s="128" t="str">
        <f t="shared" si="55"/>
        <v/>
      </c>
      <c r="K39" s="140" t="str">
        <f t="shared" si="56"/>
        <v/>
      </c>
      <c r="L39" s="140"/>
      <c r="M39" s="141" t="str">
        <f t="shared" si="48"/>
        <v/>
      </c>
      <c r="N39" s="141"/>
      <c r="O39" s="52" t="str">
        <f t="shared" si="49"/>
        <v/>
      </c>
      <c r="P39" s="53" t="str">
        <f t="shared" si="50"/>
        <v/>
      </c>
      <c r="Q39" s="51"/>
      <c r="R39" s="75">
        <f>IF(R38+1&lt;13,(R38+1)*S1,1*S1)</f>
        <v>0</v>
      </c>
      <c r="S39" s="75">
        <f>SUM(BG39*S1)</f>
        <v>0</v>
      </c>
      <c r="T39" s="75">
        <f>IF(R39=1,(T38+1)*S1,T38*S1)</f>
        <v>0</v>
      </c>
      <c r="U39" s="75">
        <f>IF(U38+3&lt;13,(U38+3)*V1,(U38-9)*V1)</f>
        <v>0</v>
      </c>
      <c r="V39" s="75">
        <f>SUM(BG39*V1)</f>
        <v>0</v>
      </c>
      <c r="W39" s="75">
        <f>IF(U39&lt;4,(W38+1)*V1,W38*V1)</f>
        <v>0</v>
      </c>
      <c r="X39" s="75">
        <f>IF(X38+6&lt;13,(X38+6)*Y1,(X38-6)*Y1)</f>
        <v>0</v>
      </c>
      <c r="Y39" s="75">
        <f>SUM(BG39*Y1)</f>
        <v>0</v>
      </c>
      <c r="Z39" s="75">
        <f>IF(X39&lt;6,(Z38+1)*Y1,Z38*Y1)</f>
        <v>0</v>
      </c>
      <c r="AA39" s="75">
        <f>SUM(AA38*AB1)</f>
        <v>0</v>
      </c>
      <c r="AB39" s="75">
        <f>SUM(BG39*AB1)</f>
        <v>0</v>
      </c>
      <c r="AC39" s="75">
        <f>SUM(AC38+1*AB1)</f>
        <v>0</v>
      </c>
      <c r="AD39" s="75">
        <v>0</v>
      </c>
      <c r="AE39" s="75">
        <v>0</v>
      </c>
      <c r="AF39" s="75">
        <v>0</v>
      </c>
      <c r="AG39" s="75">
        <f>IF(AG38+2&lt;13,(AG38+2)*AH1,(AG38-10)*AH1)</f>
        <v>0</v>
      </c>
      <c r="AH39" s="75">
        <f>SUM(BG39*AH1)</f>
        <v>0</v>
      </c>
      <c r="AI39" s="75">
        <f>IF(AG39&lt;3,(AI38+1)*AH1,AI38*AH1)</f>
        <v>0</v>
      </c>
      <c r="AJ39" s="75">
        <f>IF(AJ37=AJ38,(AJ38+1-AK39)*AL1,AJ38*AL1)</f>
        <v>0</v>
      </c>
      <c r="AK39" s="75">
        <f t="shared" si="36"/>
        <v>0</v>
      </c>
      <c r="AL39" s="75">
        <f>IF(AJ39-AJ38=0,(AL38+15)*AL1,AM1*AL1)</f>
        <v>0</v>
      </c>
      <c r="AM39" s="75">
        <f>IF(AK39=12,(AM38+1)*AL1,AM38*AL1)</f>
        <v>0</v>
      </c>
      <c r="AN39" s="75">
        <f>IF(AN37=AN38,(AN38+1-AO39)*AO1,AN38*AO1)</f>
        <v>0</v>
      </c>
      <c r="AO39" s="75">
        <f t="shared" si="27"/>
        <v>0</v>
      </c>
      <c r="AP39" s="75">
        <f>IF(AN38=AN39,BG39*AO1,(AP38-15)*AO1)</f>
        <v>0</v>
      </c>
      <c r="AQ39" s="75">
        <f>IF(AO39=12,(AQ38+1)*AO1,AQ38*AO1)</f>
        <v>0</v>
      </c>
      <c r="AR39" s="91">
        <f>SUM(MONTH(BC38+14)*AS1)</f>
        <v>0</v>
      </c>
      <c r="AS39" s="91">
        <f>SUM(DAY(BC38+14)*AS1)</f>
        <v>0</v>
      </c>
      <c r="AT39" s="91">
        <f>SUM(YEAR(BC38+14)*AS1)</f>
        <v>0</v>
      </c>
      <c r="AU39" s="91">
        <f>SUM(MONTH(BC38+7)*AV1)</f>
        <v>0</v>
      </c>
      <c r="AV39" s="91">
        <f>SUM(DAY(BC38+7)*AV1)</f>
        <v>0</v>
      </c>
      <c r="AW39" s="91">
        <f>SUM(YEAR(BC38+7)*AV1)</f>
        <v>0</v>
      </c>
      <c r="AX39" s="91">
        <f t="shared" si="2"/>
        <v>1</v>
      </c>
      <c r="AY39" s="91">
        <f t="shared" si="0"/>
        <v>1</v>
      </c>
      <c r="AZ39" s="91">
        <f t="shared" si="1"/>
        <v>0</v>
      </c>
      <c r="BA39" s="91">
        <f t="shared" si="1"/>
        <v>0</v>
      </c>
      <c r="BB39" s="79">
        <f t="shared" si="3"/>
        <v>0</v>
      </c>
      <c r="BC39" s="91">
        <f t="shared" si="4"/>
        <v>0</v>
      </c>
      <c r="BD39" s="75" t="s">
        <v>59</v>
      </c>
      <c r="BE39" s="91">
        <f>IF(BC39&lt;BU42,((BC39*10)+5),999999)</f>
        <v>5</v>
      </c>
      <c r="BF39" s="91">
        <f t="shared" si="5"/>
        <v>1</v>
      </c>
      <c r="BG39" s="75">
        <f t="shared" si="6"/>
        <v>0</v>
      </c>
      <c r="BH39" s="75">
        <f t="shared" si="28"/>
        <v>0</v>
      </c>
      <c r="BI39" s="75" t="b">
        <f t="shared" si="7"/>
        <v>0</v>
      </c>
      <c r="BJ39" s="75">
        <f t="shared" si="8"/>
        <v>0</v>
      </c>
      <c r="BK39" s="75">
        <f t="shared" si="9"/>
        <v>0</v>
      </c>
      <c r="BL39" s="75" t="b">
        <f t="shared" si="10"/>
        <v>1</v>
      </c>
      <c r="BM39" s="75">
        <f t="shared" si="11"/>
        <v>0</v>
      </c>
      <c r="BN39" s="75">
        <f t="shared" si="12"/>
        <v>0</v>
      </c>
      <c r="BO39" s="75" t="b">
        <f t="shared" si="13"/>
        <v>0</v>
      </c>
      <c r="BP39" s="75">
        <f t="shared" si="14"/>
        <v>0</v>
      </c>
      <c r="BQ39" s="75">
        <f t="shared" si="15"/>
        <v>0</v>
      </c>
      <c r="BR39" s="75"/>
      <c r="BS39" s="72" t="b">
        <f t="shared" si="52"/>
        <v>0</v>
      </c>
      <c r="BT39" s="72">
        <f t="shared" si="58"/>
        <v>0</v>
      </c>
      <c r="BU39" s="69" t="str">
        <f t="shared" si="57"/>
        <v/>
      </c>
      <c r="BV39" s="75"/>
      <c r="BW39" s="94"/>
      <c r="BX39" s="72"/>
      <c r="BY39" s="75"/>
      <c r="BZ39" s="75"/>
      <c r="CA39" s="75"/>
      <c r="CB39" s="75"/>
      <c r="CC39" s="75"/>
      <c r="CD39" s="79">
        <f t="shared" si="16"/>
        <v>0</v>
      </c>
      <c r="CE39" s="92">
        <f>IF(CD39&lt;CE3,CD39,CE3)</f>
        <v>0</v>
      </c>
      <c r="CF39" s="72" t="str">
        <f>IF(CE39&gt;=CE3,"BALLOON","PMT")</f>
        <v>PMT</v>
      </c>
      <c r="CG39" s="91">
        <f t="shared" si="29"/>
        <v>0</v>
      </c>
      <c r="CH39" s="91">
        <f>IF(BX1=360,CB5,CG39)</f>
        <v>0</v>
      </c>
      <c r="CI39" s="75" t="b">
        <f t="shared" si="17"/>
        <v>0</v>
      </c>
      <c r="CJ39" s="75">
        <f t="shared" si="30"/>
        <v>0</v>
      </c>
      <c r="CK39" s="75">
        <f>SUM(CJ39*CK1)</f>
        <v>0</v>
      </c>
      <c r="CL39" s="98">
        <f t="shared" si="18"/>
        <v>0</v>
      </c>
      <c r="CM39" s="97">
        <f>IF(CF39="PMT",E16-CL39,0)</f>
        <v>0</v>
      </c>
      <c r="CN39" s="97">
        <f t="shared" si="35"/>
        <v>0</v>
      </c>
      <c r="CO39" s="97">
        <f t="shared" si="20"/>
        <v>0</v>
      </c>
      <c r="CP39" s="97">
        <f t="shared" si="21"/>
        <v>0</v>
      </c>
      <c r="CQ39" s="94">
        <f t="shared" si="34"/>
        <v>0</v>
      </c>
      <c r="CR39" s="95">
        <f t="shared" si="31"/>
        <v>0</v>
      </c>
      <c r="CS39" s="96">
        <f t="shared" si="32"/>
        <v>0</v>
      </c>
      <c r="CT39" s="75">
        <f t="shared" si="23"/>
        <v>0</v>
      </c>
      <c r="CU39" s="99">
        <f t="shared" si="24"/>
        <v>0</v>
      </c>
      <c r="CV39" s="99">
        <f t="shared" si="25"/>
        <v>0</v>
      </c>
      <c r="CW39" s="100">
        <f t="shared" si="33"/>
        <v>0</v>
      </c>
      <c r="CX39" s="75">
        <f>SUM(CR39*CT39*BE1)</f>
        <v>0</v>
      </c>
    </row>
    <row r="40" spans="1:102" ht="18.95" customHeight="1">
      <c r="A40" s="45" t="str">
        <f t="shared" si="40"/>
        <v/>
      </c>
      <c r="B40" s="55" t="str">
        <f t="shared" si="41"/>
        <v/>
      </c>
      <c r="C40" s="47" t="str">
        <f t="shared" si="38"/>
        <v/>
      </c>
      <c r="D40" s="56" t="str">
        <f t="shared" si="42"/>
        <v/>
      </c>
      <c r="E40" s="121" t="str">
        <f t="shared" si="53"/>
        <v/>
      </c>
      <c r="F40" s="121"/>
      <c r="G40" s="57" t="str">
        <f t="shared" si="44"/>
        <v/>
      </c>
      <c r="H40" s="57" t="str">
        <f t="shared" si="45"/>
        <v/>
      </c>
      <c r="I40" s="128" t="str">
        <f t="shared" si="54"/>
        <v/>
      </c>
      <c r="J40" s="128" t="str">
        <f t="shared" si="55"/>
        <v/>
      </c>
      <c r="K40" s="140" t="str">
        <f t="shared" ref="K40:K43" si="59">IF(C40="","","_____________")</f>
        <v/>
      </c>
      <c r="L40" s="140"/>
      <c r="M40" s="139" t="str">
        <f t="shared" ref="M40:M99" si="60">IF(C40="","","$____________")</f>
        <v/>
      </c>
      <c r="N40" s="139"/>
      <c r="O40" s="46" t="str">
        <f t="shared" ref="O40:O103" si="61">IF(C40="","","$_______")</f>
        <v/>
      </c>
      <c r="P40" s="51" t="str">
        <f t="shared" ref="P40:P103" si="62">IF(C40="","","$_______")</f>
        <v/>
      </c>
      <c r="Q40" s="51"/>
      <c r="R40" s="75">
        <f>IF(R39+1&lt;13,(R39+1)*S1,1*S1)</f>
        <v>0</v>
      </c>
      <c r="S40" s="75">
        <f>SUM(BG40*S1)</f>
        <v>0</v>
      </c>
      <c r="T40" s="75">
        <f>IF(R40=1,(T39+1)*S1,T39*S1)</f>
        <v>0</v>
      </c>
      <c r="U40" s="75">
        <f>IF(U39+3&lt;13,(U39+3)*V1,(U39-9)*V1)</f>
        <v>0</v>
      </c>
      <c r="V40" s="75">
        <f>SUM(BG40*V1)</f>
        <v>0</v>
      </c>
      <c r="W40" s="75">
        <f>IF(U40&lt;4,(W39+1)*V1,W39*V1)</f>
        <v>0</v>
      </c>
      <c r="X40" s="75">
        <f>IF(X39+6&lt;13,(X39+6)*Y1,(X39-6)*Y1)</f>
        <v>0</v>
      </c>
      <c r="Y40" s="75">
        <f>SUM(BG40*Y1)</f>
        <v>0</v>
      </c>
      <c r="Z40" s="75">
        <f>IF(X40&lt;6,(Z39+1)*Y1,Z39*Y1)</f>
        <v>0</v>
      </c>
      <c r="AA40" s="75">
        <f>SUM(AA39*AB1)</f>
        <v>0</v>
      </c>
      <c r="AB40" s="75">
        <f>SUM(BG40*AB1)</f>
        <v>0</v>
      </c>
      <c r="AC40" s="75">
        <f>SUM(AC39+1*AB1)</f>
        <v>0</v>
      </c>
      <c r="AD40" s="75">
        <v>0</v>
      </c>
      <c r="AE40" s="75">
        <v>0</v>
      </c>
      <c r="AF40" s="75">
        <v>0</v>
      </c>
      <c r="AG40" s="75">
        <f>IF(AG39+2&lt;13,(AG39+2)*AH1,(AG39-10)*AH1)</f>
        <v>0</v>
      </c>
      <c r="AH40" s="75">
        <f>SUM(BG40*AH1)</f>
        <v>0</v>
      </c>
      <c r="AI40" s="75">
        <f>IF(AG40&lt;3,(AI39+1)*AH1,AI39*AH1)</f>
        <v>0</v>
      </c>
      <c r="AJ40" s="75">
        <f>IF(AJ38=AJ39,(AJ39+1-AK40)*AL1,AJ39*AL1)</f>
        <v>0</v>
      </c>
      <c r="AK40" s="75">
        <f t="shared" si="36"/>
        <v>0</v>
      </c>
      <c r="AL40" s="75">
        <f>IF(AJ40-AJ39=0,(AL39+15)*AL1,AM1*AL1)</f>
        <v>0</v>
      </c>
      <c r="AM40" s="75">
        <f>IF(AK40=12,(AM39+1)*AL1,AM39*AL1)</f>
        <v>0</v>
      </c>
      <c r="AN40" s="75">
        <f>IF(AN38=AN39,(AN39+1-AO40)*AO1,AN39*AO1)</f>
        <v>0</v>
      </c>
      <c r="AO40" s="75">
        <f t="shared" si="27"/>
        <v>0</v>
      </c>
      <c r="AP40" s="75">
        <f>IF(AN39=AN40,BG40*AO1,(AP39-15)*AO1)</f>
        <v>0</v>
      </c>
      <c r="AQ40" s="75">
        <f>IF(AO40=12,(AQ39+1)*AO1,AQ39*AO1)</f>
        <v>0</v>
      </c>
      <c r="AR40" s="91">
        <f>SUM(MONTH(BC39+14)*AS1)</f>
        <v>0</v>
      </c>
      <c r="AS40" s="91">
        <f>SUM(DAY(BC39+14)*AS1)</f>
        <v>0</v>
      </c>
      <c r="AT40" s="91">
        <f>SUM(YEAR(BC39+14)*AS1)</f>
        <v>0</v>
      </c>
      <c r="AU40" s="91">
        <f>SUM(MONTH(BC39+7)*AV1)</f>
        <v>0</v>
      </c>
      <c r="AV40" s="91">
        <f>SUM(DAY(BC39+7)*AV1)</f>
        <v>0</v>
      </c>
      <c r="AW40" s="91">
        <f>SUM(YEAR(BC39+7)*AV1)</f>
        <v>0</v>
      </c>
      <c r="AX40" s="91">
        <f t="shared" si="2"/>
        <v>1</v>
      </c>
      <c r="AY40" s="91">
        <f t="shared" si="0"/>
        <v>1</v>
      </c>
      <c r="AZ40" s="91">
        <f t="shared" si="1"/>
        <v>0</v>
      </c>
      <c r="BA40" s="91">
        <f t="shared" si="1"/>
        <v>0</v>
      </c>
      <c r="BB40" s="79">
        <f t="shared" si="3"/>
        <v>0</v>
      </c>
      <c r="BC40" s="91">
        <f t="shared" si="4"/>
        <v>0</v>
      </c>
      <c r="BD40" s="75" t="s">
        <v>59</v>
      </c>
      <c r="BE40" s="91">
        <f>IF(BC40&lt;BU42,((BC40*10)+5),999999)</f>
        <v>5</v>
      </c>
      <c r="BF40" s="91">
        <f t="shared" si="5"/>
        <v>1</v>
      </c>
      <c r="BG40" s="75">
        <f t="shared" si="6"/>
        <v>0</v>
      </c>
      <c r="BH40" s="75">
        <f t="shared" si="28"/>
        <v>0</v>
      </c>
      <c r="BI40" s="75" t="b">
        <f t="shared" si="7"/>
        <v>0</v>
      </c>
      <c r="BJ40" s="75">
        <f t="shared" si="8"/>
        <v>0</v>
      </c>
      <c r="BK40" s="75">
        <f t="shared" si="9"/>
        <v>0</v>
      </c>
      <c r="BL40" s="75" t="b">
        <f t="shared" si="10"/>
        <v>1</v>
      </c>
      <c r="BM40" s="75">
        <f t="shared" si="11"/>
        <v>0</v>
      </c>
      <c r="BN40" s="75">
        <f t="shared" si="12"/>
        <v>0</v>
      </c>
      <c r="BO40" s="75" t="b">
        <f t="shared" si="13"/>
        <v>0</v>
      </c>
      <c r="BP40" s="75">
        <f t="shared" si="14"/>
        <v>0</v>
      </c>
      <c r="BQ40" s="75">
        <f t="shared" si="15"/>
        <v>0</v>
      </c>
      <c r="BR40" s="75"/>
      <c r="BS40" s="72" t="b">
        <f t="shared" si="52"/>
        <v>0</v>
      </c>
      <c r="BT40" s="72">
        <f t="shared" si="58"/>
        <v>0</v>
      </c>
      <c r="BU40" s="69" t="str">
        <f t="shared" si="57"/>
        <v/>
      </c>
      <c r="BV40" s="75"/>
      <c r="BW40" s="94"/>
      <c r="BX40" s="72"/>
      <c r="BY40" s="75"/>
      <c r="BZ40" s="75"/>
      <c r="CA40" s="75"/>
      <c r="CB40" s="75"/>
      <c r="CC40" s="75"/>
      <c r="CD40" s="79">
        <f t="shared" si="16"/>
        <v>0</v>
      </c>
      <c r="CE40" s="92">
        <f>IF(CD40&lt;CE3,CD40,CE3)</f>
        <v>0</v>
      </c>
      <c r="CF40" s="72" t="str">
        <f>IF(CE40&gt;=CE3,"BALLOON","PMT")</f>
        <v>PMT</v>
      </c>
      <c r="CG40" s="91">
        <f t="shared" si="29"/>
        <v>0</v>
      </c>
      <c r="CH40" s="91">
        <f>IF(BX1=360,CB5,CG40)</f>
        <v>0</v>
      </c>
      <c r="CI40" s="75" t="b">
        <f t="shared" si="17"/>
        <v>0</v>
      </c>
      <c r="CJ40" s="75">
        <f t="shared" si="30"/>
        <v>0</v>
      </c>
      <c r="CK40" s="75">
        <f>SUM(CJ40*CK1)</f>
        <v>0</v>
      </c>
      <c r="CL40" s="98">
        <f t="shared" si="18"/>
        <v>0</v>
      </c>
      <c r="CM40" s="97">
        <f>IF(CF40="PMT",E16-CL40,0)</f>
        <v>0</v>
      </c>
      <c r="CN40" s="97">
        <f t="shared" si="35"/>
        <v>0</v>
      </c>
      <c r="CO40" s="97">
        <f t="shared" si="20"/>
        <v>0</v>
      </c>
      <c r="CP40" s="97">
        <f t="shared" si="21"/>
        <v>0</v>
      </c>
      <c r="CQ40" s="94">
        <f t="shared" si="34"/>
        <v>0</v>
      </c>
      <c r="CR40" s="95">
        <f t="shared" si="31"/>
        <v>0</v>
      </c>
      <c r="CS40" s="96">
        <f t="shared" si="32"/>
        <v>0</v>
      </c>
      <c r="CT40" s="75">
        <f t="shared" si="23"/>
        <v>0</v>
      </c>
      <c r="CU40" s="99">
        <f t="shared" si="24"/>
        <v>0</v>
      </c>
      <c r="CV40" s="99">
        <f>IF(CQ40&lt;0,CS40,CU40)</f>
        <v>0</v>
      </c>
      <c r="CW40" s="100">
        <f t="shared" si="33"/>
        <v>0</v>
      </c>
      <c r="CX40" s="75">
        <f>SUM(CR40*CT40*BE1)</f>
        <v>0</v>
      </c>
    </row>
    <row r="41" spans="1:102" ht="18.95" customHeight="1">
      <c r="A41" s="45" t="str">
        <f t="shared" si="40"/>
        <v/>
      </c>
      <c r="B41" s="55" t="str">
        <f t="shared" si="41"/>
        <v/>
      </c>
      <c r="C41" s="47" t="str">
        <f t="shared" si="38"/>
        <v/>
      </c>
      <c r="D41" s="56" t="str">
        <f t="shared" si="42"/>
        <v/>
      </c>
      <c r="E41" s="121" t="str">
        <f t="shared" si="53"/>
        <v/>
      </c>
      <c r="F41" s="121"/>
      <c r="G41" s="57" t="str">
        <f t="shared" si="44"/>
        <v/>
      </c>
      <c r="H41" s="57" t="str">
        <f t="shared" si="45"/>
        <v/>
      </c>
      <c r="I41" s="128" t="str">
        <f t="shared" si="54"/>
        <v/>
      </c>
      <c r="J41" s="128" t="str">
        <f t="shared" si="55"/>
        <v/>
      </c>
      <c r="K41" s="140" t="str">
        <f t="shared" si="59"/>
        <v/>
      </c>
      <c r="L41" s="140"/>
      <c r="M41" s="139" t="str">
        <f t="shared" si="60"/>
        <v/>
      </c>
      <c r="N41" s="139"/>
      <c r="O41" s="46" t="str">
        <f t="shared" si="61"/>
        <v/>
      </c>
      <c r="P41" s="51" t="str">
        <f t="shared" si="62"/>
        <v/>
      </c>
      <c r="Q41" s="51"/>
      <c r="R41" s="75">
        <f>IF(R40+1&lt;13,(R40+1)*S1,1*S1)</f>
        <v>0</v>
      </c>
      <c r="S41" s="75">
        <f>SUM(BG41*S1)</f>
        <v>0</v>
      </c>
      <c r="T41" s="75">
        <f>IF(R41=1,(T40+1)*S1,T40*S1)</f>
        <v>0</v>
      </c>
      <c r="U41" s="75">
        <f>IF(U40+3&lt;13,(U40+3)*V1,(U40-9)*V1)</f>
        <v>0</v>
      </c>
      <c r="V41" s="75">
        <f>SUM(BG41*V1)</f>
        <v>0</v>
      </c>
      <c r="W41" s="75">
        <f>IF(U41&lt;4,(W40+1)*V1,W40*V1)</f>
        <v>0</v>
      </c>
      <c r="X41" s="75">
        <f>IF(X40+6&lt;13,(X40+6)*Y1,(X40-6)*Y1)</f>
        <v>0</v>
      </c>
      <c r="Y41" s="75">
        <f>SUM(BG41*Y1)</f>
        <v>0</v>
      </c>
      <c r="Z41" s="75">
        <f>IF(X41&lt;6,(Z40+1)*Y1,Z40*Y1)</f>
        <v>0</v>
      </c>
      <c r="AA41" s="75">
        <f>SUM(AA40*AB1)</f>
        <v>0</v>
      </c>
      <c r="AB41" s="75">
        <f>SUM(BG41*AB1)</f>
        <v>0</v>
      </c>
      <c r="AC41" s="75">
        <f>SUM(AC40+1*AB1)</f>
        <v>0</v>
      </c>
      <c r="AD41" s="75">
        <v>0</v>
      </c>
      <c r="AE41" s="75">
        <v>0</v>
      </c>
      <c r="AF41" s="75">
        <v>0</v>
      </c>
      <c r="AG41" s="75">
        <f>IF(AG40+2&lt;13,(AG40+2)*AH1,(AG40-10)*AH1)</f>
        <v>0</v>
      </c>
      <c r="AH41" s="75">
        <f>SUM(BG41*AH1)</f>
        <v>0</v>
      </c>
      <c r="AI41" s="75">
        <f>IF(AG41&lt;3,(AI40+1)*AH1,AI40*AH1)</f>
        <v>0</v>
      </c>
      <c r="AJ41" s="75">
        <f>IF(AJ39=AJ40,(AJ40+1-AK41)*AL1,AJ40*AL1)</f>
        <v>0</v>
      </c>
      <c r="AK41" s="75">
        <f t="shared" si="36"/>
        <v>0</v>
      </c>
      <c r="AL41" s="75">
        <f>IF(AJ41-AJ40=0,(AL40+15)*AL1,AM1*AL1)</f>
        <v>0</v>
      </c>
      <c r="AM41" s="75">
        <f>IF(AK41=12,(AM40+1)*AL1,AM40*AL1)</f>
        <v>0</v>
      </c>
      <c r="AN41" s="75">
        <f>IF(AN39=AN40,(AN40+1-AO41)*AO1,AN40*AO1)</f>
        <v>0</v>
      </c>
      <c r="AO41" s="75">
        <f t="shared" si="27"/>
        <v>0</v>
      </c>
      <c r="AP41" s="75">
        <f>IF(AN40=AN41,BG41*AO1,(AP40-15)*AO1)</f>
        <v>0</v>
      </c>
      <c r="AQ41" s="75">
        <f>IF(AO41=12,(AQ40+1)*AO1,AQ40*AO1)</f>
        <v>0</v>
      </c>
      <c r="AR41" s="91">
        <f>SUM(MONTH(BC40+14)*AS1)</f>
        <v>0</v>
      </c>
      <c r="AS41" s="91">
        <f>SUM(DAY(BC40+14)*AS1)</f>
        <v>0</v>
      </c>
      <c r="AT41" s="91">
        <f>SUM(YEAR(BC40+14)*AS1)</f>
        <v>0</v>
      </c>
      <c r="AU41" s="91">
        <f>SUM(MONTH(BC40+7)*AV1)</f>
        <v>0</v>
      </c>
      <c r="AV41" s="91">
        <f>SUM(DAY(BC40+7)*AV1)</f>
        <v>0</v>
      </c>
      <c r="AW41" s="91">
        <f>SUM(YEAR(BC40+7)*AV1)</f>
        <v>0</v>
      </c>
      <c r="AX41" s="91">
        <f t="shared" si="2"/>
        <v>1</v>
      </c>
      <c r="AY41" s="91">
        <f t="shared" si="0"/>
        <v>1</v>
      </c>
      <c r="AZ41" s="91">
        <f t="shared" si="1"/>
        <v>0</v>
      </c>
      <c r="BA41" s="91">
        <f t="shared" si="1"/>
        <v>0</v>
      </c>
      <c r="BB41" s="79">
        <f t="shared" si="3"/>
        <v>0</v>
      </c>
      <c r="BC41" s="91">
        <f t="shared" si="4"/>
        <v>0</v>
      </c>
      <c r="BD41" s="75" t="s">
        <v>59</v>
      </c>
      <c r="BE41" s="91">
        <f>IF(BC41&lt;BU42,((BC41*10)+5),999999)</f>
        <v>5</v>
      </c>
      <c r="BF41" s="91">
        <f t="shared" si="5"/>
        <v>1</v>
      </c>
      <c r="BG41" s="75">
        <f t="shared" si="6"/>
        <v>0</v>
      </c>
      <c r="BH41" s="75">
        <f t="shared" si="28"/>
        <v>0</v>
      </c>
      <c r="BI41" s="75" t="b">
        <f t="shared" si="7"/>
        <v>0</v>
      </c>
      <c r="BJ41" s="75">
        <f t="shared" si="8"/>
        <v>0</v>
      </c>
      <c r="BK41" s="75">
        <f t="shared" si="9"/>
        <v>0</v>
      </c>
      <c r="BL41" s="75" t="b">
        <f t="shared" si="10"/>
        <v>1</v>
      </c>
      <c r="BM41" s="75">
        <f t="shared" si="11"/>
        <v>0</v>
      </c>
      <c r="BN41" s="75">
        <f t="shared" si="12"/>
        <v>0</v>
      </c>
      <c r="BO41" s="75" t="b">
        <f t="shared" si="13"/>
        <v>0</v>
      </c>
      <c r="BP41" s="75">
        <f t="shared" si="14"/>
        <v>0</v>
      </c>
      <c r="BQ41" s="75">
        <f t="shared" si="15"/>
        <v>0</v>
      </c>
      <c r="BR41" s="75"/>
      <c r="BS41" s="72" t="b">
        <f t="shared" si="52"/>
        <v>0</v>
      </c>
      <c r="BT41" s="72">
        <f t="shared" si="58"/>
        <v>0</v>
      </c>
      <c r="BU41" s="69" t="str">
        <f t="shared" si="57"/>
        <v/>
      </c>
      <c r="BV41" s="75"/>
      <c r="BW41" s="94"/>
      <c r="BX41" s="72"/>
      <c r="BY41" s="75"/>
      <c r="BZ41" s="75"/>
      <c r="CA41" s="75"/>
      <c r="CB41" s="75"/>
      <c r="CC41" s="75"/>
      <c r="CD41" s="79">
        <f t="shared" si="16"/>
        <v>0</v>
      </c>
      <c r="CE41" s="92">
        <f>IF(CD41&lt;CE3,CD41,CE3)</f>
        <v>0</v>
      </c>
      <c r="CF41" s="72" t="str">
        <f>IF(CE41&gt;=CE3,"BALLOON","PMT")</f>
        <v>PMT</v>
      </c>
      <c r="CG41" s="91">
        <f t="shared" si="29"/>
        <v>0</v>
      </c>
      <c r="CH41" s="91">
        <f>IF(BX1=360,CB5,CG41)</f>
        <v>0</v>
      </c>
      <c r="CI41" s="75" t="b">
        <f t="shared" si="17"/>
        <v>0</v>
      </c>
      <c r="CJ41" s="75">
        <f t="shared" si="30"/>
        <v>0</v>
      </c>
      <c r="CK41" s="75">
        <f>SUM(CJ41*CK1)</f>
        <v>0</v>
      </c>
      <c r="CL41" s="98">
        <f t="shared" si="18"/>
        <v>0</v>
      </c>
      <c r="CM41" s="97">
        <f>IF(CF41="PMT",E16-CL41,0)</f>
        <v>0</v>
      </c>
      <c r="CN41" s="97">
        <f t="shared" si="35"/>
        <v>0</v>
      </c>
      <c r="CO41" s="97">
        <f t="shared" si="20"/>
        <v>0</v>
      </c>
      <c r="CP41" s="97">
        <f t="shared" si="21"/>
        <v>0</v>
      </c>
      <c r="CQ41" s="94">
        <f t="shared" si="34"/>
        <v>0</v>
      </c>
      <c r="CR41" s="95">
        <f t="shared" si="31"/>
        <v>0</v>
      </c>
      <c r="CS41" s="96">
        <f t="shared" si="32"/>
        <v>0</v>
      </c>
      <c r="CT41" s="75">
        <f t="shared" si="23"/>
        <v>0</v>
      </c>
      <c r="CU41" s="99">
        <f t="shared" si="24"/>
        <v>0</v>
      </c>
      <c r="CV41" s="99">
        <f t="shared" si="25"/>
        <v>0</v>
      </c>
      <c r="CW41" s="100">
        <f t="shared" si="33"/>
        <v>0</v>
      </c>
      <c r="CX41" s="75">
        <f>SUM(CR41*CT41*BE1)</f>
        <v>0</v>
      </c>
    </row>
    <row r="42" spans="1:102" ht="18.95" customHeight="1">
      <c r="A42" s="45" t="str">
        <f t="shared" si="40"/>
        <v/>
      </c>
      <c r="B42" s="55" t="str">
        <f t="shared" si="41"/>
        <v/>
      </c>
      <c r="C42" s="47" t="str">
        <f t="shared" si="38"/>
        <v/>
      </c>
      <c r="D42" s="56" t="str">
        <f t="shared" si="42"/>
        <v/>
      </c>
      <c r="E42" s="121" t="str">
        <f t="shared" si="53"/>
        <v/>
      </c>
      <c r="F42" s="121"/>
      <c r="G42" s="57" t="str">
        <f t="shared" si="44"/>
        <v/>
      </c>
      <c r="H42" s="57" t="str">
        <f t="shared" si="45"/>
        <v/>
      </c>
      <c r="I42" s="128" t="str">
        <f t="shared" si="54"/>
        <v/>
      </c>
      <c r="J42" s="128" t="str">
        <f t="shared" si="55"/>
        <v/>
      </c>
      <c r="K42" s="140" t="str">
        <f t="shared" si="59"/>
        <v/>
      </c>
      <c r="L42" s="140"/>
      <c r="M42" s="139" t="str">
        <f t="shared" si="60"/>
        <v/>
      </c>
      <c r="N42" s="139"/>
      <c r="O42" s="46" t="str">
        <f t="shared" si="61"/>
        <v/>
      </c>
      <c r="P42" s="51" t="str">
        <f t="shared" si="62"/>
        <v/>
      </c>
      <c r="Q42" s="51"/>
      <c r="R42" s="75">
        <f>IF(R41+1&lt;13,(R41+1)*S1,1*S1)</f>
        <v>0</v>
      </c>
      <c r="S42" s="75">
        <f>SUM(BG42*S1)</f>
        <v>0</v>
      </c>
      <c r="T42" s="75">
        <f>IF(R42=1,(T41+1)*S1,T41*S1)</f>
        <v>0</v>
      </c>
      <c r="U42" s="75">
        <f>IF(U41+3&lt;13,(U41+3)*V1,(U41-9)*V1)</f>
        <v>0</v>
      </c>
      <c r="V42" s="75">
        <f>SUM(BG42*V1)</f>
        <v>0</v>
      </c>
      <c r="W42" s="75">
        <f>IF(U42&lt;4,(W41+1)*V1,W41*V1)</f>
        <v>0</v>
      </c>
      <c r="X42" s="75">
        <f>IF(X41+6&lt;13,(X41+6)*Y1,(X41-6)*Y1)</f>
        <v>0</v>
      </c>
      <c r="Y42" s="75">
        <f>SUM(BG42*Y1)</f>
        <v>0</v>
      </c>
      <c r="Z42" s="75">
        <f>IF(X42&lt;6,(Z41+1)*Y1,Z41*Y1)</f>
        <v>0</v>
      </c>
      <c r="AA42" s="75">
        <f>SUM(AA41*AB1)</f>
        <v>0</v>
      </c>
      <c r="AB42" s="75">
        <f>SUM(BG42*AB1)</f>
        <v>0</v>
      </c>
      <c r="AC42" s="75">
        <f>SUM(AC41+1*AB1)</f>
        <v>0</v>
      </c>
      <c r="AD42" s="75">
        <v>0</v>
      </c>
      <c r="AE42" s="75">
        <v>0</v>
      </c>
      <c r="AF42" s="75">
        <v>0</v>
      </c>
      <c r="AG42" s="75">
        <f>IF(AG41+2&lt;13,(AG41+2)*AH1,(AG41-10)*AH1)</f>
        <v>0</v>
      </c>
      <c r="AH42" s="75">
        <f>SUM(BG42*AH1)</f>
        <v>0</v>
      </c>
      <c r="AI42" s="75">
        <f>IF(AG42&lt;3,(AI41+1)*AH1,AI41*AH1)</f>
        <v>0</v>
      </c>
      <c r="AJ42" s="75">
        <f>IF(AJ40=AJ41,(AJ41+1-AK42)*AL1,AJ41*AL1)</f>
        <v>0</v>
      </c>
      <c r="AK42" s="75">
        <f t="shared" si="36"/>
        <v>0</v>
      </c>
      <c r="AL42" s="75">
        <f>IF(AJ42-AJ41=0,(AL41+15)*AL1,AM1*AL1)</f>
        <v>0</v>
      </c>
      <c r="AM42" s="75">
        <f>IF(AK42=12,(AM41+1)*AL1,AM41*AL1)</f>
        <v>0</v>
      </c>
      <c r="AN42" s="75">
        <f>IF(AN40=AN41,(AN41+1-AO42)*AO1,AN41*AO1)</f>
        <v>0</v>
      </c>
      <c r="AO42" s="75">
        <f t="shared" si="27"/>
        <v>0</v>
      </c>
      <c r="AP42" s="75">
        <f>IF(AN41=AN42,BG42*AO1,(AP41-15)*AO1)</f>
        <v>0</v>
      </c>
      <c r="AQ42" s="75">
        <f>IF(AO42=12,(AQ41+1)*AO1,AQ41*AO1)</f>
        <v>0</v>
      </c>
      <c r="AR42" s="91">
        <f>SUM(MONTH(BC41+14)*AS1)</f>
        <v>0</v>
      </c>
      <c r="AS42" s="91">
        <f>SUM(DAY(BC41+14)*AS1)</f>
        <v>0</v>
      </c>
      <c r="AT42" s="91">
        <f>SUM(YEAR(BC41+14)*AS1)</f>
        <v>0</v>
      </c>
      <c r="AU42" s="91">
        <f>SUM(MONTH(BC41+7)*AV1)</f>
        <v>0</v>
      </c>
      <c r="AV42" s="91">
        <f>SUM(DAY(BC41+7)*AV1)</f>
        <v>0</v>
      </c>
      <c r="AW42" s="91">
        <f>SUM(YEAR(BC41+7)*AV1)</f>
        <v>0</v>
      </c>
      <c r="AX42" s="91">
        <f t="shared" si="2"/>
        <v>1</v>
      </c>
      <c r="AY42" s="91">
        <f t="shared" si="0"/>
        <v>1</v>
      </c>
      <c r="AZ42" s="91">
        <f t="shared" si="1"/>
        <v>0</v>
      </c>
      <c r="BA42" s="91">
        <f t="shared" si="1"/>
        <v>0</v>
      </c>
      <c r="BB42" s="79">
        <f t="shared" si="3"/>
        <v>0</v>
      </c>
      <c r="BC42" s="91">
        <f t="shared" si="4"/>
        <v>0</v>
      </c>
      <c r="BD42" s="75" t="s">
        <v>59</v>
      </c>
      <c r="BE42" s="91">
        <f>IF(BC42&lt;BU42,((BC42*10)+5),999999)</f>
        <v>5</v>
      </c>
      <c r="BF42" s="91">
        <f t="shared" si="5"/>
        <v>1</v>
      </c>
      <c r="BG42" s="75">
        <f t="shared" si="6"/>
        <v>0</v>
      </c>
      <c r="BH42" s="75">
        <f t="shared" si="28"/>
        <v>0</v>
      </c>
      <c r="BI42" s="75" t="b">
        <f t="shared" si="7"/>
        <v>0</v>
      </c>
      <c r="BJ42" s="75">
        <f t="shared" si="8"/>
        <v>0</v>
      </c>
      <c r="BK42" s="75">
        <f t="shared" si="9"/>
        <v>0</v>
      </c>
      <c r="BL42" s="75" t="b">
        <f t="shared" si="10"/>
        <v>1</v>
      </c>
      <c r="BM42" s="75">
        <f t="shared" si="11"/>
        <v>0</v>
      </c>
      <c r="BN42" s="75">
        <f t="shared" si="12"/>
        <v>0</v>
      </c>
      <c r="BO42" s="75" t="b">
        <f t="shared" si="13"/>
        <v>0</v>
      </c>
      <c r="BP42" s="75">
        <f t="shared" si="14"/>
        <v>0</v>
      </c>
      <c r="BQ42" s="75">
        <f t="shared" si="15"/>
        <v>0</v>
      </c>
      <c r="BR42" s="75"/>
      <c r="BS42" s="72" t="b">
        <f t="shared" si="52"/>
        <v>0</v>
      </c>
      <c r="BT42" s="72">
        <f t="shared" si="58"/>
        <v>0</v>
      </c>
      <c r="BU42" s="69" t="str">
        <f t="shared" si="57"/>
        <v/>
      </c>
      <c r="BV42" s="75"/>
      <c r="BW42" s="75"/>
      <c r="BX42" s="72"/>
      <c r="BY42" s="75"/>
      <c r="BZ42" s="75"/>
      <c r="CA42" s="75"/>
      <c r="CB42" s="75"/>
      <c r="CC42" s="75"/>
      <c r="CD42" s="79">
        <f t="shared" si="16"/>
        <v>0</v>
      </c>
      <c r="CE42" s="92">
        <f>IF(CD42&lt;CE3,CD42,CE3)</f>
        <v>0</v>
      </c>
      <c r="CF42" s="72" t="str">
        <f>IF(CE42&gt;=CE3,"BALLOON","PMT")</f>
        <v>PMT</v>
      </c>
      <c r="CG42" s="91">
        <f t="shared" si="29"/>
        <v>0</v>
      </c>
      <c r="CH42" s="91">
        <f>IF(BX1=360,CB5,CG42)</f>
        <v>0</v>
      </c>
      <c r="CI42" s="75" t="b">
        <f t="shared" si="17"/>
        <v>0</v>
      </c>
      <c r="CJ42" s="75">
        <f t="shared" si="30"/>
        <v>0</v>
      </c>
      <c r="CK42" s="75">
        <f>SUM(CJ42*CK1)</f>
        <v>0</v>
      </c>
      <c r="CL42" s="98">
        <f t="shared" si="18"/>
        <v>0</v>
      </c>
      <c r="CM42" s="97">
        <f>IF(CF42="PMT",E16-CL42,0)</f>
        <v>0</v>
      </c>
      <c r="CN42" s="97">
        <f t="shared" si="35"/>
        <v>0</v>
      </c>
      <c r="CO42" s="97">
        <f t="shared" si="20"/>
        <v>0</v>
      </c>
      <c r="CP42" s="97">
        <f t="shared" si="21"/>
        <v>0</v>
      </c>
      <c r="CQ42" s="94">
        <f t="shared" si="34"/>
        <v>0</v>
      </c>
      <c r="CR42" s="95">
        <f t="shared" si="31"/>
        <v>0</v>
      </c>
      <c r="CS42" s="96">
        <f t="shared" si="32"/>
        <v>0</v>
      </c>
      <c r="CT42" s="75">
        <f t="shared" si="23"/>
        <v>0</v>
      </c>
      <c r="CU42" s="99">
        <f t="shared" si="24"/>
        <v>0</v>
      </c>
      <c r="CV42" s="99">
        <f t="shared" si="25"/>
        <v>0</v>
      </c>
      <c r="CW42" s="100">
        <f t="shared" si="33"/>
        <v>0</v>
      </c>
      <c r="CX42" s="75">
        <f>SUM(CR42*CT42*BE1)</f>
        <v>0</v>
      </c>
    </row>
    <row r="43" spans="1:102" ht="18.95" customHeight="1">
      <c r="A43" s="45" t="str">
        <f t="shared" si="40"/>
        <v/>
      </c>
      <c r="B43" s="55" t="str">
        <f t="shared" si="41"/>
        <v/>
      </c>
      <c r="C43" s="47" t="str">
        <f t="shared" si="38"/>
        <v/>
      </c>
      <c r="D43" s="56" t="str">
        <f t="shared" si="42"/>
        <v/>
      </c>
      <c r="E43" s="121" t="str">
        <f t="shared" si="53"/>
        <v/>
      </c>
      <c r="F43" s="121"/>
      <c r="G43" s="57" t="str">
        <f t="shared" si="44"/>
        <v/>
      </c>
      <c r="H43" s="57" t="str">
        <f t="shared" si="45"/>
        <v/>
      </c>
      <c r="I43" s="128" t="str">
        <f t="shared" si="54"/>
        <v/>
      </c>
      <c r="J43" s="128" t="str">
        <f t="shared" si="55"/>
        <v/>
      </c>
      <c r="K43" s="140" t="str">
        <f t="shared" si="59"/>
        <v/>
      </c>
      <c r="L43" s="140"/>
      <c r="M43" s="139" t="str">
        <f t="shared" si="60"/>
        <v/>
      </c>
      <c r="N43" s="139"/>
      <c r="O43" s="46" t="str">
        <f t="shared" si="61"/>
        <v/>
      </c>
      <c r="P43" s="51" t="str">
        <f t="shared" si="62"/>
        <v/>
      </c>
      <c r="Q43" s="51"/>
      <c r="R43" s="75">
        <f>IF(R42+1&lt;13,(R42+1)*S1,1*S1)</f>
        <v>0</v>
      </c>
      <c r="S43" s="75">
        <f>SUM(BG43*S1)</f>
        <v>0</v>
      </c>
      <c r="T43" s="75">
        <f>IF(R43=1,(T42+1)*S1,T42*S1)</f>
        <v>0</v>
      </c>
      <c r="U43" s="75">
        <f>IF(U42+3&lt;13,(U42+3)*V1,(U42-9)*V1)</f>
        <v>0</v>
      </c>
      <c r="V43" s="75">
        <f>SUM(BG43*V1)</f>
        <v>0</v>
      </c>
      <c r="W43" s="75">
        <f>IF(U43&lt;4,(W42+1)*V1,W42*V1)</f>
        <v>0</v>
      </c>
      <c r="X43" s="75">
        <f>IF(X42+6&lt;13,(X42+6)*Y1,(X42-6)*Y1)</f>
        <v>0</v>
      </c>
      <c r="Y43" s="75">
        <f>SUM(BG43*Y1)</f>
        <v>0</v>
      </c>
      <c r="Z43" s="75">
        <f>IF(X43&lt;6,(Z42+1)*Y1,Z42*Y1)</f>
        <v>0</v>
      </c>
      <c r="AA43" s="75">
        <f>SUM(AA42*AB1)</f>
        <v>0</v>
      </c>
      <c r="AB43" s="75">
        <f>SUM(BG43*AB1)</f>
        <v>0</v>
      </c>
      <c r="AC43" s="75">
        <f>SUM(AC42+1*AB1)</f>
        <v>0</v>
      </c>
      <c r="AD43" s="75">
        <v>0</v>
      </c>
      <c r="AE43" s="75">
        <v>0</v>
      </c>
      <c r="AF43" s="75">
        <v>0</v>
      </c>
      <c r="AG43" s="75">
        <f>IF(AG42+2&lt;13,(AG42+2)*AH1,(AG42-10)*AH1)</f>
        <v>0</v>
      </c>
      <c r="AH43" s="75">
        <f>SUM(BG43*AH1)</f>
        <v>0</v>
      </c>
      <c r="AI43" s="75">
        <f>IF(AG43&lt;3,(AI42+1)*AH1,AI42*AH1)</f>
        <v>0</v>
      </c>
      <c r="AJ43" s="75">
        <f>IF(AJ41=AJ42,(AJ42+1-AK43)*AL1,AJ42*AL1)</f>
        <v>0</v>
      </c>
      <c r="AK43" s="75">
        <f t="shared" si="36"/>
        <v>0</v>
      </c>
      <c r="AL43" s="75">
        <f>IF(AJ43-AJ42=0,(AL42+15)*AL1,AM1*AL1)</f>
        <v>0</v>
      </c>
      <c r="AM43" s="75">
        <f>IF(AK43=12,(AM42+1)*AL1,AM42*AL1)</f>
        <v>0</v>
      </c>
      <c r="AN43" s="75">
        <f>IF(AN41=AN42,(AN42+1-AO43)*AO1,AN42*AO1)</f>
        <v>0</v>
      </c>
      <c r="AO43" s="75">
        <f t="shared" si="27"/>
        <v>0</v>
      </c>
      <c r="AP43" s="75">
        <f>IF(AN42=AN43,BG43*AO1,(AP42-15)*AO1)</f>
        <v>0</v>
      </c>
      <c r="AQ43" s="75">
        <f>IF(AO43=12,(AQ42+1)*AO1,AQ42*AO1)</f>
        <v>0</v>
      </c>
      <c r="AR43" s="91">
        <f>SUM(MONTH(BC42+14)*AS1)</f>
        <v>0</v>
      </c>
      <c r="AS43" s="91">
        <f>SUM(DAY(BC42+14)*AS1)</f>
        <v>0</v>
      </c>
      <c r="AT43" s="91">
        <f>SUM(YEAR(BC42+14)*AS1)</f>
        <v>0</v>
      </c>
      <c r="AU43" s="91">
        <f>SUM(MONTH(BC42+7)*AV1)</f>
        <v>0</v>
      </c>
      <c r="AV43" s="91">
        <f>SUM(DAY(BC42+7)*AV1)</f>
        <v>0</v>
      </c>
      <c r="AW43" s="91">
        <f>SUM(YEAR(BC42+7)*AV1)</f>
        <v>0</v>
      </c>
      <c r="AX43" s="91">
        <f t="shared" si="2"/>
        <v>1</v>
      </c>
      <c r="AY43" s="91">
        <f t="shared" si="0"/>
        <v>1</v>
      </c>
      <c r="AZ43" s="91">
        <f t="shared" si="1"/>
        <v>0</v>
      </c>
      <c r="BA43" s="91">
        <f t="shared" si="1"/>
        <v>0</v>
      </c>
      <c r="BB43" s="79">
        <f t="shared" si="3"/>
        <v>0</v>
      </c>
      <c r="BC43" s="91">
        <f t="shared" si="4"/>
        <v>0</v>
      </c>
      <c r="BD43" s="75" t="s">
        <v>59</v>
      </c>
      <c r="BE43" s="91">
        <f>IF(BC43&lt;BU42,((BC43*10)+5),999999)</f>
        <v>5</v>
      </c>
      <c r="BF43" s="91">
        <f t="shared" si="5"/>
        <v>1</v>
      </c>
      <c r="BG43" s="75">
        <f t="shared" si="6"/>
        <v>0</v>
      </c>
      <c r="BH43" s="75">
        <f t="shared" si="28"/>
        <v>0</v>
      </c>
      <c r="BI43" s="75" t="b">
        <f t="shared" si="7"/>
        <v>0</v>
      </c>
      <c r="BJ43" s="75">
        <f t="shared" si="8"/>
        <v>0</v>
      </c>
      <c r="BK43" s="75">
        <f t="shared" si="9"/>
        <v>0</v>
      </c>
      <c r="BL43" s="75" t="b">
        <f t="shared" si="10"/>
        <v>1</v>
      </c>
      <c r="BM43" s="75">
        <f t="shared" si="11"/>
        <v>0</v>
      </c>
      <c r="BN43" s="75">
        <f t="shared" si="12"/>
        <v>0</v>
      </c>
      <c r="BO43" s="75" t="b">
        <f t="shared" si="13"/>
        <v>0</v>
      </c>
      <c r="BP43" s="75">
        <f t="shared" si="14"/>
        <v>0</v>
      </c>
      <c r="BQ43" s="75">
        <f t="shared" si="15"/>
        <v>0</v>
      </c>
      <c r="BR43" s="75"/>
      <c r="BS43" s="72" t="b">
        <f t="shared" si="52"/>
        <v>0</v>
      </c>
      <c r="BT43" s="72">
        <f t="shared" si="58"/>
        <v>0</v>
      </c>
      <c r="BU43" s="69" t="str">
        <f t="shared" si="57"/>
        <v/>
      </c>
      <c r="BV43" s="75"/>
      <c r="BW43" s="75"/>
      <c r="BX43" s="75"/>
      <c r="BY43" s="75"/>
      <c r="BZ43" s="75"/>
      <c r="CA43" s="75"/>
      <c r="CB43" s="75"/>
      <c r="CC43" s="75"/>
      <c r="CD43" s="79">
        <f t="shared" si="16"/>
        <v>0</v>
      </c>
      <c r="CE43" s="92">
        <f>IF(CD43&lt;CE3,CD43,CE3)</f>
        <v>0</v>
      </c>
      <c r="CF43" s="72" t="str">
        <f>IF(CE43&gt;=CE3,"BALLOON","PMT")</f>
        <v>PMT</v>
      </c>
      <c r="CG43" s="91">
        <f t="shared" si="29"/>
        <v>0</v>
      </c>
      <c r="CH43" s="91">
        <f>IF(BX1=360,CB5,CG43)</f>
        <v>0</v>
      </c>
      <c r="CI43" s="75" t="b">
        <f t="shared" si="17"/>
        <v>0</v>
      </c>
      <c r="CJ43" s="75">
        <f t="shared" si="30"/>
        <v>0</v>
      </c>
      <c r="CK43" s="75">
        <f>SUM(CJ43*CK1)</f>
        <v>0</v>
      </c>
      <c r="CL43" s="98">
        <f t="shared" si="18"/>
        <v>0</v>
      </c>
      <c r="CM43" s="97">
        <f>IF(CF43="PMT",E16-CL43,0)</f>
        <v>0</v>
      </c>
      <c r="CN43" s="97">
        <f t="shared" si="35"/>
        <v>0</v>
      </c>
      <c r="CO43" s="97">
        <f t="shared" si="20"/>
        <v>0</v>
      </c>
      <c r="CP43" s="97">
        <f t="shared" si="21"/>
        <v>0</v>
      </c>
      <c r="CQ43" s="94">
        <f t="shared" si="34"/>
        <v>0</v>
      </c>
      <c r="CR43" s="95">
        <f t="shared" si="31"/>
        <v>0</v>
      </c>
      <c r="CS43" s="96">
        <f t="shared" si="32"/>
        <v>0</v>
      </c>
      <c r="CT43" s="75">
        <f t="shared" si="23"/>
        <v>0</v>
      </c>
      <c r="CU43" s="99">
        <f t="shared" si="24"/>
        <v>0</v>
      </c>
      <c r="CV43" s="99">
        <f t="shared" si="25"/>
        <v>0</v>
      </c>
      <c r="CW43" s="100">
        <f t="shared" si="33"/>
        <v>0</v>
      </c>
      <c r="CX43" s="75">
        <f>SUM(CR43*CT43*BE1)</f>
        <v>0</v>
      </c>
    </row>
    <row r="44" spans="1:102" ht="18.95" customHeight="1">
      <c r="A44" s="45" t="str">
        <f t="shared" si="40"/>
        <v/>
      </c>
      <c r="B44" s="55" t="str">
        <f t="shared" si="41"/>
        <v/>
      </c>
      <c r="C44" s="47" t="str">
        <f t="shared" si="38"/>
        <v/>
      </c>
      <c r="D44" s="56" t="str">
        <f t="shared" si="42"/>
        <v/>
      </c>
      <c r="E44" s="121" t="str">
        <f t="shared" si="53"/>
        <v/>
      </c>
      <c r="F44" s="121"/>
      <c r="G44" s="57" t="str">
        <f t="shared" si="44"/>
        <v/>
      </c>
      <c r="H44" s="57" t="str">
        <f t="shared" si="45"/>
        <v/>
      </c>
      <c r="I44" s="128" t="str">
        <f t="shared" si="54"/>
        <v/>
      </c>
      <c r="J44" s="128" t="str">
        <f t="shared" si="55"/>
        <v/>
      </c>
      <c r="K44" s="140" t="str">
        <f t="shared" ref="K44:K45" si="63">IF(C44="","","_____________")</f>
        <v/>
      </c>
      <c r="L44" s="140"/>
      <c r="M44" s="139" t="str">
        <f t="shared" si="60"/>
        <v/>
      </c>
      <c r="N44" s="139"/>
      <c r="O44" s="46" t="str">
        <f t="shared" si="61"/>
        <v/>
      </c>
      <c r="P44" s="51" t="str">
        <f t="shared" si="62"/>
        <v/>
      </c>
      <c r="Q44" s="51"/>
      <c r="R44" s="75">
        <f>IF(R43+1&lt;13,(R43+1)*S1,1*S1)</f>
        <v>0</v>
      </c>
      <c r="S44" s="75">
        <f>SUM(BG44*S1)</f>
        <v>0</v>
      </c>
      <c r="T44" s="75">
        <f>IF(R44=1,(T43+1)*S1,T43*S1)</f>
        <v>0</v>
      </c>
      <c r="U44" s="75">
        <f>IF(U43+3&lt;13,(U43+3)*V1,(U43-9)*V1)</f>
        <v>0</v>
      </c>
      <c r="V44" s="75">
        <f>SUM(BG44*V1)</f>
        <v>0</v>
      </c>
      <c r="W44" s="75">
        <f>IF(U44&lt;4,(W43+1)*V1,W43*V1)</f>
        <v>0</v>
      </c>
      <c r="X44" s="75">
        <f>IF(X43+6&lt;13,(X43+6)*Y1,(X43-6)*Y1)</f>
        <v>0</v>
      </c>
      <c r="Y44" s="75">
        <f>SUM(BG44*Y1)</f>
        <v>0</v>
      </c>
      <c r="Z44" s="75">
        <f>IF(X44&lt;6,(Z43+1)*Y1,Z43*Y1)</f>
        <v>0</v>
      </c>
      <c r="AA44" s="75">
        <f>SUM(AA43*AB1)</f>
        <v>0</v>
      </c>
      <c r="AB44" s="75">
        <f>SUM(BG44*AB1)</f>
        <v>0</v>
      </c>
      <c r="AC44" s="75">
        <f>SUM(AC43+1*AB1)</f>
        <v>0</v>
      </c>
      <c r="AD44" s="75">
        <v>0</v>
      </c>
      <c r="AE44" s="75">
        <v>0</v>
      </c>
      <c r="AF44" s="75">
        <v>0</v>
      </c>
      <c r="AG44" s="75">
        <f>IF(AG43+2&lt;13,(AG43+2)*AH1,(AG43-10)*AH1)</f>
        <v>0</v>
      </c>
      <c r="AH44" s="75">
        <f>SUM(BG44*AH1)</f>
        <v>0</v>
      </c>
      <c r="AI44" s="75">
        <f>IF(AG44&lt;3,(AI43+1)*AH1,AI43*AH1)</f>
        <v>0</v>
      </c>
      <c r="AJ44" s="75">
        <f>IF(AJ42=AJ43,(AJ43+1-AK44)*AL1,AJ43*AL1)</f>
        <v>0</v>
      </c>
      <c r="AK44" s="75">
        <f t="shared" si="36"/>
        <v>0</v>
      </c>
      <c r="AL44" s="75">
        <f>IF(AJ44-AJ43=0,(AL43+15)*AL1,AM1*AL1)</f>
        <v>0</v>
      </c>
      <c r="AM44" s="75">
        <f>IF(AK44=12,(AM43+1)*AL1,AM43*AL1)</f>
        <v>0</v>
      </c>
      <c r="AN44" s="75">
        <f>IF(AN42=AN43,(AN43+1-AO44)*AO1,AN43*AO1)</f>
        <v>0</v>
      </c>
      <c r="AO44" s="75">
        <f t="shared" si="27"/>
        <v>0</v>
      </c>
      <c r="AP44" s="75">
        <f>IF(AN43=AN44,BG44*AO1,(AP43-15)*AO1)</f>
        <v>0</v>
      </c>
      <c r="AQ44" s="75">
        <f>IF(AO44=12,(AQ43+1)*AO1,AQ43*AO1)</f>
        <v>0</v>
      </c>
      <c r="AR44" s="91">
        <f>SUM(MONTH(BC43+14)*AS1)</f>
        <v>0</v>
      </c>
      <c r="AS44" s="91">
        <f>SUM(DAY(BC43+14)*AS1)</f>
        <v>0</v>
      </c>
      <c r="AT44" s="91">
        <f>SUM(YEAR(BC43+14)*AS1)</f>
        <v>0</v>
      </c>
      <c r="AU44" s="91">
        <f>SUM(MONTH(BC43+7)*AV1)</f>
        <v>0</v>
      </c>
      <c r="AV44" s="91">
        <f>SUM(DAY(BC43+7)*AV1)</f>
        <v>0</v>
      </c>
      <c r="AW44" s="91">
        <f>SUM(YEAR(BC43+7)*AV1)</f>
        <v>0</v>
      </c>
      <c r="AX44" s="91">
        <f t="shared" si="2"/>
        <v>1</v>
      </c>
      <c r="AY44" s="91">
        <f t="shared" si="0"/>
        <v>1</v>
      </c>
      <c r="AZ44" s="91">
        <f t="shared" si="1"/>
        <v>0</v>
      </c>
      <c r="BA44" s="91">
        <f t="shared" si="1"/>
        <v>0</v>
      </c>
      <c r="BB44" s="79">
        <f t="shared" si="3"/>
        <v>0</v>
      </c>
      <c r="BC44" s="91">
        <f t="shared" si="4"/>
        <v>0</v>
      </c>
      <c r="BD44" s="75" t="s">
        <v>59</v>
      </c>
      <c r="BE44" s="91">
        <f>IF(BC44&lt;BU42,((BC44*10)+5),999999)</f>
        <v>5</v>
      </c>
      <c r="BF44" s="91">
        <f t="shared" si="5"/>
        <v>1</v>
      </c>
      <c r="BG44" s="75">
        <f t="shared" si="6"/>
        <v>0</v>
      </c>
      <c r="BH44" s="75">
        <f t="shared" si="28"/>
        <v>0</v>
      </c>
      <c r="BI44" s="75" t="b">
        <f t="shared" si="7"/>
        <v>0</v>
      </c>
      <c r="BJ44" s="75">
        <f t="shared" si="8"/>
        <v>0</v>
      </c>
      <c r="BK44" s="75">
        <f t="shared" si="9"/>
        <v>0</v>
      </c>
      <c r="BL44" s="75" t="b">
        <f t="shared" si="10"/>
        <v>1</v>
      </c>
      <c r="BM44" s="75">
        <f t="shared" si="11"/>
        <v>0</v>
      </c>
      <c r="BN44" s="75">
        <f t="shared" si="12"/>
        <v>0</v>
      </c>
      <c r="BO44" s="75" t="b">
        <f t="shared" si="13"/>
        <v>0</v>
      </c>
      <c r="BP44" s="75">
        <f t="shared" si="14"/>
        <v>0</v>
      </c>
      <c r="BQ44" s="75">
        <f t="shared" si="15"/>
        <v>0</v>
      </c>
      <c r="BR44" s="75"/>
      <c r="BS44" s="72" t="b">
        <f t="shared" si="52"/>
        <v>0</v>
      </c>
      <c r="BT44" s="72">
        <f t="shared" si="58"/>
        <v>0</v>
      </c>
      <c r="BU44" s="69" t="str">
        <f t="shared" si="57"/>
        <v/>
      </c>
      <c r="BV44" s="75"/>
      <c r="BW44" s="75"/>
      <c r="BX44" s="75"/>
      <c r="BY44" s="75"/>
      <c r="BZ44" s="75"/>
      <c r="CA44" s="75"/>
      <c r="CB44" s="75"/>
      <c r="CC44" s="75"/>
      <c r="CD44" s="79">
        <f t="shared" si="16"/>
        <v>0</v>
      </c>
      <c r="CE44" s="92">
        <f>IF(CD44&lt;CE3,CD44,CE3)</f>
        <v>0</v>
      </c>
      <c r="CF44" s="72" t="str">
        <f>IF(CE44&gt;=CE3,"BALLOON","PMT")</f>
        <v>PMT</v>
      </c>
      <c r="CG44" s="91">
        <f t="shared" si="29"/>
        <v>0</v>
      </c>
      <c r="CH44" s="91">
        <f>IF(BX1=360,CB5,CG44)</f>
        <v>0</v>
      </c>
      <c r="CI44" s="75" t="b">
        <f t="shared" si="17"/>
        <v>0</v>
      </c>
      <c r="CJ44" s="75">
        <f t="shared" si="30"/>
        <v>0</v>
      </c>
      <c r="CK44" s="75">
        <f>SUM(CJ44*CK1)</f>
        <v>0</v>
      </c>
      <c r="CL44" s="98">
        <f t="shared" si="18"/>
        <v>0</v>
      </c>
      <c r="CM44" s="97">
        <f>IF(CF44="PMT",E16-CL44,0)</f>
        <v>0</v>
      </c>
      <c r="CN44" s="97">
        <f t="shared" si="35"/>
        <v>0</v>
      </c>
      <c r="CO44" s="97">
        <f t="shared" si="20"/>
        <v>0</v>
      </c>
      <c r="CP44" s="97">
        <f t="shared" si="21"/>
        <v>0</v>
      </c>
      <c r="CQ44" s="94">
        <f t="shared" si="34"/>
        <v>0</v>
      </c>
      <c r="CR44" s="95">
        <f t="shared" si="31"/>
        <v>0</v>
      </c>
      <c r="CS44" s="96">
        <f t="shared" si="32"/>
        <v>0</v>
      </c>
      <c r="CT44" s="75">
        <f t="shared" si="23"/>
        <v>0</v>
      </c>
      <c r="CU44" s="99">
        <f t="shared" si="24"/>
        <v>0</v>
      </c>
      <c r="CV44" s="99">
        <f t="shared" si="25"/>
        <v>0</v>
      </c>
      <c r="CW44" s="100">
        <f t="shared" si="33"/>
        <v>0</v>
      </c>
      <c r="CX44" s="75">
        <f>SUM(CR44*CT44*BE1)</f>
        <v>0</v>
      </c>
    </row>
    <row r="45" spans="1:102" ht="18.95" customHeight="1">
      <c r="A45" s="45" t="str">
        <f t="shared" si="40"/>
        <v/>
      </c>
      <c r="B45" s="55" t="str">
        <f t="shared" si="41"/>
        <v/>
      </c>
      <c r="C45" s="47" t="str">
        <f t="shared" si="38"/>
        <v/>
      </c>
      <c r="D45" s="56" t="str">
        <f t="shared" si="42"/>
        <v/>
      </c>
      <c r="E45" s="121" t="str">
        <f t="shared" si="53"/>
        <v/>
      </c>
      <c r="F45" s="121"/>
      <c r="G45" s="57" t="str">
        <f t="shared" si="44"/>
        <v/>
      </c>
      <c r="H45" s="57" t="str">
        <f t="shared" si="45"/>
        <v/>
      </c>
      <c r="I45" s="128" t="str">
        <f t="shared" si="54"/>
        <v/>
      </c>
      <c r="J45" s="128" t="str">
        <f t="shared" si="55"/>
        <v/>
      </c>
      <c r="K45" s="140" t="str">
        <f t="shared" si="63"/>
        <v/>
      </c>
      <c r="L45" s="140"/>
      <c r="M45" s="139" t="str">
        <f t="shared" si="60"/>
        <v/>
      </c>
      <c r="N45" s="139"/>
      <c r="O45" s="46" t="str">
        <f t="shared" si="61"/>
        <v/>
      </c>
      <c r="P45" s="51" t="str">
        <f t="shared" si="62"/>
        <v/>
      </c>
      <c r="Q45" s="51"/>
      <c r="R45" s="75">
        <f>IF(R44+1&lt;13,(R44+1)*S1,1*S1)</f>
        <v>0</v>
      </c>
      <c r="S45" s="75">
        <f>SUM(BG45*S1)</f>
        <v>0</v>
      </c>
      <c r="T45" s="75">
        <f>IF(R45=1,(T44+1)*S1,T44*S1)</f>
        <v>0</v>
      </c>
      <c r="U45" s="75">
        <f>IF(U44+3&lt;13,(U44+3)*V1,(U44-9)*V1)</f>
        <v>0</v>
      </c>
      <c r="V45" s="75">
        <f>SUM(BG45*V1)</f>
        <v>0</v>
      </c>
      <c r="W45" s="75">
        <f>IF(U45&lt;4,(W44+1)*V1,W44*V1)</f>
        <v>0</v>
      </c>
      <c r="X45" s="75">
        <f>IF(X44+6&lt;13,(X44+6)*Y1,(X44-6)*Y1)</f>
        <v>0</v>
      </c>
      <c r="Y45" s="75">
        <f>SUM(BG45*Y1)</f>
        <v>0</v>
      </c>
      <c r="Z45" s="75">
        <f>IF(X45&lt;6,(Z44+1)*Y1,Z44*Y1)</f>
        <v>0</v>
      </c>
      <c r="AA45" s="75">
        <f>SUM(AA44*AB1)</f>
        <v>0</v>
      </c>
      <c r="AB45" s="75">
        <f>SUM(BG45*AB1)</f>
        <v>0</v>
      </c>
      <c r="AC45" s="75">
        <f>SUM(AC44+1*AB1)</f>
        <v>0</v>
      </c>
      <c r="AD45" s="75">
        <v>0</v>
      </c>
      <c r="AE45" s="75">
        <v>0</v>
      </c>
      <c r="AF45" s="75">
        <v>0</v>
      </c>
      <c r="AG45" s="75">
        <f>IF(AG44+2&lt;13,(AG44+2)*AH1,(AG44-10)*AH1)</f>
        <v>0</v>
      </c>
      <c r="AH45" s="75">
        <f>SUM(BG45*AH1)</f>
        <v>0</v>
      </c>
      <c r="AI45" s="75">
        <f>IF(AG45&lt;3,(AI44+1)*AH1,AI44*AH1)</f>
        <v>0</v>
      </c>
      <c r="AJ45" s="75">
        <f>IF(AJ43=AJ44,(AJ44+1-AK45)*AL1,AJ44*AL1)</f>
        <v>0</v>
      </c>
      <c r="AK45" s="75">
        <f t="shared" si="36"/>
        <v>0</v>
      </c>
      <c r="AL45" s="75">
        <f>IF(AJ45-AJ44=0,(AL44+15)*AL1,AM1*AL1)</f>
        <v>0</v>
      </c>
      <c r="AM45" s="75">
        <f>IF(AK45=12,(AM44+1)*AL1,AM44*AL1)</f>
        <v>0</v>
      </c>
      <c r="AN45" s="75">
        <f>IF(AN43=AN44,(AN44+1-AO45)*AO1,AN44*AO1)</f>
        <v>0</v>
      </c>
      <c r="AO45" s="75">
        <f t="shared" si="27"/>
        <v>0</v>
      </c>
      <c r="AP45" s="75">
        <f>IF(AN44=AN45,BG45*AO1,(AP44-15)*AO1)</f>
        <v>0</v>
      </c>
      <c r="AQ45" s="75">
        <f>IF(AO45=12,(AQ44+1)*AO1,AQ44*AO1)</f>
        <v>0</v>
      </c>
      <c r="AR45" s="91">
        <f>SUM(MONTH(BC44+14)*AS1)</f>
        <v>0</v>
      </c>
      <c r="AS45" s="91">
        <f>SUM(DAY(BC44+14)*AS1)</f>
        <v>0</v>
      </c>
      <c r="AT45" s="91">
        <f>SUM(YEAR(BC44+14)*AS1)</f>
        <v>0</v>
      </c>
      <c r="AU45" s="91">
        <f>SUM(MONTH(BC44+7)*AV1)</f>
        <v>0</v>
      </c>
      <c r="AV45" s="91">
        <f>SUM(DAY(BC44+7)*AV1)</f>
        <v>0</v>
      </c>
      <c r="AW45" s="91">
        <f>SUM(YEAR(BC44+7)*AV1)</f>
        <v>0</v>
      </c>
      <c r="AX45" s="91">
        <f t="shared" si="2"/>
        <v>1</v>
      </c>
      <c r="AY45" s="91">
        <f t="shared" si="0"/>
        <v>1</v>
      </c>
      <c r="AZ45" s="91">
        <f t="shared" si="1"/>
        <v>0</v>
      </c>
      <c r="BA45" s="91">
        <f t="shared" si="1"/>
        <v>0</v>
      </c>
      <c r="BB45" s="79">
        <f t="shared" si="3"/>
        <v>0</v>
      </c>
      <c r="BC45" s="91">
        <f t="shared" si="4"/>
        <v>0</v>
      </c>
      <c r="BD45" s="75" t="s">
        <v>59</v>
      </c>
      <c r="BE45" s="91">
        <f>IF(BC45&lt;BU42,((BC45*10)+5),999999)</f>
        <v>5</v>
      </c>
      <c r="BF45" s="91">
        <f t="shared" si="5"/>
        <v>1</v>
      </c>
      <c r="BG45" s="75">
        <f t="shared" si="6"/>
        <v>0</v>
      </c>
      <c r="BH45" s="75">
        <f t="shared" si="28"/>
        <v>0</v>
      </c>
      <c r="BI45" s="75" t="b">
        <f t="shared" si="7"/>
        <v>0</v>
      </c>
      <c r="BJ45" s="75">
        <f t="shared" si="8"/>
        <v>0</v>
      </c>
      <c r="BK45" s="75">
        <f t="shared" si="9"/>
        <v>0</v>
      </c>
      <c r="BL45" s="75" t="b">
        <f t="shared" si="10"/>
        <v>1</v>
      </c>
      <c r="BM45" s="75">
        <f t="shared" si="11"/>
        <v>0</v>
      </c>
      <c r="BN45" s="75">
        <f t="shared" si="12"/>
        <v>0</v>
      </c>
      <c r="BO45" s="75" t="b">
        <f t="shared" si="13"/>
        <v>0</v>
      </c>
      <c r="BP45" s="75">
        <f t="shared" si="14"/>
        <v>0</v>
      </c>
      <c r="BQ45" s="75">
        <f t="shared" si="15"/>
        <v>0</v>
      </c>
      <c r="BR45" s="75"/>
      <c r="BS45" s="72" t="b">
        <f t="shared" si="52"/>
        <v>0</v>
      </c>
      <c r="BT45" s="72">
        <f t="shared" si="58"/>
        <v>0</v>
      </c>
      <c r="BU45" s="69" t="str">
        <f t="shared" si="57"/>
        <v/>
      </c>
      <c r="BV45" s="75"/>
      <c r="BW45" s="75"/>
      <c r="BX45" s="75"/>
      <c r="BY45" s="75"/>
      <c r="BZ45" s="75"/>
      <c r="CA45" s="75"/>
      <c r="CB45" s="75"/>
      <c r="CC45" s="75"/>
      <c r="CD45" s="79">
        <f t="shared" si="16"/>
        <v>0</v>
      </c>
      <c r="CE45" s="92">
        <f>IF(CD45&lt;CE3,CD45,CE3)</f>
        <v>0</v>
      </c>
      <c r="CF45" s="72" t="str">
        <f>IF(CE45&gt;=CE3,"BALLOON","PMT")</f>
        <v>PMT</v>
      </c>
      <c r="CG45" s="91">
        <f t="shared" si="29"/>
        <v>0</v>
      </c>
      <c r="CH45" s="91">
        <f>IF(BX1=360,CB5,CG45)</f>
        <v>0</v>
      </c>
      <c r="CI45" s="75" t="b">
        <f t="shared" si="17"/>
        <v>0</v>
      </c>
      <c r="CJ45" s="75">
        <f t="shared" si="30"/>
        <v>0</v>
      </c>
      <c r="CK45" s="75">
        <f>SUM(CJ45*CK1)</f>
        <v>0</v>
      </c>
      <c r="CL45" s="98">
        <f t="shared" si="18"/>
        <v>0</v>
      </c>
      <c r="CM45" s="97">
        <f>IF(CF45="PMT",E16-CL45,0)</f>
        <v>0</v>
      </c>
      <c r="CN45" s="97">
        <f t="shared" si="35"/>
        <v>0</v>
      </c>
      <c r="CO45" s="97">
        <f t="shared" si="20"/>
        <v>0</v>
      </c>
      <c r="CP45" s="97">
        <f t="shared" si="21"/>
        <v>0</v>
      </c>
      <c r="CQ45" s="94">
        <f t="shared" si="34"/>
        <v>0</v>
      </c>
      <c r="CR45" s="95">
        <f t="shared" si="31"/>
        <v>0</v>
      </c>
      <c r="CS45" s="96">
        <f t="shared" si="32"/>
        <v>0</v>
      </c>
      <c r="CT45" s="75">
        <f t="shared" si="23"/>
        <v>0</v>
      </c>
      <c r="CU45" s="99">
        <f t="shared" si="24"/>
        <v>0</v>
      </c>
      <c r="CV45" s="99">
        <f t="shared" si="25"/>
        <v>0</v>
      </c>
      <c r="CW45" s="100">
        <f t="shared" si="33"/>
        <v>0</v>
      </c>
      <c r="CX45" s="75">
        <f>SUM(CR45*CT45*BE1)</f>
        <v>0</v>
      </c>
    </row>
    <row r="46" spans="1:102" ht="18.95" customHeight="1">
      <c r="A46" s="45" t="str">
        <f t="shared" si="40"/>
        <v/>
      </c>
      <c r="B46" s="55" t="str">
        <f t="shared" si="41"/>
        <v/>
      </c>
      <c r="C46" s="47" t="str">
        <f t="shared" si="38"/>
        <v/>
      </c>
      <c r="D46" s="56" t="str">
        <f t="shared" si="42"/>
        <v/>
      </c>
      <c r="E46" s="121" t="str">
        <f t="shared" si="53"/>
        <v/>
      </c>
      <c r="F46" s="121"/>
      <c r="G46" s="57" t="str">
        <f t="shared" si="44"/>
        <v/>
      </c>
      <c r="H46" s="57" t="str">
        <f t="shared" si="45"/>
        <v/>
      </c>
      <c r="I46" s="128" t="str">
        <f t="shared" si="54"/>
        <v/>
      </c>
      <c r="J46" s="128" t="str">
        <f t="shared" si="55"/>
        <v/>
      </c>
      <c r="K46" s="140" t="str">
        <f t="shared" ref="K46:K56" si="64">IF(C46="","","_____________")</f>
        <v/>
      </c>
      <c r="L46" s="140"/>
      <c r="M46" s="139" t="str">
        <f t="shared" si="60"/>
        <v/>
      </c>
      <c r="N46" s="139"/>
      <c r="O46" s="46" t="str">
        <f t="shared" si="61"/>
        <v/>
      </c>
      <c r="P46" s="51" t="str">
        <f t="shared" si="62"/>
        <v/>
      </c>
      <c r="Q46" s="51"/>
      <c r="R46" s="75">
        <f>IF(R45+1&lt;13,(R45+1)*S1,1*S1)</f>
        <v>0</v>
      </c>
      <c r="S46" s="75">
        <f>SUM(BG46*S1)</f>
        <v>0</v>
      </c>
      <c r="T46" s="75">
        <f>IF(R46=1,(T45+1)*S1,T45*S1)</f>
        <v>0</v>
      </c>
      <c r="U46" s="75">
        <f>IF(U45+3&lt;13,(U45+3)*V1,(U45-9)*V1)</f>
        <v>0</v>
      </c>
      <c r="V46" s="75">
        <f>SUM(BG46*V1)</f>
        <v>0</v>
      </c>
      <c r="W46" s="75">
        <f>IF(U46&lt;4,(W45+1)*V1,W45*V1)</f>
        <v>0</v>
      </c>
      <c r="X46" s="75">
        <f>IF(X45+6&lt;13,(X45+6)*Y1,(X45-6)*Y1)</f>
        <v>0</v>
      </c>
      <c r="Y46" s="75">
        <f>SUM(BG46*Y1)</f>
        <v>0</v>
      </c>
      <c r="Z46" s="75">
        <f>IF(X46&lt;6,(Z45+1)*Y1,Z45*Y1)</f>
        <v>0</v>
      </c>
      <c r="AA46" s="75">
        <f>SUM(AA45*AB1)</f>
        <v>0</v>
      </c>
      <c r="AB46" s="75">
        <f>SUM(BG46*AB1)</f>
        <v>0</v>
      </c>
      <c r="AC46" s="75">
        <f>SUM(AC45+1*AB1)</f>
        <v>0</v>
      </c>
      <c r="AD46" s="75">
        <v>0</v>
      </c>
      <c r="AE46" s="75">
        <v>0</v>
      </c>
      <c r="AF46" s="75">
        <v>0</v>
      </c>
      <c r="AG46" s="75">
        <f>IF(AG45+2&lt;13,(AG45+2)*AH1,(AG45-10)*AH1)</f>
        <v>0</v>
      </c>
      <c r="AH46" s="75">
        <f>SUM(BG46*AH1)</f>
        <v>0</v>
      </c>
      <c r="AI46" s="75">
        <f>IF(AG46&lt;3,(AI45+1)*AH1,AI45*AH1)</f>
        <v>0</v>
      </c>
      <c r="AJ46" s="75">
        <f>IF(AJ44=AJ45,(AJ45+1-AK46)*AL1,AJ45*AL1)</f>
        <v>0</v>
      </c>
      <c r="AK46" s="75">
        <f t="shared" si="36"/>
        <v>0</v>
      </c>
      <c r="AL46" s="75">
        <f>IF(AJ46-AJ45=0,(AL45+15)*AL1,AM1*AL1)</f>
        <v>0</v>
      </c>
      <c r="AM46" s="75">
        <f>IF(AK46=12,(AM45+1)*AL1,AM45*AL1)</f>
        <v>0</v>
      </c>
      <c r="AN46" s="75">
        <f>IF(AN44=AN45,(AN45+1-AO46)*AO1,AN45*AO1)</f>
        <v>0</v>
      </c>
      <c r="AO46" s="75">
        <f t="shared" si="27"/>
        <v>0</v>
      </c>
      <c r="AP46" s="75">
        <f>IF(AN45=AN46,BG46*AO1,(AP45-15)*AO1)</f>
        <v>0</v>
      </c>
      <c r="AQ46" s="75">
        <f>IF(AO46=12,(AQ45+1)*AO1,AQ45*AO1)</f>
        <v>0</v>
      </c>
      <c r="AR46" s="91">
        <f>SUM(MONTH(BC45+14)*AS1)</f>
        <v>0</v>
      </c>
      <c r="AS46" s="91">
        <f>SUM(DAY(BC45+14)*AS1)</f>
        <v>0</v>
      </c>
      <c r="AT46" s="91">
        <f>SUM(YEAR(BC45+14)*AS1)</f>
        <v>0</v>
      </c>
      <c r="AU46" s="91">
        <f>SUM(MONTH(BC45+7)*AV1)</f>
        <v>0</v>
      </c>
      <c r="AV46" s="91">
        <f>SUM(DAY(BC45+7)*AV1)</f>
        <v>0</v>
      </c>
      <c r="AW46" s="91">
        <f>SUM(YEAR(BC45+7)*AV1)</f>
        <v>0</v>
      </c>
      <c r="AX46" s="91">
        <f t="shared" si="2"/>
        <v>1</v>
      </c>
      <c r="AY46" s="91">
        <f t="shared" si="0"/>
        <v>1</v>
      </c>
      <c r="AZ46" s="91">
        <f t="shared" si="1"/>
        <v>0</v>
      </c>
      <c r="BA46" s="91">
        <f t="shared" si="1"/>
        <v>0</v>
      </c>
      <c r="BB46" s="79">
        <f t="shared" si="3"/>
        <v>0</v>
      </c>
      <c r="BC46" s="91">
        <f t="shared" si="4"/>
        <v>0</v>
      </c>
      <c r="BD46" s="75" t="s">
        <v>59</v>
      </c>
      <c r="BE46" s="91">
        <f>IF(BC46&lt;BU42,((BC46*10)+5),999999)</f>
        <v>5</v>
      </c>
      <c r="BF46" s="91">
        <f t="shared" si="5"/>
        <v>1</v>
      </c>
      <c r="BG46" s="75">
        <f t="shared" si="6"/>
        <v>0</v>
      </c>
      <c r="BH46" s="75">
        <f t="shared" si="28"/>
        <v>0</v>
      </c>
      <c r="BI46" s="75" t="b">
        <f t="shared" si="7"/>
        <v>0</v>
      </c>
      <c r="BJ46" s="75">
        <f t="shared" si="8"/>
        <v>0</v>
      </c>
      <c r="BK46" s="75">
        <f t="shared" si="9"/>
        <v>0</v>
      </c>
      <c r="BL46" s="75" t="b">
        <f t="shared" si="10"/>
        <v>1</v>
      </c>
      <c r="BM46" s="75">
        <f t="shared" si="11"/>
        <v>0</v>
      </c>
      <c r="BN46" s="75">
        <f t="shared" si="12"/>
        <v>0</v>
      </c>
      <c r="BO46" s="75" t="b">
        <f t="shared" si="13"/>
        <v>0</v>
      </c>
      <c r="BP46" s="75">
        <f t="shared" si="14"/>
        <v>0</v>
      </c>
      <c r="BQ46" s="75">
        <f t="shared" si="15"/>
        <v>0</v>
      </c>
      <c r="BR46" s="75"/>
      <c r="BS46" s="72" t="b">
        <f t="shared" si="52"/>
        <v>0</v>
      </c>
      <c r="BT46" s="72">
        <f t="shared" si="58"/>
        <v>0</v>
      </c>
      <c r="BU46" s="69" t="str">
        <f t="shared" si="57"/>
        <v/>
      </c>
      <c r="BV46" s="75"/>
      <c r="BW46" s="75"/>
      <c r="BX46" s="75"/>
      <c r="BY46" s="75"/>
      <c r="BZ46" s="75"/>
      <c r="CA46" s="75"/>
      <c r="CB46" s="75"/>
      <c r="CC46" s="75"/>
      <c r="CD46" s="79">
        <f t="shared" si="16"/>
        <v>0</v>
      </c>
      <c r="CE46" s="92">
        <f>IF(CD46&lt;CE3,CD46,CE3)</f>
        <v>0</v>
      </c>
      <c r="CF46" s="72" t="str">
        <f>IF(CE46&gt;=CE3,"BALLOON","PMT")</f>
        <v>PMT</v>
      </c>
      <c r="CG46" s="91">
        <f t="shared" si="29"/>
        <v>0</v>
      </c>
      <c r="CH46" s="91">
        <f>IF(BX1=360,CB5,CG46)</f>
        <v>0</v>
      </c>
      <c r="CI46" s="75" t="b">
        <f t="shared" si="17"/>
        <v>0</v>
      </c>
      <c r="CJ46" s="75">
        <f t="shared" si="30"/>
        <v>0</v>
      </c>
      <c r="CK46" s="75">
        <f>SUM(CJ46*CK1)</f>
        <v>0</v>
      </c>
      <c r="CL46" s="98">
        <f t="shared" si="18"/>
        <v>0</v>
      </c>
      <c r="CM46" s="97">
        <f>IF(CF46="PMT",E16-CL46,0)</f>
        <v>0</v>
      </c>
      <c r="CN46" s="97">
        <f t="shared" si="35"/>
        <v>0</v>
      </c>
      <c r="CO46" s="97">
        <f t="shared" si="20"/>
        <v>0</v>
      </c>
      <c r="CP46" s="97">
        <f t="shared" si="21"/>
        <v>0</v>
      </c>
      <c r="CQ46" s="94">
        <f t="shared" si="34"/>
        <v>0</v>
      </c>
      <c r="CR46" s="95">
        <f t="shared" si="31"/>
        <v>0</v>
      </c>
      <c r="CS46" s="96">
        <f t="shared" si="32"/>
        <v>0</v>
      </c>
      <c r="CT46" s="75">
        <f t="shared" si="23"/>
        <v>0</v>
      </c>
      <c r="CU46" s="99">
        <f t="shared" si="24"/>
        <v>0</v>
      </c>
      <c r="CV46" s="99">
        <f t="shared" si="25"/>
        <v>0</v>
      </c>
      <c r="CW46" s="100">
        <f t="shared" si="33"/>
        <v>0</v>
      </c>
      <c r="CX46" s="75">
        <f>SUM(CR46*CT46*BE1)</f>
        <v>0</v>
      </c>
    </row>
    <row r="47" spans="1:102" ht="18.95" customHeight="1">
      <c r="A47" s="45" t="str">
        <f t="shared" si="40"/>
        <v/>
      </c>
      <c r="B47" s="55" t="str">
        <f t="shared" si="41"/>
        <v/>
      </c>
      <c r="C47" s="47" t="str">
        <f t="shared" si="38"/>
        <v/>
      </c>
      <c r="D47" s="56" t="str">
        <f t="shared" si="42"/>
        <v/>
      </c>
      <c r="E47" s="121" t="str">
        <f t="shared" si="53"/>
        <v/>
      </c>
      <c r="F47" s="121"/>
      <c r="G47" s="57" t="str">
        <f t="shared" si="44"/>
        <v/>
      </c>
      <c r="H47" s="57" t="str">
        <f t="shared" si="45"/>
        <v/>
      </c>
      <c r="I47" s="128" t="str">
        <f t="shared" si="54"/>
        <v/>
      </c>
      <c r="J47" s="128" t="str">
        <f t="shared" si="55"/>
        <v/>
      </c>
      <c r="K47" s="140" t="str">
        <f t="shared" si="64"/>
        <v/>
      </c>
      <c r="L47" s="140"/>
      <c r="M47" s="139" t="str">
        <f t="shared" si="60"/>
        <v/>
      </c>
      <c r="N47" s="139"/>
      <c r="O47" s="46" t="str">
        <f t="shared" si="61"/>
        <v/>
      </c>
      <c r="P47" s="51" t="str">
        <f t="shared" si="62"/>
        <v/>
      </c>
      <c r="Q47" s="51"/>
      <c r="R47" s="75">
        <f>IF(R46+1&lt;13,(R46+1)*S1,1*S1)</f>
        <v>0</v>
      </c>
      <c r="S47" s="75">
        <f>SUM(BG47*S1)</f>
        <v>0</v>
      </c>
      <c r="T47" s="75">
        <f>IF(R47=1,(T46+1)*S1,T46*S1)</f>
        <v>0</v>
      </c>
      <c r="U47" s="75">
        <f>IF(U46+3&lt;13,(U46+3)*V1,(U46-9)*V1)</f>
        <v>0</v>
      </c>
      <c r="V47" s="75">
        <f>SUM(BG47*V1)</f>
        <v>0</v>
      </c>
      <c r="W47" s="75">
        <f>IF(U47&lt;4,(W46+1)*V1,W46*V1)</f>
        <v>0</v>
      </c>
      <c r="X47" s="75">
        <f>IF(X46+6&lt;13,(X46+6)*Y1,(X46-6)*Y1)</f>
        <v>0</v>
      </c>
      <c r="Y47" s="75">
        <f>SUM(BG47*Y1)</f>
        <v>0</v>
      </c>
      <c r="Z47" s="75">
        <f>IF(X47&lt;6,(Z46+1)*Y1,Z46*Y1)</f>
        <v>0</v>
      </c>
      <c r="AA47" s="75">
        <f>SUM(AA46*AB1)</f>
        <v>0</v>
      </c>
      <c r="AB47" s="75">
        <f>SUM(BG47*AB1)</f>
        <v>0</v>
      </c>
      <c r="AC47" s="75">
        <f>SUM(AC46+1*AB1)</f>
        <v>0</v>
      </c>
      <c r="AD47" s="75">
        <v>0</v>
      </c>
      <c r="AE47" s="75">
        <v>0</v>
      </c>
      <c r="AF47" s="75">
        <v>0</v>
      </c>
      <c r="AG47" s="75">
        <f>IF(AG46+2&lt;13,(AG46+2)*AH1,(AG46-10)*AH1)</f>
        <v>0</v>
      </c>
      <c r="AH47" s="75">
        <f>SUM(BG47*AH1)</f>
        <v>0</v>
      </c>
      <c r="AI47" s="75">
        <f>IF(AG47&lt;3,(AI46+1)*AH1,AI46*AH1)</f>
        <v>0</v>
      </c>
      <c r="AJ47" s="75">
        <f>IF(AJ45=AJ46,(AJ46+1-AK47)*AL1,AJ46*AL1)</f>
        <v>0</v>
      </c>
      <c r="AK47" s="75">
        <f t="shared" si="36"/>
        <v>0</v>
      </c>
      <c r="AL47" s="75">
        <f>IF(AJ47-AJ46=0,(AL46+15)*AL1,AM1*AL1)</f>
        <v>0</v>
      </c>
      <c r="AM47" s="75">
        <f>IF(AK47=12,(AM46+1)*AL1,AM46*AL1)</f>
        <v>0</v>
      </c>
      <c r="AN47" s="75">
        <f>IF(AN45=AN46,(AN46+1-AO47)*AO1,AN46*AO1)</f>
        <v>0</v>
      </c>
      <c r="AO47" s="75">
        <f t="shared" si="27"/>
        <v>0</v>
      </c>
      <c r="AP47" s="75">
        <f>IF(AN46=AN47,BG47*AO1,(AP46-15)*AO1)</f>
        <v>0</v>
      </c>
      <c r="AQ47" s="75">
        <f>IF(AO47=12,(AQ46+1)*AO1,AQ46*AO1)</f>
        <v>0</v>
      </c>
      <c r="AR47" s="91">
        <f>SUM(MONTH(BC46+14)*AS1)</f>
        <v>0</v>
      </c>
      <c r="AS47" s="91">
        <f>SUM(DAY(BC46+14)*AS1)</f>
        <v>0</v>
      </c>
      <c r="AT47" s="91">
        <f>SUM(YEAR(BC46+14)*AS1)</f>
        <v>0</v>
      </c>
      <c r="AU47" s="91">
        <f>SUM(MONTH(BC46+7)*AV1)</f>
        <v>0</v>
      </c>
      <c r="AV47" s="91">
        <f>SUM(DAY(BC46+7)*AV1)</f>
        <v>0</v>
      </c>
      <c r="AW47" s="91">
        <f>SUM(YEAR(BC46+7)*AV1)</f>
        <v>0</v>
      </c>
      <c r="AX47" s="91">
        <f t="shared" si="2"/>
        <v>1</v>
      </c>
      <c r="AY47" s="91">
        <f t="shared" si="0"/>
        <v>1</v>
      </c>
      <c r="AZ47" s="91">
        <f t="shared" si="1"/>
        <v>0</v>
      </c>
      <c r="BA47" s="91">
        <f t="shared" si="1"/>
        <v>0</v>
      </c>
      <c r="BB47" s="79">
        <f t="shared" si="3"/>
        <v>0</v>
      </c>
      <c r="BC47" s="91">
        <f t="shared" si="4"/>
        <v>0</v>
      </c>
      <c r="BD47" s="75" t="s">
        <v>59</v>
      </c>
      <c r="BE47" s="91">
        <f>IF(BC47&lt;BU42,((BC47*10)+5),999999)</f>
        <v>5</v>
      </c>
      <c r="BF47" s="91">
        <f t="shared" si="5"/>
        <v>1</v>
      </c>
      <c r="BG47" s="75">
        <f t="shared" si="6"/>
        <v>0</v>
      </c>
      <c r="BH47" s="75">
        <f t="shared" si="28"/>
        <v>0</v>
      </c>
      <c r="BI47" s="75" t="b">
        <f t="shared" si="7"/>
        <v>0</v>
      </c>
      <c r="BJ47" s="75">
        <f t="shared" si="8"/>
        <v>0</v>
      </c>
      <c r="BK47" s="75">
        <f t="shared" si="9"/>
        <v>0</v>
      </c>
      <c r="BL47" s="75" t="b">
        <f t="shared" si="10"/>
        <v>1</v>
      </c>
      <c r="BM47" s="75">
        <f t="shared" si="11"/>
        <v>0</v>
      </c>
      <c r="BN47" s="75">
        <f t="shared" si="12"/>
        <v>0</v>
      </c>
      <c r="BO47" s="75" t="b">
        <f t="shared" si="13"/>
        <v>0</v>
      </c>
      <c r="BP47" s="75">
        <f t="shared" si="14"/>
        <v>0</v>
      </c>
      <c r="BQ47" s="75">
        <f t="shared" si="15"/>
        <v>0</v>
      </c>
      <c r="BR47" s="75"/>
      <c r="BS47" s="72" t="b">
        <f t="shared" si="52"/>
        <v>0</v>
      </c>
      <c r="BT47" s="72">
        <f t="shared" si="58"/>
        <v>0</v>
      </c>
      <c r="BU47" s="69" t="str">
        <f t="shared" si="57"/>
        <v/>
      </c>
      <c r="BV47" s="75"/>
      <c r="BW47" s="75"/>
      <c r="BX47" s="75"/>
      <c r="BY47" s="75"/>
      <c r="BZ47" s="75"/>
      <c r="CA47" s="75"/>
      <c r="CB47" s="75"/>
      <c r="CC47" s="75"/>
      <c r="CD47" s="79">
        <f t="shared" si="16"/>
        <v>0</v>
      </c>
      <c r="CE47" s="92">
        <f>IF(CD47&lt;CE3,CD47,CE3)</f>
        <v>0</v>
      </c>
      <c r="CF47" s="72" t="str">
        <f>IF(CE47&gt;=CE3,"BALLOON","PMT")</f>
        <v>PMT</v>
      </c>
      <c r="CG47" s="91">
        <f t="shared" si="29"/>
        <v>0</v>
      </c>
      <c r="CH47" s="91">
        <f>IF(BX1=360,CB5,CG47)</f>
        <v>0</v>
      </c>
      <c r="CI47" s="75" t="b">
        <f t="shared" si="17"/>
        <v>0</v>
      </c>
      <c r="CJ47" s="75">
        <f t="shared" si="30"/>
        <v>0</v>
      </c>
      <c r="CK47" s="75">
        <f>SUM(CJ47*CK1)</f>
        <v>0</v>
      </c>
      <c r="CL47" s="98">
        <f t="shared" si="18"/>
        <v>0</v>
      </c>
      <c r="CM47" s="97">
        <f>IF(CF47="PMT",E16-CL47,0)</f>
        <v>0</v>
      </c>
      <c r="CN47" s="97">
        <f t="shared" si="35"/>
        <v>0</v>
      </c>
      <c r="CO47" s="97">
        <f t="shared" si="20"/>
        <v>0</v>
      </c>
      <c r="CP47" s="97">
        <f t="shared" si="21"/>
        <v>0</v>
      </c>
      <c r="CQ47" s="94">
        <f t="shared" si="34"/>
        <v>0</v>
      </c>
      <c r="CR47" s="95">
        <f t="shared" si="31"/>
        <v>0</v>
      </c>
      <c r="CS47" s="96">
        <f t="shared" si="32"/>
        <v>0</v>
      </c>
      <c r="CT47" s="75">
        <f t="shared" si="23"/>
        <v>0</v>
      </c>
      <c r="CU47" s="99">
        <f t="shared" si="24"/>
        <v>0</v>
      </c>
      <c r="CV47" s="99">
        <f t="shared" si="25"/>
        <v>0</v>
      </c>
      <c r="CW47" s="100">
        <f t="shared" si="33"/>
        <v>0</v>
      </c>
      <c r="CX47" s="75">
        <f>SUM(CR47*CT47*BE1)</f>
        <v>0</v>
      </c>
    </row>
    <row r="48" spans="1:102" ht="18.95" customHeight="1">
      <c r="A48" s="45" t="str">
        <f t="shared" si="40"/>
        <v/>
      </c>
      <c r="B48" s="55" t="str">
        <f t="shared" si="41"/>
        <v/>
      </c>
      <c r="C48" s="47" t="str">
        <f t="shared" si="38"/>
        <v/>
      </c>
      <c r="D48" s="56" t="str">
        <f t="shared" si="42"/>
        <v/>
      </c>
      <c r="E48" s="121" t="str">
        <f t="shared" si="53"/>
        <v/>
      </c>
      <c r="F48" s="121"/>
      <c r="G48" s="57" t="str">
        <f t="shared" si="44"/>
        <v/>
      </c>
      <c r="H48" s="57" t="str">
        <f t="shared" si="45"/>
        <v/>
      </c>
      <c r="I48" s="128" t="str">
        <f t="shared" si="54"/>
        <v/>
      </c>
      <c r="J48" s="128" t="str">
        <f t="shared" si="55"/>
        <v/>
      </c>
      <c r="K48" s="140" t="str">
        <f t="shared" si="64"/>
        <v/>
      </c>
      <c r="L48" s="140"/>
      <c r="M48" s="139" t="str">
        <f t="shared" si="60"/>
        <v/>
      </c>
      <c r="N48" s="139"/>
      <c r="O48" s="46" t="str">
        <f t="shared" si="61"/>
        <v/>
      </c>
      <c r="P48" s="51" t="str">
        <f t="shared" si="62"/>
        <v/>
      </c>
      <c r="Q48" s="51"/>
      <c r="R48" s="75">
        <f>IF(R47+1&lt;13,(R47+1)*S1,1*S1)</f>
        <v>0</v>
      </c>
      <c r="S48" s="75">
        <f>SUM(BG48*S1)</f>
        <v>0</v>
      </c>
      <c r="T48" s="75">
        <f>IF(R48=1,(T47+1)*S1,T47*S1)</f>
        <v>0</v>
      </c>
      <c r="U48" s="75">
        <f>IF(U47+3&lt;13,(U47+3)*V1,(U47-9)*V1)</f>
        <v>0</v>
      </c>
      <c r="V48" s="75">
        <f>SUM(BG48*V1)</f>
        <v>0</v>
      </c>
      <c r="W48" s="75">
        <f>IF(U48&lt;4,(W47+1)*V1,W47*V1)</f>
        <v>0</v>
      </c>
      <c r="X48" s="75">
        <f>IF(X47+6&lt;13,(X47+6)*Y1,(X47-6)*Y1)</f>
        <v>0</v>
      </c>
      <c r="Y48" s="75">
        <f>SUM(BG48*Y1)</f>
        <v>0</v>
      </c>
      <c r="Z48" s="75">
        <f>IF(X48&lt;6,(Z47+1)*Y1,Z47*Y1)</f>
        <v>0</v>
      </c>
      <c r="AA48" s="75">
        <f>SUM(AA47*AB1)</f>
        <v>0</v>
      </c>
      <c r="AB48" s="75">
        <f>SUM(BG48*AB1)</f>
        <v>0</v>
      </c>
      <c r="AC48" s="75">
        <f>SUM(AC47+1*AB1)</f>
        <v>0</v>
      </c>
      <c r="AD48" s="75">
        <v>0</v>
      </c>
      <c r="AE48" s="75">
        <v>0</v>
      </c>
      <c r="AF48" s="75">
        <v>0</v>
      </c>
      <c r="AG48" s="75">
        <f>IF(AG47+2&lt;13,(AG47+2)*AH1,(AG47-10)*AH1)</f>
        <v>0</v>
      </c>
      <c r="AH48" s="75">
        <f>SUM(BG48*AH1)</f>
        <v>0</v>
      </c>
      <c r="AI48" s="75">
        <f>IF(AG48&lt;3,(AI47+1)*AH1,AI47*AH1)</f>
        <v>0</v>
      </c>
      <c r="AJ48" s="75">
        <f>IF(AJ46=AJ47,(AJ47+1-AK48)*AL1,AJ47*AL1)</f>
        <v>0</v>
      </c>
      <c r="AK48" s="75">
        <f t="shared" si="36"/>
        <v>0</v>
      </c>
      <c r="AL48" s="75">
        <f>IF(AJ48-AJ47=0,(AL47+15)*AL1,AM1*AL1)</f>
        <v>0</v>
      </c>
      <c r="AM48" s="75">
        <f>IF(AK48=12,(AM47+1)*AL1,AM47*AL1)</f>
        <v>0</v>
      </c>
      <c r="AN48" s="75">
        <f>IF(AN46=AN47,(AN47+1-AO48)*AO1,AN47*AO1)</f>
        <v>0</v>
      </c>
      <c r="AO48" s="75">
        <f t="shared" si="27"/>
        <v>0</v>
      </c>
      <c r="AP48" s="75">
        <f>IF(AN47=AN48,BG48*AO1,(AP47-15)*AO1)</f>
        <v>0</v>
      </c>
      <c r="AQ48" s="75">
        <f>IF(AO48=12,(AQ47+1)*AO1,AQ47*AO1)</f>
        <v>0</v>
      </c>
      <c r="AR48" s="91">
        <f>SUM(MONTH(BC47+14)*AS1)</f>
        <v>0</v>
      </c>
      <c r="AS48" s="91">
        <f>SUM(DAY(BC47+14)*AS1)</f>
        <v>0</v>
      </c>
      <c r="AT48" s="91">
        <f>SUM(YEAR(BC47+14)*AS1)</f>
        <v>0</v>
      </c>
      <c r="AU48" s="91">
        <f>SUM(MONTH(BC47+7)*AV1)</f>
        <v>0</v>
      </c>
      <c r="AV48" s="91">
        <f>SUM(DAY(BC47+7)*AV1)</f>
        <v>0</v>
      </c>
      <c r="AW48" s="91">
        <f>SUM(YEAR(BC47+7)*AV1)</f>
        <v>0</v>
      </c>
      <c r="AX48" s="91">
        <f t="shared" si="2"/>
        <v>1</v>
      </c>
      <c r="AY48" s="91">
        <f t="shared" si="0"/>
        <v>1</v>
      </c>
      <c r="AZ48" s="91">
        <f t="shared" si="1"/>
        <v>0</v>
      </c>
      <c r="BA48" s="91">
        <f t="shared" si="1"/>
        <v>0</v>
      </c>
      <c r="BB48" s="79">
        <f t="shared" si="3"/>
        <v>0</v>
      </c>
      <c r="BC48" s="91">
        <f t="shared" si="4"/>
        <v>0</v>
      </c>
      <c r="BD48" s="75" t="s">
        <v>59</v>
      </c>
      <c r="BE48" s="91">
        <f>IF(BC48&lt;BU42,((BC48*10)+5),999999)</f>
        <v>5</v>
      </c>
      <c r="BF48" s="91">
        <f t="shared" si="5"/>
        <v>1</v>
      </c>
      <c r="BG48" s="75">
        <f t="shared" si="6"/>
        <v>0</v>
      </c>
      <c r="BH48" s="75">
        <f t="shared" si="28"/>
        <v>0</v>
      </c>
      <c r="BI48" s="75" t="b">
        <f t="shared" si="7"/>
        <v>0</v>
      </c>
      <c r="BJ48" s="75">
        <f t="shared" si="8"/>
        <v>0</v>
      </c>
      <c r="BK48" s="75">
        <f t="shared" si="9"/>
        <v>0</v>
      </c>
      <c r="BL48" s="75" t="b">
        <f t="shared" si="10"/>
        <v>1</v>
      </c>
      <c r="BM48" s="75">
        <f t="shared" si="11"/>
        <v>0</v>
      </c>
      <c r="BN48" s="75">
        <f t="shared" si="12"/>
        <v>0</v>
      </c>
      <c r="BO48" s="75" t="b">
        <f t="shared" si="13"/>
        <v>0</v>
      </c>
      <c r="BP48" s="75">
        <f t="shared" si="14"/>
        <v>0</v>
      </c>
      <c r="BQ48" s="75">
        <f t="shared" si="15"/>
        <v>0</v>
      </c>
      <c r="BR48" s="75"/>
      <c r="BS48" s="72" t="b">
        <f t="shared" si="52"/>
        <v>0</v>
      </c>
      <c r="BT48" s="72">
        <f t="shared" si="58"/>
        <v>0</v>
      </c>
      <c r="BU48" s="69" t="str">
        <f t="shared" si="57"/>
        <v/>
      </c>
      <c r="BV48" s="75"/>
      <c r="BW48" s="75"/>
      <c r="BX48" s="75"/>
      <c r="BY48" s="75"/>
      <c r="BZ48" s="75"/>
      <c r="CA48" s="75"/>
      <c r="CB48" s="75"/>
      <c r="CC48" s="75"/>
      <c r="CD48" s="79">
        <f t="shared" si="16"/>
        <v>0</v>
      </c>
      <c r="CE48" s="92">
        <f>IF(CD48&lt;CE3,CD48,CE3)</f>
        <v>0</v>
      </c>
      <c r="CF48" s="72" t="str">
        <f>IF(CE48&gt;=CE3,"BALLOON","PMT")</f>
        <v>PMT</v>
      </c>
      <c r="CG48" s="91">
        <f t="shared" si="29"/>
        <v>0</v>
      </c>
      <c r="CH48" s="91">
        <f>IF(BX1=360,CB5,CG48)</f>
        <v>0</v>
      </c>
      <c r="CI48" s="75" t="b">
        <f t="shared" si="17"/>
        <v>0</v>
      </c>
      <c r="CJ48" s="75">
        <f t="shared" si="30"/>
        <v>0</v>
      </c>
      <c r="CK48" s="75">
        <f>SUM(CJ48*CK1)</f>
        <v>0</v>
      </c>
      <c r="CL48" s="98">
        <f t="shared" si="18"/>
        <v>0</v>
      </c>
      <c r="CM48" s="97">
        <f>IF(CF48="PMT",E16-CL48,0)</f>
        <v>0</v>
      </c>
      <c r="CN48" s="97">
        <f t="shared" si="35"/>
        <v>0</v>
      </c>
      <c r="CO48" s="97">
        <f t="shared" si="20"/>
        <v>0</v>
      </c>
      <c r="CP48" s="97">
        <f t="shared" si="21"/>
        <v>0</v>
      </c>
      <c r="CQ48" s="94">
        <f t="shared" si="34"/>
        <v>0</v>
      </c>
      <c r="CR48" s="95">
        <f t="shared" si="31"/>
        <v>0</v>
      </c>
      <c r="CS48" s="96">
        <f t="shared" si="32"/>
        <v>0</v>
      </c>
      <c r="CT48" s="75">
        <f t="shared" si="23"/>
        <v>0</v>
      </c>
      <c r="CU48" s="99">
        <f t="shared" si="24"/>
        <v>0</v>
      </c>
      <c r="CV48" s="99">
        <f t="shared" si="25"/>
        <v>0</v>
      </c>
      <c r="CW48" s="100">
        <f t="shared" si="33"/>
        <v>0</v>
      </c>
      <c r="CX48" s="75">
        <f>SUM(CR48*CT48*BE1)</f>
        <v>0</v>
      </c>
    </row>
    <row r="49" spans="1:102" ht="18.95" customHeight="1">
      <c r="A49" s="45" t="str">
        <f t="shared" si="40"/>
        <v/>
      </c>
      <c r="B49" s="55" t="str">
        <f t="shared" si="41"/>
        <v/>
      </c>
      <c r="C49" s="47" t="str">
        <f t="shared" si="38"/>
        <v/>
      </c>
      <c r="D49" s="56" t="str">
        <f t="shared" si="42"/>
        <v/>
      </c>
      <c r="E49" s="121" t="str">
        <f t="shared" si="53"/>
        <v/>
      </c>
      <c r="F49" s="121"/>
      <c r="G49" s="57" t="str">
        <f t="shared" si="44"/>
        <v/>
      </c>
      <c r="H49" s="57" t="str">
        <f t="shared" si="45"/>
        <v/>
      </c>
      <c r="I49" s="128" t="str">
        <f t="shared" si="54"/>
        <v/>
      </c>
      <c r="J49" s="128" t="str">
        <f t="shared" si="55"/>
        <v/>
      </c>
      <c r="K49" s="140" t="str">
        <f t="shared" si="64"/>
        <v/>
      </c>
      <c r="L49" s="140"/>
      <c r="M49" s="139" t="str">
        <f t="shared" si="60"/>
        <v/>
      </c>
      <c r="N49" s="139"/>
      <c r="O49" s="46" t="str">
        <f t="shared" si="61"/>
        <v/>
      </c>
      <c r="P49" s="51" t="str">
        <f t="shared" si="62"/>
        <v/>
      </c>
      <c r="Q49" s="51"/>
      <c r="R49" s="75">
        <f>IF(R48+1&lt;13,(R48+1)*S1,1*S1)</f>
        <v>0</v>
      </c>
      <c r="S49" s="75">
        <f>SUM(BG49*S1)</f>
        <v>0</v>
      </c>
      <c r="T49" s="75">
        <f>IF(R49=1,(T48+1)*S1,T48*S1)</f>
        <v>0</v>
      </c>
      <c r="U49" s="75">
        <f>IF(U48+3&lt;13,(U48+3)*V1,(U48-9)*V1)</f>
        <v>0</v>
      </c>
      <c r="V49" s="75">
        <f>SUM(BG49*V1)</f>
        <v>0</v>
      </c>
      <c r="W49" s="75">
        <f>IF(U49&lt;4,(W48+1)*V1,W48*V1)</f>
        <v>0</v>
      </c>
      <c r="X49" s="75">
        <f>IF(X48+6&lt;13,(X48+6)*Y1,(X48-6)*Y1)</f>
        <v>0</v>
      </c>
      <c r="Y49" s="75">
        <f>SUM(BG49*Y1)</f>
        <v>0</v>
      </c>
      <c r="Z49" s="75">
        <f>IF(X49&lt;6,(Z48+1)*Y1,Z48*Y1)</f>
        <v>0</v>
      </c>
      <c r="AA49" s="75">
        <f>SUM(AA48*AB1)</f>
        <v>0</v>
      </c>
      <c r="AB49" s="75">
        <f>SUM(BG49*AB1)</f>
        <v>0</v>
      </c>
      <c r="AC49" s="75">
        <f>SUM(AC48+1*AB1)</f>
        <v>0</v>
      </c>
      <c r="AD49" s="75">
        <v>0</v>
      </c>
      <c r="AE49" s="75">
        <v>0</v>
      </c>
      <c r="AF49" s="75">
        <v>0</v>
      </c>
      <c r="AG49" s="75">
        <f>IF(AG48+2&lt;13,(AG48+2)*AH1,(AG48-10)*AH1)</f>
        <v>0</v>
      </c>
      <c r="AH49" s="75">
        <f>SUM(BG49*AH1)</f>
        <v>0</v>
      </c>
      <c r="AI49" s="75">
        <f>IF(AG49&lt;3,(AI48+1)*AH1,AI48*AH1)</f>
        <v>0</v>
      </c>
      <c r="AJ49" s="75">
        <f>IF(AJ47=AJ48,(AJ48+1-AK49)*AL1,AJ48*AL1)</f>
        <v>0</v>
      </c>
      <c r="AK49" s="75">
        <f t="shared" si="36"/>
        <v>0</v>
      </c>
      <c r="AL49" s="75">
        <f>IF(AJ49-AJ48=0,(AL48+15)*AL1,AM1*AL1)</f>
        <v>0</v>
      </c>
      <c r="AM49" s="75">
        <f>IF(AK49=12,(AM48+1)*AL1,AM48*AL1)</f>
        <v>0</v>
      </c>
      <c r="AN49" s="75">
        <f>IF(AN47=AN48,(AN48+1-AO49)*AO1,AN48*AO1)</f>
        <v>0</v>
      </c>
      <c r="AO49" s="75">
        <f t="shared" si="27"/>
        <v>0</v>
      </c>
      <c r="AP49" s="75">
        <f>IF(AN48=AN49,BG49*AO1,(AP48-15)*AO1)</f>
        <v>0</v>
      </c>
      <c r="AQ49" s="75">
        <f>IF(AO49=12,(AQ48+1)*AO1,AQ48*AO1)</f>
        <v>0</v>
      </c>
      <c r="AR49" s="91">
        <f>SUM(MONTH(BC48+14)*AS1)</f>
        <v>0</v>
      </c>
      <c r="AS49" s="91">
        <f>SUM(DAY(BC48+14)*AS1)</f>
        <v>0</v>
      </c>
      <c r="AT49" s="91">
        <f>SUM(YEAR(BC48+14)*AS1)</f>
        <v>0</v>
      </c>
      <c r="AU49" s="91">
        <f>SUM(MONTH(BC48+7)*AV1)</f>
        <v>0</v>
      </c>
      <c r="AV49" s="91">
        <f>SUM(DAY(BC48+7)*AV1)</f>
        <v>0</v>
      </c>
      <c r="AW49" s="91">
        <f>SUM(YEAR(BC48+7)*AV1)</f>
        <v>0</v>
      </c>
      <c r="AX49" s="91">
        <f t="shared" si="2"/>
        <v>1</v>
      </c>
      <c r="AY49" s="91">
        <f t="shared" si="0"/>
        <v>1</v>
      </c>
      <c r="AZ49" s="91">
        <f t="shared" si="1"/>
        <v>0</v>
      </c>
      <c r="BA49" s="91">
        <f t="shared" si="1"/>
        <v>0</v>
      </c>
      <c r="BB49" s="79">
        <f t="shared" si="3"/>
        <v>0</v>
      </c>
      <c r="BC49" s="91">
        <f t="shared" si="4"/>
        <v>0</v>
      </c>
      <c r="BD49" s="75" t="s">
        <v>59</v>
      </c>
      <c r="BE49" s="91">
        <f>IF(BC49&lt;BU42,((BC49*10)+5),999999)</f>
        <v>5</v>
      </c>
      <c r="BF49" s="91">
        <f t="shared" si="5"/>
        <v>1</v>
      </c>
      <c r="BG49" s="75">
        <f t="shared" si="6"/>
        <v>0</v>
      </c>
      <c r="BH49" s="75">
        <f t="shared" si="28"/>
        <v>0</v>
      </c>
      <c r="BI49" s="75" t="b">
        <f t="shared" si="7"/>
        <v>0</v>
      </c>
      <c r="BJ49" s="75">
        <f t="shared" si="8"/>
        <v>0</v>
      </c>
      <c r="BK49" s="75">
        <f t="shared" si="9"/>
        <v>0</v>
      </c>
      <c r="BL49" s="75" t="b">
        <f t="shared" si="10"/>
        <v>1</v>
      </c>
      <c r="BM49" s="75">
        <f t="shared" si="11"/>
        <v>0</v>
      </c>
      <c r="BN49" s="75">
        <f t="shared" si="12"/>
        <v>0</v>
      </c>
      <c r="BO49" s="75" t="b">
        <f t="shared" si="13"/>
        <v>0</v>
      </c>
      <c r="BP49" s="75">
        <f t="shared" si="14"/>
        <v>0</v>
      </c>
      <c r="BQ49" s="75">
        <f t="shared" si="15"/>
        <v>0</v>
      </c>
      <c r="BR49" s="75"/>
      <c r="BS49" s="72" t="b">
        <f t="shared" si="52"/>
        <v>0</v>
      </c>
      <c r="BT49" s="72">
        <f t="shared" si="58"/>
        <v>0</v>
      </c>
      <c r="BU49" s="69" t="str">
        <f t="shared" si="57"/>
        <v/>
      </c>
      <c r="BV49" s="75"/>
      <c r="BW49" s="75"/>
      <c r="BX49" s="75"/>
      <c r="BY49" s="75"/>
      <c r="BZ49" s="75"/>
      <c r="CA49" s="75"/>
      <c r="CB49" s="75"/>
      <c r="CC49" s="75"/>
      <c r="CD49" s="79">
        <f t="shared" si="16"/>
        <v>0</v>
      </c>
      <c r="CE49" s="92">
        <f>IF(CD49&lt;CE3,CD49,CE3)</f>
        <v>0</v>
      </c>
      <c r="CF49" s="72" t="str">
        <f>IF(CE49&gt;=CE3,"BALLOON","PMT")</f>
        <v>PMT</v>
      </c>
      <c r="CG49" s="91">
        <f t="shared" si="29"/>
        <v>0</v>
      </c>
      <c r="CH49" s="91">
        <f>IF(BX1=360,CB5,CG49)</f>
        <v>0</v>
      </c>
      <c r="CI49" s="75" t="b">
        <f t="shared" si="17"/>
        <v>0</v>
      </c>
      <c r="CJ49" s="75">
        <f t="shared" si="30"/>
        <v>0</v>
      </c>
      <c r="CK49" s="75">
        <f>SUM(CJ49*CK1)</f>
        <v>0</v>
      </c>
      <c r="CL49" s="98">
        <f t="shared" si="18"/>
        <v>0</v>
      </c>
      <c r="CM49" s="97">
        <f>IF(CF49="PMT",E16-CL49,0)</f>
        <v>0</v>
      </c>
      <c r="CN49" s="97">
        <f t="shared" si="35"/>
        <v>0</v>
      </c>
      <c r="CO49" s="97">
        <f t="shared" si="20"/>
        <v>0</v>
      </c>
      <c r="CP49" s="97">
        <f t="shared" si="21"/>
        <v>0</v>
      </c>
      <c r="CQ49" s="94">
        <f t="shared" si="34"/>
        <v>0</v>
      </c>
      <c r="CR49" s="95">
        <f t="shared" si="31"/>
        <v>0</v>
      </c>
      <c r="CS49" s="96">
        <f t="shared" si="32"/>
        <v>0</v>
      </c>
      <c r="CT49" s="75">
        <f t="shared" si="23"/>
        <v>0</v>
      </c>
      <c r="CU49" s="99">
        <f t="shared" si="24"/>
        <v>0</v>
      </c>
      <c r="CV49" s="99">
        <f t="shared" si="25"/>
        <v>0</v>
      </c>
      <c r="CW49" s="100">
        <f t="shared" si="33"/>
        <v>0</v>
      </c>
      <c r="CX49" s="75">
        <f>SUM(CR49*CT49*BE1)</f>
        <v>0</v>
      </c>
    </row>
    <row r="50" spans="1:102" ht="18.95" customHeight="1">
      <c r="A50" s="45" t="str">
        <f t="shared" si="40"/>
        <v/>
      </c>
      <c r="B50" s="55" t="str">
        <f t="shared" si="41"/>
        <v/>
      </c>
      <c r="C50" s="47" t="str">
        <f t="shared" si="38"/>
        <v/>
      </c>
      <c r="D50" s="56" t="str">
        <f t="shared" si="42"/>
        <v/>
      </c>
      <c r="E50" s="121" t="str">
        <f t="shared" si="53"/>
        <v/>
      </c>
      <c r="F50" s="121"/>
      <c r="G50" s="57" t="str">
        <f t="shared" si="44"/>
        <v/>
      </c>
      <c r="H50" s="57" t="str">
        <f t="shared" si="45"/>
        <v/>
      </c>
      <c r="I50" s="128" t="str">
        <f t="shared" si="54"/>
        <v/>
      </c>
      <c r="J50" s="128" t="str">
        <f t="shared" si="55"/>
        <v/>
      </c>
      <c r="K50" s="140" t="str">
        <f t="shared" si="64"/>
        <v/>
      </c>
      <c r="L50" s="140"/>
      <c r="M50" s="139" t="str">
        <f t="shared" si="60"/>
        <v/>
      </c>
      <c r="N50" s="139"/>
      <c r="O50" s="46" t="str">
        <f t="shared" si="61"/>
        <v/>
      </c>
      <c r="P50" s="51" t="str">
        <f t="shared" si="62"/>
        <v/>
      </c>
      <c r="Q50" s="51"/>
      <c r="R50" s="75">
        <f>IF(R49+1&lt;13,(R49+1)*S1,1*S1)</f>
        <v>0</v>
      </c>
      <c r="S50" s="75">
        <f>SUM(BG50*S1)</f>
        <v>0</v>
      </c>
      <c r="T50" s="75">
        <f>IF(R50=1,(T49+1)*S1,T49*S1)</f>
        <v>0</v>
      </c>
      <c r="U50" s="75">
        <f>IF(U49+3&lt;13,(U49+3)*V1,(U49-9)*V1)</f>
        <v>0</v>
      </c>
      <c r="V50" s="75">
        <f>SUM(BG50*V1)</f>
        <v>0</v>
      </c>
      <c r="W50" s="75">
        <f>IF(U50&lt;4,(W49+1)*V1,W49*V1)</f>
        <v>0</v>
      </c>
      <c r="X50" s="75">
        <f>IF(X49+6&lt;13,(X49+6)*Y1,(X49-6)*Y1)</f>
        <v>0</v>
      </c>
      <c r="Y50" s="75">
        <f>SUM(BG50*Y1)</f>
        <v>0</v>
      </c>
      <c r="Z50" s="75">
        <f>IF(X50&lt;6,(Z49+1)*Y1,Z49*Y1)</f>
        <v>0</v>
      </c>
      <c r="AA50" s="75">
        <f>SUM(AA49*AB1)</f>
        <v>0</v>
      </c>
      <c r="AB50" s="75">
        <f>SUM(BG50*AB1)</f>
        <v>0</v>
      </c>
      <c r="AC50" s="75">
        <f>SUM(AC49+1*AB1)</f>
        <v>0</v>
      </c>
      <c r="AD50" s="75">
        <v>0</v>
      </c>
      <c r="AE50" s="75">
        <v>0</v>
      </c>
      <c r="AF50" s="75">
        <v>0</v>
      </c>
      <c r="AG50" s="75">
        <f>IF(AG49+2&lt;13,(AG49+2)*AH1,(AG49-10)*AH1)</f>
        <v>0</v>
      </c>
      <c r="AH50" s="75">
        <f>SUM(BG50*AH1)</f>
        <v>0</v>
      </c>
      <c r="AI50" s="75">
        <f>IF(AG50&lt;3,(AI49+1)*AH1,AI49*AH1)</f>
        <v>0</v>
      </c>
      <c r="AJ50" s="75">
        <f>IF(AJ48=AJ49,(AJ49+1-AK50)*AL1,AJ49*AL1)</f>
        <v>0</v>
      </c>
      <c r="AK50" s="75">
        <f t="shared" si="36"/>
        <v>0</v>
      </c>
      <c r="AL50" s="75">
        <f>IF(AJ50-AJ49=0,(AL49+15)*AL1,AM1*AL1)</f>
        <v>0</v>
      </c>
      <c r="AM50" s="75">
        <f>IF(AK50=12,(AM49+1)*AL1,AM49*AL1)</f>
        <v>0</v>
      </c>
      <c r="AN50" s="75">
        <f>IF(AN48=AN49,(AN49+1-AO50)*AO1,AN49*AO1)</f>
        <v>0</v>
      </c>
      <c r="AO50" s="75">
        <f t="shared" si="27"/>
        <v>0</v>
      </c>
      <c r="AP50" s="75">
        <f>IF(AN49=AN50,BG50*AO1,(AP49-15)*AO1)</f>
        <v>0</v>
      </c>
      <c r="AQ50" s="75">
        <f>IF(AO50=12,(AQ49+1)*AO1,AQ49*AO1)</f>
        <v>0</v>
      </c>
      <c r="AR50" s="91">
        <f>SUM(MONTH(BC49+14)*AS1)</f>
        <v>0</v>
      </c>
      <c r="AS50" s="91">
        <f>SUM(DAY(BC49+14)*AS1)</f>
        <v>0</v>
      </c>
      <c r="AT50" s="91">
        <f>SUM(YEAR(BC49+14)*AS1)</f>
        <v>0</v>
      </c>
      <c r="AU50" s="91">
        <f>SUM(MONTH(BC49+7)*AV1)</f>
        <v>0</v>
      </c>
      <c r="AV50" s="91">
        <f>SUM(DAY(BC49+7)*AV1)</f>
        <v>0</v>
      </c>
      <c r="AW50" s="91">
        <f>SUM(YEAR(BC49+7)*AV1)</f>
        <v>0</v>
      </c>
      <c r="AX50" s="91">
        <f t="shared" si="2"/>
        <v>1</v>
      </c>
      <c r="AY50" s="91">
        <f t="shared" si="0"/>
        <v>1</v>
      </c>
      <c r="AZ50" s="91">
        <f t="shared" si="1"/>
        <v>0</v>
      </c>
      <c r="BA50" s="91">
        <f t="shared" si="1"/>
        <v>0</v>
      </c>
      <c r="BB50" s="79">
        <f t="shared" si="3"/>
        <v>0</v>
      </c>
      <c r="BC50" s="91">
        <f t="shared" si="4"/>
        <v>0</v>
      </c>
      <c r="BD50" s="75" t="s">
        <v>59</v>
      </c>
      <c r="BE50" s="91">
        <f>IF(BC50&lt;BU42,((BC50*10)+5),999999)</f>
        <v>5</v>
      </c>
      <c r="BF50" s="91">
        <f t="shared" si="5"/>
        <v>1</v>
      </c>
      <c r="BG50" s="75">
        <f t="shared" si="6"/>
        <v>0</v>
      </c>
      <c r="BH50" s="75">
        <f t="shared" si="28"/>
        <v>0</v>
      </c>
      <c r="BI50" s="75" t="b">
        <f t="shared" si="7"/>
        <v>0</v>
      </c>
      <c r="BJ50" s="75">
        <f t="shared" si="8"/>
        <v>0</v>
      </c>
      <c r="BK50" s="75">
        <f t="shared" si="9"/>
        <v>0</v>
      </c>
      <c r="BL50" s="75" t="b">
        <f t="shared" si="10"/>
        <v>1</v>
      </c>
      <c r="BM50" s="75">
        <f t="shared" si="11"/>
        <v>0</v>
      </c>
      <c r="BN50" s="75">
        <f t="shared" si="12"/>
        <v>0</v>
      </c>
      <c r="BO50" s="75" t="b">
        <f t="shared" si="13"/>
        <v>0</v>
      </c>
      <c r="BP50" s="75">
        <f t="shared" si="14"/>
        <v>0</v>
      </c>
      <c r="BQ50" s="75">
        <f t="shared" si="15"/>
        <v>0</v>
      </c>
      <c r="BR50" s="75"/>
      <c r="BS50" s="72" t="b">
        <f t="shared" si="52"/>
        <v>0</v>
      </c>
      <c r="BT50" s="72">
        <f t="shared" si="58"/>
        <v>0</v>
      </c>
      <c r="BU50" s="69" t="str">
        <f t="shared" si="57"/>
        <v/>
      </c>
      <c r="BV50" s="75"/>
      <c r="BW50" s="75"/>
      <c r="BX50" s="75"/>
      <c r="BY50" s="75"/>
      <c r="BZ50" s="75"/>
      <c r="CA50" s="75"/>
      <c r="CB50" s="75"/>
      <c r="CC50" s="75"/>
      <c r="CD50" s="79">
        <f t="shared" si="16"/>
        <v>0</v>
      </c>
      <c r="CE50" s="92">
        <f>IF(CD50&lt;CE3,CD50,CE3)</f>
        <v>0</v>
      </c>
      <c r="CF50" s="72" t="str">
        <f>IF(CE50&gt;=CE3,"BALLOON","PMT")</f>
        <v>PMT</v>
      </c>
      <c r="CG50" s="91">
        <f t="shared" si="29"/>
        <v>0</v>
      </c>
      <c r="CH50" s="91">
        <f>IF(BX1=360,CB5,CG50)</f>
        <v>0</v>
      </c>
      <c r="CI50" s="75" t="b">
        <f t="shared" si="17"/>
        <v>0</v>
      </c>
      <c r="CJ50" s="75">
        <f t="shared" si="30"/>
        <v>0</v>
      </c>
      <c r="CK50" s="75">
        <f>SUM(CJ50*CK1)</f>
        <v>0</v>
      </c>
      <c r="CL50" s="98">
        <f t="shared" si="18"/>
        <v>0</v>
      </c>
      <c r="CM50" s="97">
        <f>IF(CF50="PMT",E16-CL50,0)</f>
        <v>0</v>
      </c>
      <c r="CN50" s="97">
        <f t="shared" si="35"/>
        <v>0</v>
      </c>
      <c r="CO50" s="97">
        <f t="shared" si="20"/>
        <v>0</v>
      </c>
      <c r="CP50" s="97">
        <f t="shared" si="21"/>
        <v>0</v>
      </c>
      <c r="CQ50" s="94">
        <f t="shared" si="34"/>
        <v>0</v>
      </c>
      <c r="CR50" s="95">
        <f t="shared" si="31"/>
        <v>0</v>
      </c>
      <c r="CS50" s="96">
        <f t="shared" si="32"/>
        <v>0</v>
      </c>
      <c r="CT50" s="75">
        <f t="shared" si="23"/>
        <v>0</v>
      </c>
      <c r="CU50" s="99">
        <f t="shared" si="24"/>
        <v>0</v>
      </c>
      <c r="CV50" s="99">
        <f t="shared" si="25"/>
        <v>0</v>
      </c>
      <c r="CW50" s="100">
        <f t="shared" si="33"/>
        <v>0</v>
      </c>
      <c r="CX50" s="75">
        <f>SUM(CR50*CT50*BE1)</f>
        <v>0</v>
      </c>
    </row>
    <row r="51" spans="1:102" ht="18.95" customHeight="1">
      <c r="A51" s="45" t="str">
        <f t="shared" si="40"/>
        <v/>
      </c>
      <c r="B51" s="55" t="str">
        <f t="shared" si="41"/>
        <v/>
      </c>
      <c r="C51" s="47" t="str">
        <f t="shared" si="38"/>
        <v/>
      </c>
      <c r="D51" s="56" t="str">
        <f t="shared" si="42"/>
        <v/>
      </c>
      <c r="E51" s="121" t="str">
        <f t="shared" si="53"/>
        <v/>
      </c>
      <c r="F51" s="121"/>
      <c r="G51" s="57" t="str">
        <f t="shared" si="44"/>
        <v/>
      </c>
      <c r="H51" s="57" t="str">
        <f t="shared" si="45"/>
        <v/>
      </c>
      <c r="I51" s="128" t="str">
        <f t="shared" si="54"/>
        <v/>
      </c>
      <c r="J51" s="128" t="str">
        <f t="shared" si="55"/>
        <v/>
      </c>
      <c r="K51" s="140" t="str">
        <f t="shared" si="64"/>
        <v/>
      </c>
      <c r="L51" s="140"/>
      <c r="M51" s="139" t="str">
        <f t="shared" si="60"/>
        <v/>
      </c>
      <c r="N51" s="139"/>
      <c r="O51" s="46" t="str">
        <f t="shared" si="61"/>
        <v/>
      </c>
      <c r="P51" s="51" t="str">
        <f t="shared" si="62"/>
        <v/>
      </c>
      <c r="Q51" s="51"/>
      <c r="R51" s="75">
        <f>IF(R50+1&lt;13,(R50+1)*S1,1*S1)</f>
        <v>0</v>
      </c>
      <c r="S51" s="75">
        <f>SUM(BG51*S1)</f>
        <v>0</v>
      </c>
      <c r="T51" s="75">
        <f>IF(R51=1,(T50+1)*S1,T50*S1)</f>
        <v>0</v>
      </c>
      <c r="U51" s="75">
        <f>IF(U50+3&lt;13,(U50+3)*V1,(U50-9)*V1)</f>
        <v>0</v>
      </c>
      <c r="V51" s="75">
        <f>SUM(BG51*V1)</f>
        <v>0</v>
      </c>
      <c r="W51" s="75">
        <f>IF(U51&lt;4,(W50+1)*V1,W50*V1)</f>
        <v>0</v>
      </c>
      <c r="X51" s="75">
        <f>IF(X50+6&lt;13,(X50+6)*Y1,(X50-6)*Y1)</f>
        <v>0</v>
      </c>
      <c r="Y51" s="75">
        <f>SUM(BG51*Y1)</f>
        <v>0</v>
      </c>
      <c r="Z51" s="75">
        <f>IF(X51&lt;6,(Z50+1)*Y1,Z50*Y1)</f>
        <v>0</v>
      </c>
      <c r="AA51" s="75">
        <f>SUM(AA50*AB1)</f>
        <v>0</v>
      </c>
      <c r="AB51" s="75">
        <f>SUM(BG51*AB1)</f>
        <v>0</v>
      </c>
      <c r="AC51" s="75">
        <f>SUM(AC50+1*AB1)</f>
        <v>0</v>
      </c>
      <c r="AD51" s="75">
        <v>0</v>
      </c>
      <c r="AE51" s="75">
        <v>0</v>
      </c>
      <c r="AF51" s="75">
        <v>0</v>
      </c>
      <c r="AG51" s="75">
        <f>IF(AG50+2&lt;13,(AG50+2)*AH1,(AG50-10)*AH1)</f>
        <v>0</v>
      </c>
      <c r="AH51" s="75">
        <f>SUM(BG51*AH1)</f>
        <v>0</v>
      </c>
      <c r="AI51" s="75">
        <f>IF(AG51&lt;3,(AI50+1)*AH1,AI50*AH1)</f>
        <v>0</v>
      </c>
      <c r="AJ51" s="75">
        <f>IF(AJ49=AJ50,(AJ50+1-AK51)*AL1,AJ50*AL1)</f>
        <v>0</v>
      </c>
      <c r="AK51" s="75">
        <f t="shared" si="36"/>
        <v>0</v>
      </c>
      <c r="AL51" s="75">
        <f>IF(AJ51-AJ50=0,(AL50+15)*AL1,AM1*AL1)</f>
        <v>0</v>
      </c>
      <c r="AM51" s="75">
        <f>IF(AK51=12,(AM50+1)*AL1,AM50*AL1)</f>
        <v>0</v>
      </c>
      <c r="AN51" s="75">
        <f>IF(AN49=AN50,(AN50+1-AO51)*AO1,AN50*AO1)</f>
        <v>0</v>
      </c>
      <c r="AO51" s="75">
        <f t="shared" si="27"/>
        <v>0</v>
      </c>
      <c r="AP51" s="75">
        <f>IF(AN50=AN51,BG51*AO1,(AP50-15)*AO1)</f>
        <v>0</v>
      </c>
      <c r="AQ51" s="75">
        <f>IF(AO51=12,(AQ50+1)*AO1,AQ50*AO1)</f>
        <v>0</v>
      </c>
      <c r="AR51" s="91">
        <f>SUM(MONTH(BC50+14)*AS1)</f>
        <v>0</v>
      </c>
      <c r="AS51" s="91">
        <f>SUM(DAY(BC50+14)*AS1)</f>
        <v>0</v>
      </c>
      <c r="AT51" s="91">
        <f>SUM(YEAR(BC50+14)*AS1)</f>
        <v>0</v>
      </c>
      <c r="AU51" s="91">
        <f>SUM(MONTH(BC50+7)*AV1)</f>
        <v>0</v>
      </c>
      <c r="AV51" s="91">
        <f>SUM(DAY(BC50+7)*AV1)</f>
        <v>0</v>
      </c>
      <c r="AW51" s="91">
        <f>SUM(YEAR(BC50+7)*AV1)</f>
        <v>0</v>
      </c>
      <c r="AX51" s="91">
        <f t="shared" si="2"/>
        <v>1</v>
      </c>
      <c r="AY51" s="91">
        <f t="shared" si="0"/>
        <v>1</v>
      </c>
      <c r="AZ51" s="91">
        <f t="shared" si="1"/>
        <v>0</v>
      </c>
      <c r="BA51" s="91">
        <f t="shared" si="1"/>
        <v>0</v>
      </c>
      <c r="BB51" s="79">
        <f t="shared" si="3"/>
        <v>0</v>
      </c>
      <c r="BC51" s="91">
        <f t="shared" si="4"/>
        <v>0</v>
      </c>
      <c r="BD51" s="75" t="s">
        <v>59</v>
      </c>
      <c r="BE51" s="91">
        <f>IF(BC51&lt;BU42,((BC51*10)+5),999999)</f>
        <v>5</v>
      </c>
      <c r="BF51" s="91">
        <f t="shared" si="5"/>
        <v>1</v>
      </c>
      <c r="BG51" s="75">
        <f t="shared" si="6"/>
        <v>0</v>
      </c>
      <c r="BH51" s="75">
        <f t="shared" si="28"/>
        <v>0</v>
      </c>
      <c r="BI51" s="75" t="b">
        <f t="shared" si="7"/>
        <v>0</v>
      </c>
      <c r="BJ51" s="75">
        <f t="shared" si="8"/>
        <v>0</v>
      </c>
      <c r="BK51" s="75">
        <f t="shared" si="9"/>
        <v>0</v>
      </c>
      <c r="BL51" s="75" t="b">
        <f t="shared" si="10"/>
        <v>1</v>
      </c>
      <c r="BM51" s="75">
        <f t="shared" si="11"/>
        <v>0</v>
      </c>
      <c r="BN51" s="75">
        <f t="shared" si="12"/>
        <v>0</v>
      </c>
      <c r="BO51" s="75" t="b">
        <f t="shared" si="13"/>
        <v>0</v>
      </c>
      <c r="BP51" s="75">
        <f t="shared" si="14"/>
        <v>0</v>
      </c>
      <c r="BQ51" s="75">
        <f t="shared" si="15"/>
        <v>0</v>
      </c>
      <c r="BR51" s="75"/>
      <c r="BS51" s="72" t="b">
        <f t="shared" si="52"/>
        <v>0</v>
      </c>
      <c r="BT51" s="72">
        <f t="shared" si="58"/>
        <v>0</v>
      </c>
      <c r="BU51" s="69" t="str">
        <f t="shared" si="57"/>
        <v/>
      </c>
      <c r="BV51" s="75"/>
      <c r="BW51" s="75"/>
      <c r="BX51" s="75"/>
      <c r="BY51" s="75"/>
      <c r="BZ51" s="75"/>
      <c r="CA51" s="75"/>
      <c r="CB51" s="75"/>
      <c r="CC51" s="75"/>
      <c r="CD51" s="79">
        <f t="shared" si="16"/>
        <v>0</v>
      </c>
      <c r="CE51" s="92">
        <f>IF(CD51&lt;CE3,CD51,CE3)</f>
        <v>0</v>
      </c>
      <c r="CF51" s="72" t="str">
        <f>IF(CE51&gt;=CE3,"BALLOON","PMT")</f>
        <v>PMT</v>
      </c>
      <c r="CG51" s="91">
        <f t="shared" si="29"/>
        <v>0</v>
      </c>
      <c r="CH51" s="91">
        <f>IF(BX1=360,CB5,CG51)</f>
        <v>0</v>
      </c>
      <c r="CI51" s="75" t="b">
        <f t="shared" si="17"/>
        <v>0</v>
      </c>
      <c r="CJ51" s="75">
        <f t="shared" si="30"/>
        <v>0</v>
      </c>
      <c r="CK51" s="75">
        <f>SUM(CJ51*CK1)</f>
        <v>0</v>
      </c>
      <c r="CL51" s="98">
        <f t="shared" si="18"/>
        <v>0</v>
      </c>
      <c r="CM51" s="97">
        <f>IF(CF51="PMT",E16-CL51,0)</f>
        <v>0</v>
      </c>
      <c r="CN51" s="97">
        <f t="shared" si="35"/>
        <v>0</v>
      </c>
      <c r="CO51" s="97">
        <f t="shared" si="20"/>
        <v>0</v>
      </c>
      <c r="CP51" s="97">
        <f t="shared" si="21"/>
        <v>0</v>
      </c>
      <c r="CQ51" s="94">
        <f t="shared" si="34"/>
        <v>0</v>
      </c>
      <c r="CR51" s="95">
        <f t="shared" si="31"/>
        <v>0</v>
      </c>
      <c r="CS51" s="96">
        <f t="shared" si="32"/>
        <v>0</v>
      </c>
      <c r="CT51" s="75">
        <f t="shared" si="23"/>
        <v>0</v>
      </c>
      <c r="CU51" s="99">
        <f t="shared" si="24"/>
        <v>0</v>
      </c>
      <c r="CV51" s="99">
        <f t="shared" si="25"/>
        <v>0</v>
      </c>
      <c r="CW51" s="100">
        <f t="shared" si="33"/>
        <v>0</v>
      </c>
      <c r="CX51" s="75">
        <f>SUM(CR51*CT51*BE1)</f>
        <v>0</v>
      </c>
    </row>
    <row r="52" spans="1:102" ht="18.95" customHeight="1">
      <c r="A52" s="45" t="str">
        <f t="shared" si="40"/>
        <v/>
      </c>
      <c r="B52" s="55" t="str">
        <f t="shared" si="41"/>
        <v/>
      </c>
      <c r="C52" s="47" t="str">
        <f t="shared" si="38"/>
        <v/>
      </c>
      <c r="D52" s="56" t="str">
        <f t="shared" si="42"/>
        <v/>
      </c>
      <c r="E52" s="121" t="str">
        <f t="shared" si="53"/>
        <v/>
      </c>
      <c r="F52" s="121"/>
      <c r="G52" s="57" t="str">
        <f t="shared" si="44"/>
        <v/>
      </c>
      <c r="H52" s="57" t="str">
        <f t="shared" si="45"/>
        <v/>
      </c>
      <c r="I52" s="128" t="str">
        <f t="shared" si="54"/>
        <v/>
      </c>
      <c r="J52" s="128" t="str">
        <f t="shared" si="55"/>
        <v/>
      </c>
      <c r="K52" s="140" t="str">
        <f t="shared" si="64"/>
        <v/>
      </c>
      <c r="L52" s="140"/>
      <c r="M52" s="139" t="str">
        <f t="shared" si="60"/>
        <v/>
      </c>
      <c r="N52" s="139"/>
      <c r="O52" s="46" t="str">
        <f t="shared" si="61"/>
        <v/>
      </c>
      <c r="P52" s="51" t="str">
        <f t="shared" si="62"/>
        <v/>
      </c>
      <c r="Q52" s="51"/>
      <c r="R52" s="75">
        <f>IF(R51+1&lt;13,(R51+1)*S1,1*S1)</f>
        <v>0</v>
      </c>
      <c r="S52" s="75">
        <f>SUM(BG52*S1)</f>
        <v>0</v>
      </c>
      <c r="T52" s="75">
        <f>IF(R52=1,(T51+1)*S1,T51*S1)</f>
        <v>0</v>
      </c>
      <c r="U52" s="75">
        <f>IF(U51+3&lt;13,(U51+3)*V1,(U51-9)*V1)</f>
        <v>0</v>
      </c>
      <c r="V52" s="75">
        <f>SUM(BG52*V1)</f>
        <v>0</v>
      </c>
      <c r="W52" s="75">
        <f>IF(U52&lt;4,(W51+1)*V1,W51*V1)</f>
        <v>0</v>
      </c>
      <c r="X52" s="75">
        <f>IF(X51+6&lt;13,(X51+6)*Y1,(X51-6)*Y1)</f>
        <v>0</v>
      </c>
      <c r="Y52" s="75">
        <f>SUM(BG52*Y1)</f>
        <v>0</v>
      </c>
      <c r="Z52" s="75">
        <f>IF(X52&lt;6,(Z51+1)*Y1,Z51*Y1)</f>
        <v>0</v>
      </c>
      <c r="AA52" s="75">
        <f>SUM(AA51*AB1)</f>
        <v>0</v>
      </c>
      <c r="AB52" s="75">
        <f>SUM(BG52*AB1)</f>
        <v>0</v>
      </c>
      <c r="AC52" s="75">
        <f>SUM(AC51+1*AB1)</f>
        <v>0</v>
      </c>
      <c r="AD52" s="75">
        <v>0</v>
      </c>
      <c r="AE52" s="75">
        <v>0</v>
      </c>
      <c r="AF52" s="75">
        <v>0</v>
      </c>
      <c r="AG52" s="75">
        <f>IF(AG51+2&lt;13,(AG51+2)*AH1,(AG51-10)*AH1)</f>
        <v>0</v>
      </c>
      <c r="AH52" s="75">
        <f>SUM(BG52*AH1)</f>
        <v>0</v>
      </c>
      <c r="AI52" s="75">
        <f>IF(AG52&lt;3,(AI51+1)*AH1,AI51*AH1)</f>
        <v>0</v>
      </c>
      <c r="AJ52" s="75">
        <f>IF(AJ50=AJ51,(AJ51+1-AK52)*AL1,AJ51*AL1)</f>
        <v>0</v>
      </c>
      <c r="AK52" s="75">
        <f t="shared" si="36"/>
        <v>0</v>
      </c>
      <c r="AL52" s="75">
        <f>IF(AJ52-AJ51=0,(AL51+15)*AL1,AM1*AL1)</f>
        <v>0</v>
      </c>
      <c r="AM52" s="75">
        <f>IF(AK52=12,(AM51+1)*AL1,AM51*AL1)</f>
        <v>0</v>
      </c>
      <c r="AN52" s="75">
        <f>IF(AN50=AN51,(AN51+1-AO52)*AO1,AN51*AO1)</f>
        <v>0</v>
      </c>
      <c r="AO52" s="75">
        <f t="shared" si="27"/>
        <v>0</v>
      </c>
      <c r="AP52" s="75">
        <f>IF(AN51=AN52,BG52*AO1,(AP51-15)*AO1)</f>
        <v>0</v>
      </c>
      <c r="AQ52" s="75">
        <f>IF(AO52=12,(AQ51+1)*AO1,AQ51*AO1)</f>
        <v>0</v>
      </c>
      <c r="AR52" s="91">
        <f>SUM(MONTH(BC51+14)*AS1)</f>
        <v>0</v>
      </c>
      <c r="AS52" s="91">
        <f>SUM(DAY(BC51+14)*AS1)</f>
        <v>0</v>
      </c>
      <c r="AT52" s="91">
        <f>SUM(YEAR(BC51+14)*AS1)</f>
        <v>0</v>
      </c>
      <c r="AU52" s="91">
        <f>SUM(MONTH(BC51+7)*AV1)</f>
        <v>0</v>
      </c>
      <c r="AV52" s="91">
        <f>SUM(DAY(BC51+7)*AV1)</f>
        <v>0</v>
      </c>
      <c r="AW52" s="91">
        <f>SUM(YEAR(BC51+7)*AV1)</f>
        <v>0</v>
      </c>
      <c r="AX52" s="91">
        <f t="shared" si="2"/>
        <v>1</v>
      </c>
      <c r="AY52" s="91">
        <f t="shared" si="0"/>
        <v>1</v>
      </c>
      <c r="AZ52" s="91">
        <f t="shared" si="1"/>
        <v>0</v>
      </c>
      <c r="BA52" s="91">
        <f t="shared" si="1"/>
        <v>0</v>
      </c>
      <c r="BB52" s="79">
        <f t="shared" si="3"/>
        <v>0</v>
      </c>
      <c r="BC52" s="91">
        <f t="shared" si="4"/>
        <v>0</v>
      </c>
      <c r="BD52" s="75" t="s">
        <v>59</v>
      </c>
      <c r="BE52" s="91">
        <f>IF(BC52&lt;BU42,((BC52*10)+5),999999)</f>
        <v>5</v>
      </c>
      <c r="BF52" s="91">
        <f t="shared" si="5"/>
        <v>1</v>
      </c>
      <c r="BG52" s="75">
        <f t="shared" si="6"/>
        <v>0</v>
      </c>
      <c r="BH52" s="75">
        <f t="shared" si="28"/>
        <v>0</v>
      </c>
      <c r="BI52" s="75" t="b">
        <f t="shared" si="7"/>
        <v>0</v>
      </c>
      <c r="BJ52" s="75">
        <f t="shared" si="8"/>
        <v>0</v>
      </c>
      <c r="BK52" s="75">
        <f t="shared" si="9"/>
        <v>0</v>
      </c>
      <c r="BL52" s="75" t="b">
        <f t="shared" si="10"/>
        <v>1</v>
      </c>
      <c r="BM52" s="75">
        <f t="shared" si="11"/>
        <v>0</v>
      </c>
      <c r="BN52" s="75">
        <f t="shared" si="12"/>
        <v>0</v>
      </c>
      <c r="BO52" s="75" t="b">
        <f t="shared" si="13"/>
        <v>0</v>
      </c>
      <c r="BP52" s="75">
        <f t="shared" si="14"/>
        <v>0</v>
      </c>
      <c r="BQ52" s="75">
        <f t="shared" si="15"/>
        <v>0</v>
      </c>
      <c r="BR52" s="75"/>
      <c r="BS52" s="72" t="b">
        <f t="shared" si="52"/>
        <v>0</v>
      </c>
      <c r="BT52" s="72">
        <f t="shared" si="58"/>
        <v>0</v>
      </c>
      <c r="BU52" s="69" t="str">
        <f t="shared" si="57"/>
        <v/>
      </c>
      <c r="BV52" s="75"/>
      <c r="BW52" s="75"/>
      <c r="BX52" s="75"/>
      <c r="BY52" s="75"/>
      <c r="BZ52" s="75"/>
      <c r="CA52" s="75"/>
      <c r="CB52" s="75"/>
      <c r="CC52" s="75"/>
      <c r="CD52" s="79">
        <f t="shared" si="16"/>
        <v>0</v>
      </c>
      <c r="CE52" s="92">
        <f>IF(CD52&lt;CE3,CD52,CE3)</f>
        <v>0</v>
      </c>
      <c r="CF52" s="72" t="str">
        <f>IF(CE52&gt;=CE3,"BALLOON","PMT")</f>
        <v>PMT</v>
      </c>
      <c r="CG52" s="91">
        <f t="shared" si="29"/>
        <v>0</v>
      </c>
      <c r="CH52" s="91">
        <f>IF(BX1=360,CB5,CG52)</f>
        <v>0</v>
      </c>
      <c r="CI52" s="75" t="b">
        <f t="shared" si="17"/>
        <v>0</v>
      </c>
      <c r="CJ52" s="75">
        <f t="shared" si="30"/>
        <v>0</v>
      </c>
      <c r="CK52" s="75">
        <f>SUM(CJ52*CK1)</f>
        <v>0</v>
      </c>
      <c r="CL52" s="98">
        <f t="shared" si="18"/>
        <v>0</v>
      </c>
      <c r="CM52" s="97">
        <f>IF(CF52="PMT",E16-CL52,0)</f>
        <v>0</v>
      </c>
      <c r="CN52" s="97">
        <f t="shared" si="35"/>
        <v>0</v>
      </c>
      <c r="CO52" s="97">
        <f t="shared" si="20"/>
        <v>0</v>
      </c>
      <c r="CP52" s="97">
        <f t="shared" si="21"/>
        <v>0</v>
      </c>
      <c r="CQ52" s="94">
        <f t="shared" si="34"/>
        <v>0</v>
      </c>
      <c r="CR52" s="95">
        <f t="shared" si="31"/>
        <v>0</v>
      </c>
      <c r="CS52" s="96">
        <f t="shared" si="32"/>
        <v>0</v>
      </c>
      <c r="CT52" s="75">
        <f t="shared" si="23"/>
        <v>0</v>
      </c>
      <c r="CU52" s="99">
        <f t="shared" si="24"/>
        <v>0</v>
      </c>
      <c r="CV52" s="99">
        <f t="shared" si="25"/>
        <v>0</v>
      </c>
      <c r="CW52" s="100">
        <f t="shared" si="33"/>
        <v>0</v>
      </c>
      <c r="CX52" s="75">
        <f>SUM(CR52*CT52*BE1)</f>
        <v>0</v>
      </c>
    </row>
    <row r="53" spans="1:102" ht="18.95" customHeight="1">
      <c r="A53" s="45" t="str">
        <f t="shared" si="40"/>
        <v/>
      </c>
      <c r="B53" s="55" t="str">
        <f t="shared" si="41"/>
        <v/>
      </c>
      <c r="C53" s="47" t="str">
        <f t="shared" si="38"/>
        <v/>
      </c>
      <c r="D53" s="56" t="str">
        <f t="shared" si="42"/>
        <v/>
      </c>
      <c r="E53" s="121" t="str">
        <f t="shared" si="53"/>
        <v/>
      </c>
      <c r="F53" s="121"/>
      <c r="G53" s="57" t="str">
        <f t="shared" si="44"/>
        <v/>
      </c>
      <c r="H53" s="57" t="str">
        <f t="shared" si="45"/>
        <v/>
      </c>
      <c r="I53" s="128" t="str">
        <f t="shared" si="54"/>
        <v/>
      </c>
      <c r="J53" s="128" t="str">
        <f t="shared" si="55"/>
        <v/>
      </c>
      <c r="K53" s="140" t="str">
        <f t="shared" si="64"/>
        <v/>
      </c>
      <c r="L53" s="140"/>
      <c r="M53" s="139" t="str">
        <f t="shared" si="60"/>
        <v/>
      </c>
      <c r="N53" s="139"/>
      <c r="O53" s="46" t="str">
        <f t="shared" si="61"/>
        <v/>
      </c>
      <c r="P53" s="51" t="str">
        <f t="shared" si="62"/>
        <v/>
      </c>
      <c r="Q53" s="51"/>
      <c r="R53" s="75">
        <f>IF(R52+1&lt;13,(R52+1)*S1,1*S1)</f>
        <v>0</v>
      </c>
      <c r="S53" s="75">
        <f>SUM(BG53*S1)</f>
        <v>0</v>
      </c>
      <c r="T53" s="75">
        <f>IF(R53=1,(T52+1)*S1,T52*S1)</f>
        <v>0</v>
      </c>
      <c r="U53" s="75">
        <f>IF(U52+3&lt;13,(U52+3)*V1,(U52-9)*V1)</f>
        <v>0</v>
      </c>
      <c r="V53" s="75">
        <f>SUM(BG53*V1)</f>
        <v>0</v>
      </c>
      <c r="W53" s="75">
        <f>IF(U53&lt;4,(W52+1)*V1,W52*V1)</f>
        <v>0</v>
      </c>
      <c r="X53" s="75">
        <f>IF(X52+6&lt;13,(X52+6)*Y1,(X52-6)*Y1)</f>
        <v>0</v>
      </c>
      <c r="Y53" s="75">
        <f>SUM(BG53*Y1)</f>
        <v>0</v>
      </c>
      <c r="Z53" s="75">
        <f>IF(X53&lt;6,(Z52+1)*Y1,Z52*Y1)</f>
        <v>0</v>
      </c>
      <c r="AA53" s="75">
        <f>SUM(AA52*AB1)</f>
        <v>0</v>
      </c>
      <c r="AB53" s="75">
        <f>SUM(BG53*AB1)</f>
        <v>0</v>
      </c>
      <c r="AC53" s="75">
        <f>SUM(AC52+1*AB1)</f>
        <v>0</v>
      </c>
      <c r="AD53" s="75">
        <v>0</v>
      </c>
      <c r="AE53" s="75">
        <v>0</v>
      </c>
      <c r="AF53" s="75">
        <v>0</v>
      </c>
      <c r="AG53" s="75">
        <f>IF(AG52+2&lt;13,(AG52+2)*AH1,(AG52-10)*AH1)</f>
        <v>0</v>
      </c>
      <c r="AH53" s="75">
        <f>SUM(BG53*AH1)</f>
        <v>0</v>
      </c>
      <c r="AI53" s="75">
        <f>IF(AG53&lt;3,(AI52+1)*AH1,AI52*AH1)</f>
        <v>0</v>
      </c>
      <c r="AJ53" s="75">
        <f>IF(AJ51=AJ52,(AJ52+1-AK53)*AL1,AJ52*AL1)</f>
        <v>0</v>
      </c>
      <c r="AK53" s="75">
        <f t="shared" si="36"/>
        <v>0</v>
      </c>
      <c r="AL53" s="75">
        <f>IF(AJ53-AJ52=0,(AL52+15)*AL1,AM1*AL1)</f>
        <v>0</v>
      </c>
      <c r="AM53" s="75">
        <f>IF(AK53=12,(AM52+1)*AL1,AM52*AL1)</f>
        <v>0</v>
      </c>
      <c r="AN53" s="75">
        <f>IF(AN51=AN52,(AN52+1-AO53)*AO1,AN52*AO1)</f>
        <v>0</v>
      </c>
      <c r="AO53" s="75">
        <f t="shared" si="27"/>
        <v>0</v>
      </c>
      <c r="AP53" s="75">
        <f>IF(AN52=AN53,BG53*AO1,(AP52-15)*AO1)</f>
        <v>0</v>
      </c>
      <c r="AQ53" s="75">
        <f>IF(AO53=12,(AQ52+1)*AO1,AQ52*AO1)</f>
        <v>0</v>
      </c>
      <c r="AR53" s="91">
        <f>SUM(MONTH(BC52+14)*AS1)</f>
        <v>0</v>
      </c>
      <c r="AS53" s="91">
        <f>SUM(DAY(BC52+14)*AS1)</f>
        <v>0</v>
      </c>
      <c r="AT53" s="91">
        <f>SUM(YEAR(BC52+14)*AS1)</f>
        <v>0</v>
      </c>
      <c r="AU53" s="91">
        <f>SUM(MONTH(BC52+7)*AV1)</f>
        <v>0</v>
      </c>
      <c r="AV53" s="91">
        <f>SUM(DAY(BC52+7)*AV1)</f>
        <v>0</v>
      </c>
      <c r="AW53" s="91">
        <f>SUM(YEAR(BC52+7)*AV1)</f>
        <v>0</v>
      </c>
      <c r="AX53" s="91">
        <f t="shared" si="2"/>
        <v>1</v>
      </c>
      <c r="AY53" s="91">
        <f t="shared" si="0"/>
        <v>1</v>
      </c>
      <c r="AZ53" s="91">
        <f t="shared" si="1"/>
        <v>0</v>
      </c>
      <c r="BA53" s="91">
        <f t="shared" si="1"/>
        <v>0</v>
      </c>
      <c r="BB53" s="79">
        <f t="shared" si="3"/>
        <v>0</v>
      </c>
      <c r="BC53" s="91">
        <f t="shared" si="4"/>
        <v>0</v>
      </c>
      <c r="BD53" s="75" t="s">
        <v>59</v>
      </c>
      <c r="BE53" s="91">
        <f>IF(BC53&lt;BU42,((BC53*10)+5),999999)</f>
        <v>5</v>
      </c>
      <c r="BF53" s="91">
        <f t="shared" si="5"/>
        <v>1</v>
      </c>
      <c r="BG53" s="75">
        <f t="shared" si="6"/>
        <v>0</v>
      </c>
      <c r="BH53" s="75">
        <f t="shared" si="28"/>
        <v>0</v>
      </c>
      <c r="BI53" s="75" t="b">
        <f t="shared" si="7"/>
        <v>0</v>
      </c>
      <c r="BJ53" s="75">
        <f t="shared" si="8"/>
        <v>0</v>
      </c>
      <c r="BK53" s="75">
        <f t="shared" si="9"/>
        <v>0</v>
      </c>
      <c r="BL53" s="75" t="b">
        <f t="shared" si="10"/>
        <v>1</v>
      </c>
      <c r="BM53" s="75">
        <f t="shared" si="11"/>
        <v>0</v>
      </c>
      <c r="BN53" s="75">
        <f t="shared" si="12"/>
        <v>0</v>
      </c>
      <c r="BO53" s="75" t="b">
        <f t="shared" si="13"/>
        <v>0</v>
      </c>
      <c r="BP53" s="75">
        <f t="shared" si="14"/>
        <v>0</v>
      </c>
      <c r="BQ53" s="75">
        <f t="shared" si="15"/>
        <v>0</v>
      </c>
      <c r="BR53" s="75"/>
      <c r="BS53" s="72" t="b">
        <f t="shared" si="52"/>
        <v>0</v>
      </c>
      <c r="BT53" s="72">
        <f t="shared" si="58"/>
        <v>0</v>
      </c>
      <c r="BU53" s="69" t="str">
        <f t="shared" si="57"/>
        <v/>
      </c>
      <c r="BV53" s="75"/>
      <c r="BW53" s="75"/>
      <c r="BX53" s="75"/>
      <c r="BY53" s="75"/>
      <c r="BZ53" s="75"/>
      <c r="CA53" s="75"/>
      <c r="CB53" s="75"/>
      <c r="CC53" s="75"/>
      <c r="CD53" s="79">
        <f t="shared" si="16"/>
        <v>0</v>
      </c>
      <c r="CE53" s="92">
        <f>IF(CD53&lt;CE3,CD53,CE3)</f>
        <v>0</v>
      </c>
      <c r="CF53" s="72" t="str">
        <f>IF(CE53&gt;=CE3,"BALLOON","PMT")</f>
        <v>PMT</v>
      </c>
      <c r="CG53" s="91">
        <f t="shared" si="29"/>
        <v>0</v>
      </c>
      <c r="CH53" s="91">
        <f>IF(BX1=360,CB5,CG53)</f>
        <v>0</v>
      </c>
      <c r="CI53" s="75" t="b">
        <f t="shared" si="17"/>
        <v>0</v>
      </c>
      <c r="CJ53" s="75">
        <f t="shared" si="30"/>
        <v>0</v>
      </c>
      <c r="CK53" s="75">
        <f>SUM(CJ53*CK1)</f>
        <v>0</v>
      </c>
      <c r="CL53" s="98">
        <f t="shared" si="18"/>
        <v>0</v>
      </c>
      <c r="CM53" s="97">
        <f>IF(CF53="PMT",E16-CL53,0)</f>
        <v>0</v>
      </c>
      <c r="CN53" s="97">
        <f t="shared" si="35"/>
        <v>0</v>
      </c>
      <c r="CO53" s="97">
        <f t="shared" si="20"/>
        <v>0</v>
      </c>
      <c r="CP53" s="97">
        <f t="shared" si="21"/>
        <v>0</v>
      </c>
      <c r="CQ53" s="94">
        <f t="shared" si="34"/>
        <v>0</v>
      </c>
      <c r="CR53" s="95">
        <f t="shared" si="31"/>
        <v>0</v>
      </c>
      <c r="CS53" s="96">
        <f t="shared" si="32"/>
        <v>0</v>
      </c>
      <c r="CT53" s="75">
        <f t="shared" si="23"/>
        <v>0</v>
      </c>
      <c r="CU53" s="99">
        <f t="shared" si="24"/>
        <v>0</v>
      </c>
      <c r="CV53" s="99">
        <f t="shared" si="25"/>
        <v>0</v>
      </c>
      <c r="CW53" s="100">
        <f t="shared" si="33"/>
        <v>0</v>
      </c>
      <c r="CX53" s="75">
        <f>SUM(CR53*CT53*BE1)</f>
        <v>0</v>
      </c>
    </row>
    <row r="54" spans="1:102" ht="18.95" customHeight="1">
      <c r="A54" s="45" t="str">
        <f t="shared" si="40"/>
        <v/>
      </c>
      <c r="B54" s="55" t="str">
        <f t="shared" si="41"/>
        <v/>
      </c>
      <c r="C54" s="47" t="str">
        <f t="shared" si="38"/>
        <v/>
      </c>
      <c r="D54" s="56" t="str">
        <f t="shared" si="42"/>
        <v/>
      </c>
      <c r="E54" s="121" t="str">
        <f t="shared" si="53"/>
        <v/>
      </c>
      <c r="F54" s="121"/>
      <c r="G54" s="57" t="str">
        <f t="shared" si="44"/>
        <v/>
      </c>
      <c r="H54" s="57" t="str">
        <f t="shared" si="45"/>
        <v/>
      </c>
      <c r="I54" s="128" t="str">
        <f t="shared" si="54"/>
        <v/>
      </c>
      <c r="J54" s="128" t="str">
        <f t="shared" si="55"/>
        <v/>
      </c>
      <c r="K54" s="140" t="str">
        <f t="shared" si="64"/>
        <v/>
      </c>
      <c r="L54" s="140"/>
      <c r="M54" s="139" t="str">
        <f t="shared" si="60"/>
        <v/>
      </c>
      <c r="N54" s="139"/>
      <c r="O54" s="46" t="str">
        <f t="shared" si="61"/>
        <v/>
      </c>
      <c r="P54" s="51" t="str">
        <f t="shared" si="62"/>
        <v/>
      </c>
      <c r="Q54" s="51"/>
      <c r="R54" s="75">
        <f>IF(R53+1&lt;13,(R53+1)*S1,1*S1)</f>
        <v>0</v>
      </c>
      <c r="S54" s="75">
        <f>SUM(BG54*S1)</f>
        <v>0</v>
      </c>
      <c r="T54" s="75">
        <f>IF(R54=1,(T53+1)*S1,T53*S1)</f>
        <v>0</v>
      </c>
      <c r="U54" s="75">
        <f>IF(U53+3&lt;13,(U53+3)*V1,(U53-9)*V1)</f>
        <v>0</v>
      </c>
      <c r="V54" s="75">
        <f>SUM(BG54*V1)</f>
        <v>0</v>
      </c>
      <c r="W54" s="75">
        <f>IF(U54&lt;4,(W53+1)*V1,W53*V1)</f>
        <v>0</v>
      </c>
      <c r="X54" s="75">
        <f>IF(X53+6&lt;13,(X53+6)*Y1,(X53-6)*Y1)</f>
        <v>0</v>
      </c>
      <c r="Y54" s="75">
        <f>SUM(BG54*Y1)</f>
        <v>0</v>
      </c>
      <c r="Z54" s="75">
        <f>IF(X54&lt;6,(Z53+1)*Y1,Z53*Y1)</f>
        <v>0</v>
      </c>
      <c r="AA54" s="75">
        <f>SUM(AA53*AB1)</f>
        <v>0</v>
      </c>
      <c r="AB54" s="75">
        <f>SUM(BG54*AB1)</f>
        <v>0</v>
      </c>
      <c r="AC54" s="75">
        <f>SUM(AC53+1*AB1)</f>
        <v>0</v>
      </c>
      <c r="AD54" s="75">
        <v>0</v>
      </c>
      <c r="AE54" s="75">
        <v>0</v>
      </c>
      <c r="AF54" s="75">
        <v>0</v>
      </c>
      <c r="AG54" s="75">
        <f>IF(AG53+2&lt;13,(AG53+2)*AH1,(AG53-10)*AH1)</f>
        <v>0</v>
      </c>
      <c r="AH54" s="75">
        <f>SUM(BG54*AH1)</f>
        <v>0</v>
      </c>
      <c r="AI54" s="75">
        <f>IF(AG54&lt;3,(AI53+1)*AH1,AI53*AH1)</f>
        <v>0</v>
      </c>
      <c r="AJ54" s="75">
        <f>IF(AJ52=AJ53,(AJ53+1-AK54)*AL1,AJ53*AL1)</f>
        <v>0</v>
      </c>
      <c r="AK54" s="75">
        <f t="shared" si="36"/>
        <v>0</v>
      </c>
      <c r="AL54" s="75">
        <f>IF(AJ54-AJ53=0,(AL53+15)*AL1,AM1*AL1)</f>
        <v>0</v>
      </c>
      <c r="AM54" s="75">
        <f>IF(AK54=12,(AM53+1)*AL1,AM53*AL1)</f>
        <v>0</v>
      </c>
      <c r="AN54" s="75">
        <f>IF(AN52=AN53,(AN53+1-AO54)*AO1,AN53*AO1)</f>
        <v>0</v>
      </c>
      <c r="AO54" s="75">
        <f t="shared" si="27"/>
        <v>0</v>
      </c>
      <c r="AP54" s="75">
        <f>IF(AN53=AN54,BG54*AO1,(AP53-15)*AO1)</f>
        <v>0</v>
      </c>
      <c r="AQ54" s="75">
        <f>IF(AO54=12,(AQ53+1)*AO1,AQ53*AO1)</f>
        <v>0</v>
      </c>
      <c r="AR54" s="91">
        <f>SUM(MONTH(BC53+14)*AS1)</f>
        <v>0</v>
      </c>
      <c r="AS54" s="91">
        <f>SUM(DAY(BC53+14)*AS1)</f>
        <v>0</v>
      </c>
      <c r="AT54" s="91">
        <f>SUM(YEAR(BC53+14)*AS1)</f>
        <v>0</v>
      </c>
      <c r="AU54" s="91">
        <f>SUM(MONTH(BC53+7)*AV1)</f>
        <v>0</v>
      </c>
      <c r="AV54" s="91">
        <f>SUM(DAY(BC53+7)*AV1)</f>
        <v>0</v>
      </c>
      <c r="AW54" s="91">
        <f>SUM(YEAR(BC53+7)*AV1)</f>
        <v>0</v>
      </c>
      <c r="AX54" s="91">
        <f t="shared" si="2"/>
        <v>1</v>
      </c>
      <c r="AY54" s="91">
        <f t="shared" si="0"/>
        <v>1</v>
      </c>
      <c r="AZ54" s="91">
        <f t="shared" si="1"/>
        <v>0</v>
      </c>
      <c r="BA54" s="91">
        <f t="shared" si="1"/>
        <v>0</v>
      </c>
      <c r="BB54" s="79">
        <f t="shared" si="3"/>
        <v>0</v>
      </c>
      <c r="BC54" s="91">
        <f t="shared" si="4"/>
        <v>0</v>
      </c>
      <c r="BD54" s="75" t="s">
        <v>59</v>
      </c>
      <c r="BE54" s="91">
        <f>IF(BC54&lt;BU42,((BC54*10)+5),999999)</f>
        <v>5</v>
      </c>
      <c r="BF54" s="91">
        <f t="shared" si="5"/>
        <v>1</v>
      </c>
      <c r="BG54" s="75">
        <f t="shared" si="6"/>
        <v>0</v>
      </c>
      <c r="BH54" s="75">
        <f t="shared" si="28"/>
        <v>0</v>
      </c>
      <c r="BI54" s="75" t="b">
        <f t="shared" si="7"/>
        <v>0</v>
      </c>
      <c r="BJ54" s="75">
        <f t="shared" si="8"/>
        <v>0</v>
      </c>
      <c r="BK54" s="75">
        <f t="shared" si="9"/>
        <v>0</v>
      </c>
      <c r="BL54" s="75" t="b">
        <f t="shared" si="10"/>
        <v>1</v>
      </c>
      <c r="BM54" s="75">
        <f t="shared" si="11"/>
        <v>0</v>
      </c>
      <c r="BN54" s="75">
        <f t="shared" si="12"/>
        <v>0</v>
      </c>
      <c r="BO54" s="75" t="b">
        <f t="shared" si="13"/>
        <v>0</v>
      </c>
      <c r="BP54" s="75">
        <f t="shared" si="14"/>
        <v>0</v>
      </c>
      <c r="BQ54" s="75">
        <f t="shared" si="15"/>
        <v>0</v>
      </c>
      <c r="BR54" s="75"/>
      <c r="BS54" s="72" t="b">
        <f t="shared" si="52"/>
        <v>0</v>
      </c>
      <c r="BT54" s="72">
        <f t="shared" si="58"/>
        <v>0</v>
      </c>
      <c r="BU54" s="69" t="str">
        <f t="shared" si="57"/>
        <v/>
      </c>
      <c r="BV54" s="75"/>
      <c r="BW54" s="75"/>
      <c r="BX54" s="75"/>
      <c r="BY54" s="75"/>
      <c r="BZ54" s="75"/>
      <c r="CA54" s="75"/>
      <c r="CB54" s="75"/>
      <c r="CC54" s="75"/>
      <c r="CD54" s="79">
        <f t="shared" si="16"/>
        <v>0</v>
      </c>
      <c r="CE54" s="92">
        <f>IF(CD54&lt;CE3,CD54,CE3)</f>
        <v>0</v>
      </c>
      <c r="CF54" s="72" t="str">
        <f>IF(CE54&gt;=CE3,"BALLOON","PMT")</f>
        <v>PMT</v>
      </c>
      <c r="CG54" s="91">
        <f t="shared" si="29"/>
        <v>0</v>
      </c>
      <c r="CH54" s="91">
        <f>IF(BX1=360,CB5,CG54)</f>
        <v>0</v>
      </c>
      <c r="CI54" s="75" t="b">
        <f t="shared" si="17"/>
        <v>0</v>
      </c>
      <c r="CJ54" s="75">
        <f t="shared" si="30"/>
        <v>0</v>
      </c>
      <c r="CK54" s="75">
        <f>SUM(CJ54*CK1)</f>
        <v>0</v>
      </c>
      <c r="CL54" s="98">
        <f t="shared" si="18"/>
        <v>0</v>
      </c>
      <c r="CM54" s="97">
        <f>IF(CF54="PMT",E16-CL54,0)</f>
        <v>0</v>
      </c>
      <c r="CN54" s="97">
        <f t="shared" si="35"/>
        <v>0</v>
      </c>
      <c r="CO54" s="97">
        <f t="shared" si="20"/>
        <v>0</v>
      </c>
      <c r="CP54" s="97">
        <f t="shared" si="21"/>
        <v>0</v>
      </c>
      <c r="CQ54" s="94">
        <f t="shared" si="34"/>
        <v>0</v>
      </c>
      <c r="CR54" s="95">
        <f t="shared" si="31"/>
        <v>0</v>
      </c>
      <c r="CS54" s="96">
        <f t="shared" si="32"/>
        <v>0</v>
      </c>
      <c r="CT54" s="75">
        <f t="shared" si="23"/>
        <v>0</v>
      </c>
      <c r="CU54" s="99">
        <f t="shared" si="24"/>
        <v>0</v>
      </c>
      <c r="CV54" s="99">
        <f t="shared" si="25"/>
        <v>0</v>
      </c>
      <c r="CW54" s="100">
        <f t="shared" si="33"/>
        <v>0</v>
      </c>
      <c r="CX54" s="75">
        <f>SUM(CR54*CT54*BE1)</f>
        <v>0</v>
      </c>
    </row>
    <row r="55" spans="1:102" ht="18.95" customHeight="1">
      <c r="A55" s="45" t="str">
        <f t="shared" si="40"/>
        <v/>
      </c>
      <c r="B55" s="55" t="str">
        <f t="shared" si="41"/>
        <v/>
      </c>
      <c r="C55" s="47" t="str">
        <f t="shared" si="38"/>
        <v/>
      </c>
      <c r="D55" s="56" t="str">
        <f t="shared" si="42"/>
        <v/>
      </c>
      <c r="E55" s="121" t="str">
        <f t="shared" si="53"/>
        <v/>
      </c>
      <c r="F55" s="121"/>
      <c r="G55" s="57" t="str">
        <f t="shared" si="44"/>
        <v/>
      </c>
      <c r="H55" s="57" t="str">
        <f t="shared" si="45"/>
        <v/>
      </c>
      <c r="I55" s="128" t="str">
        <f t="shared" si="54"/>
        <v/>
      </c>
      <c r="J55" s="128" t="str">
        <f t="shared" si="55"/>
        <v/>
      </c>
      <c r="K55" s="140" t="str">
        <f t="shared" si="64"/>
        <v/>
      </c>
      <c r="L55" s="140"/>
      <c r="M55" s="139" t="str">
        <f t="shared" si="60"/>
        <v/>
      </c>
      <c r="N55" s="139"/>
      <c r="O55" s="46" t="str">
        <f t="shared" si="61"/>
        <v/>
      </c>
      <c r="P55" s="51" t="str">
        <f t="shared" si="62"/>
        <v/>
      </c>
      <c r="Q55" s="51"/>
      <c r="R55" s="75">
        <f>IF(R54+1&lt;13,(R54+1)*S1,1*S1)</f>
        <v>0</v>
      </c>
      <c r="S55" s="75">
        <f>SUM(BG55*S1)</f>
        <v>0</v>
      </c>
      <c r="T55" s="75">
        <f>IF(R55=1,(T54+1)*S1,T54*S1)</f>
        <v>0</v>
      </c>
      <c r="U55" s="75">
        <f>IF(U54+3&lt;13,(U54+3)*V1,(U54-9)*V1)</f>
        <v>0</v>
      </c>
      <c r="V55" s="75">
        <f>SUM(BG55*V1)</f>
        <v>0</v>
      </c>
      <c r="W55" s="75">
        <f>IF(U55&lt;4,(W54+1)*V1,W54*V1)</f>
        <v>0</v>
      </c>
      <c r="X55" s="75">
        <f>IF(X54+6&lt;13,(X54+6)*Y1,(X54-6)*Y1)</f>
        <v>0</v>
      </c>
      <c r="Y55" s="75">
        <f>SUM(BG55*Y1)</f>
        <v>0</v>
      </c>
      <c r="Z55" s="75">
        <f>IF(X55&lt;6,(Z54+1)*Y1,Z54*Y1)</f>
        <v>0</v>
      </c>
      <c r="AA55" s="75">
        <f>SUM(AA54*AB1)</f>
        <v>0</v>
      </c>
      <c r="AB55" s="75">
        <f>SUM(BG55*AB1)</f>
        <v>0</v>
      </c>
      <c r="AC55" s="75">
        <f>SUM(AC54+1*AB1)</f>
        <v>0</v>
      </c>
      <c r="AD55" s="75">
        <v>0</v>
      </c>
      <c r="AE55" s="75">
        <v>0</v>
      </c>
      <c r="AF55" s="75">
        <v>0</v>
      </c>
      <c r="AG55" s="75">
        <f>IF(AG54+2&lt;13,(AG54+2)*AH1,(AG54-10)*AH1)</f>
        <v>0</v>
      </c>
      <c r="AH55" s="75">
        <f>SUM(BG55*AH1)</f>
        <v>0</v>
      </c>
      <c r="AI55" s="75">
        <f>IF(AG55&lt;3,(AI54+1)*AH1,AI54*AH1)</f>
        <v>0</v>
      </c>
      <c r="AJ55" s="75">
        <f>IF(AJ53=AJ54,(AJ54+1-AK55)*AL1,AJ54*AL1)</f>
        <v>0</v>
      </c>
      <c r="AK55" s="75">
        <f t="shared" si="36"/>
        <v>0</v>
      </c>
      <c r="AL55" s="75">
        <f>IF(AJ55-AJ54=0,(AL54+15)*AL1,AM1*AL1)</f>
        <v>0</v>
      </c>
      <c r="AM55" s="75">
        <f>IF(AK55=12,(AM54+1)*AL1,AM54*AL1)</f>
        <v>0</v>
      </c>
      <c r="AN55" s="75">
        <f>IF(AN53=AN54,(AN54+1-AO55)*AO1,AN54*AO1)</f>
        <v>0</v>
      </c>
      <c r="AO55" s="75">
        <f t="shared" si="27"/>
        <v>0</v>
      </c>
      <c r="AP55" s="75">
        <f>IF(AN54=AN55,BG55*AO1,(AP54-15)*AO1)</f>
        <v>0</v>
      </c>
      <c r="AQ55" s="75">
        <f>IF(AO55=12,(AQ54+1)*AO1,AQ54*AO1)</f>
        <v>0</v>
      </c>
      <c r="AR55" s="91">
        <f>SUM(MONTH(BC54+14)*AS1)</f>
        <v>0</v>
      </c>
      <c r="AS55" s="91">
        <f>SUM(DAY(BC54+14)*AS1)</f>
        <v>0</v>
      </c>
      <c r="AT55" s="91">
        <f>SUM(YEAR(BC54+14)*AS1)</f>
        <v>0</v>
      </c>
      <c r="AU55" s="91">
        <f>SUM(MONTH(BC54+7)*AV1)</f>
        <v>0</v>
      </c>
      <c r="AV55" s="91">
        <f>SUM(DAY(BC54+7)*AV1)</f>
        <v>0</v>
      </c>
      <c r="AW55" s="91">
        <f>SUM(YEAR(BC54+7)*AV1)</f>
        <v>0</v>
      </c>
      <c r="AX55" s="91">
        <f t="shared" si="2"/>
        <v>1</v>
      </c>
      <c r="AY55" s="91">
        <f t="shared" si="0"/>
        <v>1</v>
      </c>
      <c r="AZ55" s="91">
        <f t="shared" si="1"/>
        <v>0</v>
      </c>
      <c r="BA55" s="91">
        <f t="shared" si="1"/>
        <v>0</v>
      </c>
      <c r="BB55" s="79">
        <f t="shared" si="3"/>
        <v>0</v>
      </c>
      <c r="BC55" s="91">
        <f t="shared" si="4"/>
        <v>0</v>
      </c>
      <c r="BD55" s="75" t="s">
        <v>59</v>
      </c>
      <c r="BE55" s="91">
        <f>IF(BC55&lt;BU42,((BC55*10)+5),999999)</f>
        <v>5</v>
      </c>
      <c r="BF55" s="91">
        <f t="shared" si="5"/>
        <v>1</v>
      </c>
      <c r="BG55" s="75">
        <f t="shared" si="6"/>
        <v>0</v>
      </c>
      <c r="BH55" s="75">
        <f t="shared" si="28"/>
        <v>0</v>
      </c>
      <c r="BI55" s="75" t="b">
        <f t="shared" si="7"/>
        <v>0</v>
      </c>
      <c r="BJ55" s="75">
        <f t="shared" si="8"/>
        <v>0</v>
      </c>
      <c r="BK55" s="75">
        <f t="shared" si="9"/>
        <v>0</v>
      </c>
      <c r="BL55" s="75" t="b">
        <f t="shared" si="10"/>
        <v>1</v>
      </c>
      <c r="BM55" s="75">
        <f t="shared" si="11"/>
        <v>0</v>
      </c>
      <c r="BN55" s="75">
        <f t="shared" si="12"/>
        <v>0</v>
      </c>
      <c r="BO55" s="75" t="b">
        <f t="shared" si="13"/>
        <v>0</v>
      </c>
      <c r="BP55" s="75">
        <f t="shared" si="14"/>
        <v>0</v>
      </c>
      <c r="BQ55" s="75">
        <f t="shared" si="15"/>
        <v>0</v>
      </c>
      <c r="BR55" s="75"/>
      <c r="BS55" s="72" t="b">
        <f t="shared" si="52"/>
        <v>0</v>
      </c>
      <c r="BT55" s="72">
        <f t="shared" si="58"/>
        <v>0</v>
      </c>
      <c r="BU55" s="69" t="str">
        <f t="shared" si="57"/>
        <v/>
      </c>
      <c r="BV55" s="75"/>
      <c r="BW55" s="75"/>
      <c r="BX55" s="75"/>
      <c r="BY55" s="75"/>
      <c r="BZ55" s="75"/>
      <c r="CA55" s="75"/>
      <c r="CB55" s="75"/>
      <c r="CC55" s="75"/>
      <c r="CD55" s="79">
        <f t="shared" si="16"/>
        <v>0</v>
      </c>
      <c r="CE55" s="92">
        <f>IF(CD55&lt;CE3,CD55,CE3)</f>
        <v>0</v>
      </c>
      <c r="CF55" s="72" t="str">
        <f>IF(CE55&gt;=CE3,"BALLOON","PMT")</f>
        <v>PMT</v>
      </c>
      <c r="CG55" s="91">
        <f t="shared" si="29"/>
        <v>0</v>
      </c>
      <c r="CH55" s="91">
        <f>IF(BX1=360,CB5,CG55)</f>
        <v>0</v>
      </c>
      <c r="CI55" s="75" t="b">
        <f t="shared" si="17"/>
        <v>0</v>
      </c>
      <c r="CJ55" s="75">
        <f t="shared" si="30"/>
        <v>0</v>
      </c>
      <c r="CK55" s="75">
        <f>SUM(CJ55*CK1)</f>
        <v>0</v>
      </c>
      <c r="CL55" s="98">
        <f t="shared" si="18"/>
        <v>0</v>
      </c>
      <c r="CM55" s="97">
        <f>IF(CF55="PMT",E16-CL55,0)</f>
        <v>0</v>
      </c>
      <c r="CN55" s="97">
        <f t="shared" si="35"/>
        <v>0</v>
      </c>
      <c r="CO55" s="97">
        <f t="shared" si="20"/>
        <v>0</v>
      </c>
      <c r="CP55" s="97">
        <f t="shared" si="21"/>
        <v>0</v>
      </c>
      <c r="CQ55" s="94">
        <f t="shared" si="34"/>
        <v>0</v>
      </c>
      <c r="CR55" s="95">
        <f t="shared" si="31"/>
        <v>0</v>
      </c>
      <c r="CS55" s="96">
        <f t="shared" si="32"/>
        <v>0</v>
      </c>
      <c r="CT55" s="75">
        <f t="shared" si="23"/>
        <v>0</v>
      </c>
      <c r="CU55" s="99">
        <f t="shared" si="24"/>
        <v>0</v>
      </c>
      <c r="CV55" s="99">
        <f t="shared" si="25"/>
        <v>0</v>
      </c>
      <c r="CW55" s="100">
        <f t="shared" si="33"/>
        <v>0</v>
      </c>
      <c r="CX55" s="75">
        <f>SUM(CR55*CT55*BE1)</f>
        <v>0</v>
      </c>
    </row>
    <row r="56" spans="1:102" ht="18.95" customHeight="1">
      <c r="A56" s="45" t="str">
        <f t="shared" si="40"/>
        <v/>
      </c>
      <c r="B56" s="55" t="str">
        <f t="shared" si="41"/>
        <v/>
      </c>
      <c r="C56" s="47" t="str">
        <f t="shared" si="38"/>
        <v/>
      </c>
      <c r="D56" s="56" t="str">
        <f t="shared" si="42"/>
        <v/>
      </c>
      <c r="E56" s="121" t="str">
        <f t="shared" si="53"/>
        <v/>
      </c>
      <c r="F56" s="121"/>
      <c r="G56" s="57" t="str">
        <f t="shared" si="44"/>
        <v/>
      </c>
      <c r="H56" s="57" t="str">
        <f t="shared" si="45"/>
        <v/>
      </c>
      <c r="I56" s="128" t="str">
        <f t="shared" si="54"/>
        <v/>
      </c>
      <c r="J56" s="128" t="str">
        <f t="shared" si="55"/>
        <v/>
      </c>
      <c r="K56" s="140" t="str">
        <f t="shared" si="64"/>
        <v/>
      </c>
      <c r="L56" s="140"/>
      <c r="M56" s="139" t="str">
        <f t="shared" si="60"/>
        <v/>
      </c>
      <c r="N56" s="139"/>
      <c r="O56" s="46" t="str">
        <f t="shared" si="61"/>
        <v/>
      </c>
      <c r="P56" s="51" t="str">
        <f t="shared" si="62"/>
        <v/>
      </c>
      <c r="Q56" s="51"/>
      <c r="R56" s="75">
        <f>IF(R55+1&lt;13,(R55+1)*S1,1*S1)</f>
        <v>0</v>
      </c>
      <c r="S56" s="75">
        <f>SUM(BG56*S1)</f>
        <v>0</v>
      </c>
      <c r="T56" s="75">
        <f>IF(R56=1,(T55+1)*S1,T55*S1)</f>
        <v>0</v>
      </c>
      <c r="U56" s="75">
        <f>IF(U55+3&lt;13,(U55+3)*V1,(U55-9)*V1)</f>
        <v>0</v>
      </c>
      <c r="V56" s="75">
        <f>SUM(BG56*V1)</f>
        <v>0</v>
      </c>
      <c r="W56" s="75">
        <f>IF(U56&lt;4,(W55+1)*V1,W55*V1)</f>
        <v>0</v>
      </c>
      <c r="X56" s="75">
        <f>IF(X55+6&lt;13,(X55+6)*Y1,(X55-6)*Y1)</f>
        <v>0</v>
      </c>
      <c r="Y56" s="75">
        <f>SUM(BG56*Y1)</f>
        <v>0</v>
      </c>
      <c r="Z56" s="75">
        <f>IF(X56&lt;6,(Z55+1)*Y1,Z55*Y1)</f>
        <v>0</v>
      </c>
      <c r="AA56" s="75">
        <f>SUM(AA55*AB1)</f>
        <v>0</v>
      </c>
      <c r="AB56" s="75">
        <f>SUM(BG56*AB1)</f>
        <v>0</v>
      </c>
      <c r="AC56" s="75">
        <f>SUM(AC55+1*AB1)</f>
        <v>0</v>
      </c>
      <c r="AD56" s="75">
        <v>0</v>
      </c>
      <c r="AE56" s="75">
        <v>0</v>
      </c>
      <c r="AF56" s="75">
        <v>0</v>
      </c>
      <c r="AG56" s="75">
        <f>IF(AG55+2&lt;13,(AG55+2)*AH1,(AG55-10)*AH1)</f>
        <v>0</v>
      </c>
      <c r="AH56" s="75">
        <f>SUM(BG56*AH1)</f>
        <v>0</v>
      </c>
      <c r="AI56" s="75">
        <f>IF(AG56&lt;3,(AI55+1)*AH1,AI55*AH1)</f>
        <v>0</v>
      </c>
      <c r="AJ56" s="75">
        <f>IF(AJ54=AJ55,(AJ55+1-AK56)*AL1,AJ55*AL1)</f>
        <v>0</v>
      </c>
      <c r="AK56" s="75">
        <f t="shared" si="36"/>
        <v>0</v>
      </c>
      <c r="AL56" s="75">
        <f>IF(AJ56-AJ55=0,(AL55+15)*AL1,AM1*AL1)</f>
        <v>0</v>
      </c>
      <c r="AM56" s="75">
        <f>IF(AK56=12,(AM55+1)*AL1,AM55*AL1)</f>
        <v>0</v>
      </c>
      <c r="AN56" s="75">
        <f>IF(AN54=AN55,(AN55+1-AO56)*AO1,AN55*AO1)</f>
        <v>0</v>
      </c>
      <c r="AO56" s="75">
        <f t="shared" si="27"/>
        <v>0</v>
      </c>
      <c r="AP56" s="75">
        <f>IF(AN55=AN56,BG56*AO1,(AP55-15)*AO1)</f>
        <v>0</v>
      </c>
      <c r="AQ56" s="75">
        <f>IF(AO56=12,(AQ55+1)*AO1,AQ55*AO1)</f>
        <v>0</v>
      </c>
      <c r="AR56" s="91">
        <f>SUM(MONTH(BC55+14)*AS1)</f>
        <v>0</v>
      </c>
      <c r="AS56" s="91">
        <f>SUM(DAY(BC55+14)*AS1)</f>
        <v>0</v>
      </c>
      <c r="AT56" s="91">
        <f>SUM(YEAR(BC55+14)*AS1)</f>
        <v>0</v>
      </c>
      <c r="AU56" s="91">
        <f>SUM(MONTH(BC55+7)*AV1)</f>
        <v>0</v>
      </c>
      <c r="AV56" s="91">
        <f>SUM(DAY(BC55+7)*AV1)</f>
        <v>0</v>
      </c>
      <c r="AW56" s="91">
        <f>SUM(YEAR(BC55+7)*AV1)</f>
        <v>0</v>
      </c>
      <c r="AX56" s="91">
        <f t="shared" si="2"/>
        <v>1</v>
      </c>
      <c r="AY56" s="91">
        <f t="shared" si="0"/>
        <v>1</v>
      </c>
      <c r="AZ56" s="91">
        <f t="shared" si="1"/>
        <v>0</v>
      </c>
      <c r="BA56" s="91">
        <f t="shared" si="1"/>
        <v>0</v>
      </c>
      <c r="BB56" s="79">
        <f t="shared" si="3"/>
        <v>0</v>
      </c>
      <c r="BC56" s="91">
        <f t="shared" si="4"/>
        <v>0</v>
      </c>
      <c r="BD56" s="75" t="s">
        <v>59</v>
      </c>
      <c r="BE56" s="91">
        <f>IF(BC56&lt;BU42,((BC56*10)+5),999999)</f>
        <v>5</v>
      </c>
      <c r="BF56" s="91">
        <f t="shared" si="5"/>
        <v>1</v>
      </c>
      <c r="BG56" s="75">
        <f t="shared" si="6"/>
        <v>0</v>
      </c>
      <c r="BH56" s="75">
        <f t="shared" si="28"/>
        <v>0</v>
      </c>
      <c r="BI56" s="75" t="b">
        <f t="shared" si="7"/>
        <v>0</v>
      </c>
      <c r="BJ56" s="75">
        <f t="shared" si="8"/>
        <v>0</v>
      </c>
      <c r="BK56" s="75">
        <f t="shared" si="9"/>
        <v>0</v>
      </c>
      <c r="BL56" s="75" t="b">
        <f t="shared" si="10"/>
        <v>1</v>
      </c>
      <c r="BM56" s="75">
        <f t="shared" si="11"/>
        <v>0</v>
      </c>
      <c r="BN56" s="75">
        <f t="shared" si="12"/>
        <v>0</v>
      </c>
      <c r="BO56" s="75" t="b">
        <f t="shared" si="13"/>
        <v>0</v>
      </c>
      <c r="BP56" s="75">
        <f t="shared" si="14"/>
        <v>0</v>
      </c>
      <c r="BQ56" s="75">
        <f t="shared" si="15"/>
        <v>0</v>
      </c>
      <c r="BR56" s="75"/>
      <c r="BS56" s="72" t="b">
        <f t="shared" si="52"/>
        <v>0</v>
      </c>
      <c r="BT56" s="72">
        <f t="shared" si="58"/>
        <v>0</v>
      </c>
      <c r="BU56" s="69" t="str">
        <f t="shared" si="57"/>
        <v/>
      </c>
      <c r="BV56" s="75"/>
      <c r="BW56" s="75"/>
      <c r="BX56" s="75"/>
      <c r="BY56" s="75"/>
      <c r="BZ56" s="75"/>
      <c r="CA56" s="75"/>
      <c r="CB56" s="75"/>
      <c r="CC56" s="75"/>
      <c r="CD56" s="79">
        <f t="shared" si="16"/>
        <v>0</v>
      </c>
      <c r="CE56" s="92">
        <f>IF(CD56&lt;CE3,CD56,CE3)</f>
        <v>0</v>
      </c>
      <c r="CF56" s="72" t="str">
        <f>IF(CE56&gt;=CE3,"BALLOON","PMT")</f>
        <v>PMT</v>
      </c>
      <c r="CG56" s="91">
        <f t="shared" si="29"/>
        <v>0</v>
      </c>
      <c r="CH56" s="91">
        <f>IF(BX1=360,CB5,CG56)</f>
        <v>0</v>
      </c>
      <c r="CI56" s="75" t="b">
        <f t="shared" si="17"/>
        <v>0</v>
      </c>
      <c r="CJ56" s="75">
        <f t="shared" si="30"/>
        <v>0</v>
      </c>
      <c r="CK56" s="75">
        <f>SUM(CJ56*CK1)</f>
        <v>0</v>
      </c>
      <c r="CL56" s="98">
        <f t="shared" si="18"/>
        <v>0</v>
      </c>
      <c r="CM56" s="97">
        <f>IF(CF56="PMT",E16-CL56,0)</f>
        <v>0</v>
      </c>
      <c r="CN56" s="97">
        <f t="shared" si="35"/>
        <v>0</v>
      </c>
      <c r="CO56" s="97">
        <f t="shared" si="20"/>
        <v>0</v>
      </c>
      <c r="CP56" s="97">
        <f t="shared" si="21"/>
        <v>0</v>
      </c>
      <c r="CQ56" s="94">
        <f t="shared" si="34"/>
        <v>0</v>
      </c>
      <c r="CR56" s="95">
        <f t="shared" si="31"/>
        <v>0</v>
      </c>
      <c r="CS56" s="96">
        <f t="shared" si="32"/>
        <v>0</v>
      </c>
      <c r="CT56" s="75">
        <f t="shared" si="23"/>
        <v>0</v>
      </c>
      <c r="CU56" s="99">
        <f t="shared" si="24"/>
        <v>0</v>
      </c>
      <c r="CV56" s="99">
        <f t="shared" si="25"/>
        <v>0</v>
      </c>
      <c r="CW56" s="100">
        <f t="shared" si="33"/>
        <v>0</v>
      </c>
      <c r="CX56" s="75">
        <f>SUM(CR56*CT56*BE1)</f>
        <v>0</v>
      </c>
    </row>
    <row r="57" spans="1:102" ht="18.95" customHeight="1">
      <c r="A57" s="45" t="str">
        <f t="shared" si="40"/>
        <v/>
      </c>
      <c r="B57" s="55" t="str">
        <f t="shared" si="41"/>
        <v/>
      </c>
      <c r="C57" s="47" t="str">
        <f t="shared" si="38"/>
        <v/>
      </c>
      <c r="D57" s="56" t="str">
        <f t="shared" si="42"/>
        <v/>
      </c>
      <c r="E57" s="121" t="str">
        <f t="shared" si="53"/>
        <v/>
      </c>
      <c r="F57" s="121"/>
      <c r="G57" s="57" t="str">
        <f t="shared" si="44"/>
        <v/>
      </c>
      <c r="H57" s="57" t="str">
        <f t="shared" si="45"/>
        <v/>
      </c>
      <c r="I57" s="128" t="str">
        <f t="shared" si="54"/>
        <v/>
      </c>
      <c r="J57" s="128" t="str">
        <f t="shared" si="55"/>
        <v/>
      </c>
      <c r="K57" s="140" t="str">
        <f t="shared" ref="K57:K120" si="65">IF(C57="","","_____________")</f>
        <v/>
      </c>
      <c r="L57" s="140"/>
      <c r="M57" s="139" t="str">
        <f t="shared" si="60"/>
        <v/>
      </c>
      <c r="N57" s="139"/>
      <c r="O57" s="46" t="str">
        <f t="shared" si="61"/>
        <v/>
      </c>
      <c r="P57" s="51" t="str">
        <f t="shared" si="62"/>
        <v/>
      </c>
      <c r="Q57" s="51"/>
      <c r="R57" s="75">
        <f>IF(R56+1&lt;13,(R56+1)*S1,1*S1)</f>
        <v>0</v>
      </c>
      <c r="S57" s="75">
        <f>SUM(BG57*S1)</f>
        <v>0</v>
      </c>
      <c r="T57" s="75">
        <f>IF(R57=1,(T56+1)*S1,T56*S1)</f>
        <v>0</v>
      </c>
      <c r="U57" s="75">
        <f>IF(U56+3&lt;13,(U56+3)*V1,(U56-9)*V1)</f>
        <v>0</v>
      </c>
      <c r="V57" s="75">
        <f>SUM(BG57*V1)</f>
        <v>0</v>
      </c>
      <c r="W57" s="75">
        <f>IF(U57&lt;4,(W56+1)*V1,W56*V1)</f>
        <v>0</v>
      </c>
      <c r="X57" s="75">
        <f>IF(X56+6&lt;13,(X56+6)*Y1,(X56-6)*Y1)</f>
        <v>0</v>
      </c>
      <c r="Y57" s="75">
        <f>SUM(BG57*Y1)</f>
        <v>0</v>
      </c>
      <c r="Z57" s="75">
        <f>IF(X57&lt;6,(Z56+1)*Y1,Z56*Y1)</f>
        <v>0</v>
      </c>
      <c r="AA57" s="75">
        <f>SUM(AA56*AB1)</f>
        <v>0</v>
      </c>
      <c r="AB57" s="75">
        <f>SUM(BG57*AB1)</f>
        <v>0</v>
      </c>
      <c r="AC57" s="75">
        <f>SUM(AC56+1*AB1)</f>
        <v>0</v>
      </c>
      <c r="AD57" s="75">
        <v>0</v>
      </c>
      <c r="AE57" s="75">
        <v>0</v>
      </c>
      <c r="AF57" s="75">
        <v>0</v>
      </c>
      <c r="AG57" s="75">
        <f>IF(AG56+2&lt;13,(AG56+2)*AH1,(AG56-10)*AH1)</f>
        <v>0</v>
      </c>
      <c r="AH57" s="75">
        <f>SUM(BG57*AH1)</f>
        <v>0</v>
      </c>
      <c r="AI57" s="75">
        <f>IF(AG57&lt;3,(AI56+1)*AH1,AI56*AH1)</f>
        <v>0</v>
      </c>
      <c r="AJ57" s="75">
        <f>IF(AJ55=AJ56,(AJ56+1-AK57)*AL1,AJ56*AL1)</f>
        <v>0</v>
      </c>
      <c r="AK57" s="75">
        <f t="shared" si="36"/>
        <v>0</v>
      </c>
      <c r="AL57" s="75">
        <f>IF(AJ57-AJ56=0,(AL56+15)*AL1,AM1*AL1)</f>
        <v>0</v>
      </c>
      <c r="AM57" s="75">
        <f>IF(AK57=12,(AM56+1)*AL1,AM56*AL1)</f>
        <v>0</v>
      </c>
      <c r="AN57" s="75">
        <f>IF(AN55=AN56,(AN56+1-AO57)*AO1,AN56*AO1)</f>
        <v>0</v>
      </c>
      <c r="AO57" s="75">
        <f t="shared" si="27"/>
        <v>0</v>
      </c>
      <c r="AP57" s="75">
        <f>IF(AN56=AN57,BG57*AO1,(AP56-15)*AO1)</f>
        <v>0</v>
      </c>
      <c r="AQ57" s="75">
        <f>IF(AO57=12,(AQ56+1)*AO1,AQ56*AO1)</f>
        <v>0</v>
      </c>
      <c r="AR57" s="91">
        <f>SUM(MONTH(BC56+14)*AS1)</f>
        <v>0</v>
      </c>
      <c r="AS57" s="91">
        <f>SUM(DAY(BC56+14)*AS1)</f>
        <v>0</v>
      </c>
      <c r="AT57" s="91">
        <f>SUM(YEAR(BC56+14)*AS1)</f>
        <v>0</v>
      </c>
      <c r="AU57" s="91">
        <f>SUM(MONTH(BC56+7)*AV1)</f>
        <v>0</v>
      </c>
      <c r="AV57" s="91">
        <f>SUM(DAY(BC56+7)*AV1)</f>
        <v>0</v>
      </c>
      <c r="AW57" s="91">
        <f>SUM(YEAR(BC56+7)*AV1)</f>
        <v>0</v>
      </c>
      <c r="AX57" s="91">
        <f t="shared" si="2"/>
        <v>1</v>
      </c>
      <c r="AY57" s="91">
        <f t="shared" si="0"/>
        <v>1</v>
      </c>
      <c r="AZ57" s="91">
        <f t="shared" si="1"/>
        <v>0</v>
      </c>
      <c r="BA57" s="91">
        <f t="shared" si="1"/>
        <v>0</v>
      </c>
      <c r="BB57" s="79">
        <f t="shared" si="3"/>
        <v>0</v>
      </c>
      <c r="BC57" s="91">
        <f t="shared" si="4"/>
        <v>0</v>
      </c>
      <c r="BD57" s="75" t="s">
        <v>59</v>
      </c>
      <c r="BE57" s="91">
        <f>IF(BC57&lt;BU42,((BC57*10)+5),999999)</f>
        <v>5</v>
      </c>
      <c r="BF57" s="91">
        <f t="shared" si="5"/>
        <v>1</v>
      </c>
      <c r="BG57" s="75">
        <f t="shared" si="6"/>
        <v>0</v>
      </c>
      <c r="BH57" s="75">
        <f t="shared" si="28"/>
        <v>0</v>
      </c>
      <c r="BI57" s="75" t="b">
        <f t="shared" si="7"/>
        <v>0</v>
      </c>
      <c r="BJ57" s="75">
        <f t="shared" si="8"/>
        <v>0</v>
      </c>
      <c r="BK57" s="75">
        <f t="shared" si="9"/>
        <v>0</v>
      </c>
      <c r="BL57" s="75" t="b">
        <f t="shared" si="10"/>
        <v>1</v>
      </c>
      <c r="BM57" s="75">
        <f t="shared" si="11"/>
        <v>0</v>
      </c>
      <c r="BN57" s="75">
        <f t="shared" si="12"/>
        <v>0</v>
      </c>
      <c r="BO57" s="75" t="b">
        <f t="shared" si="13"/>
        <v>0</v>
      </c>
      <c r="BP57" s="75">
        <f t="shared" si="14"/>
        <v>0</v>
      </c>
      <c r="BQ57" s="75">
        <f t="shared" si="15"/>
        <v>0</v>
      </c>
      <c r="BR57" s="75"/>
      <c r="BS57" s="72" t="b">
        <f t="shared" si="52"/>
        <v>0</v>
      </c>
      <c r="BT57" s="72">
        <f t="shared" si="58"/>
        <v>0</v>
      </c>
      <c r="BU57" s="69" t="str">
        <f t="shared" si="57"/>
        <v/>
      </c>
      <c r="BV57" s="75"/>
      <c r="BW57" s="75"/>
      <c r="BX57" s="75"/>
      <c r="BY57" s="75"/>
      <c r="BZ57" s="75"/>
      <c r="CA57" s="75"/>
      <c r="CB57" s="75"/>
      <c r="CC57" s="75"/>
      <c r="CD57" s="79">
        <f t="shared" si="16"/>
        <v>0</v>
      </c>
      <c r="CE57" s="92">
        <f>IF(CD57&lt;CE3,CD57,CE3)</f>
        <v>0</v>
      </c>
      <c r="CF57" s="72" t="str">
        <f>IF(CE57&gt;=CE3,"BALLOON","PMT")</f>
        <v>PMT</v>
      </c>
      <c r="CG57" s="91">
        <f t="shared" si="29"/>
        <v>0</v>
      </c>
      <c r="CH57" s="91">
        <f>IF(BX1=360,CB5,CG57)</f>
        <v>0</v>
      </c>
      <c r="CI57" s="75" t="b">
        <f t="shared" si="17"/>
        <v>0</v>
      </c>
      <c r="CJ57" s="75">
        <f t="shared" si="30"/>
        <v>0</v>
      </c>
      <c r="CK57" s="75">
        <f>SUM(CJ57*CK1)</f>
        <v>0</v>
      </c>
      <c r="CL57" s="98">
        <f t="shared" si="18"/>
        <v>0</v>
      </c>
      <c r="CM57" s="97">
        <f>IF(CF57="PMT",E16-CL57,0)</f>
        <v>0</v>
      </c>
      <c r="CN57" s="97">
        <f t="shared" si="35"/>
        <v>0</v>
      </c>
      <c r="CO57" s="97">
        <f t="shared" si="20"/>
        <v>0</v>
      </c>
      <c r="CP57" s="97">
        <f t="shared" si="21"/>
        <v>0</v>
      </c>
      <c r="CQ57" s="94">
        <f t="shared" si="34"/>
        <v>0</v>
      </c>
      <c r="CR57" s="95">
        <f t="shared" si="31"/>
        <v>0</v>
      </c>
      <c r="CS57" s="96">
        <f t="shared" si="32"/>
        <v>0</v>
      </c>
      <c r="CT57" s="75">
        <f t="shared" si="23"/>
        <v>0</v>
      </c>
      <c r="CU57" s="99">
        <f t="shared" si="24"/>
        <v>0</v>
      </c>
      <c r="CV57" s="99">
        <f>IF(CQ57&lt;0,CS57,CU57)</f>
        <v>0</v>
      </c>
      <c r="CW57" s="100">
        <f t="shared" si="33"/>
        <v>0</v>
      </c>
      <c r="CX57" s="75">
        <f>SUM(CR57*CT57*BE1)</f>
        <v>0</v>
      </c>
    </row>
    <row r="58" spans="1:102" ht="18.95" customHeight="1">
      <c r="A58" s="45" t="str">
        <f t="shared" si="40"/>
        <v/>
      </c>
      <c r="B58" s="55" t="str">
        <f t="shared" si="41"/>
        <v/>
      </c>
      <c r="C58" s="47" t="str">
        <f t="shared" si="38"/>
        <v/>
      </c>
      <c r="D58" s="56" t="str">
        <f t="shared" si="42"/>
        <v/>
      </c>
      <c r="E58" s="121" t="str">
        <f t="shared" si="53"/>
        <v/>
      </c>
      <c r="F58" s="121"/>
      <c r="G58" s="57" t="str">
        <f t="shared" si="44"/>
        <v/>
      </c>
      <c r="H58" s="57" t="str">
        <f t="shared" si="45"/>
        <v/>
      </c>
      <c r="I58" s="128" t="str">
        <f t="shared" si="54"/>
        <v/>
      </c>
      <c r="J58" s="128" t="str">
        <f t="shared" si="55"/>
        <v/>
      </c>
      <c r="K58" s="140" t="str">
        <f t="shared" si="65"/>
        <v/>
      </c>
      <c r="L58" s="140"/>
      <c r="M58" s="139" t="str">
        <f t="shared" si="60"/>
        <v/>
      </c>
      <c r="N58" s="139"/>
      <c r="O58" s="46" t="str">
        <f t="shared" si="61"/>
        <v/>
      </c>
      <c r="P58" s="51" t="str">
        <f t="shared" si="62"/>
        <v/>
      </c>
      <c r="Q58" s="51"/>
      <c r="R58" s="75">
        <f>IF(R57+1&lt;13,(R57+1)*S1,1*S1)</f>
        <v>0</v>
      </c>
      <c r="S58" s="75">
        <f>SUM(BG58*S1)</f>
        <v>0</v>
      </c>
      <c r="T58" s="75">
        <f>IF(R58=1,(T57+1)*S1,T57*S1)</f>
        <v>0</v>
      </c>
      <c r="U58" s="75">
        <f>IF(U57+3&lt;13,(U57+3)*V1,(U57-9)*V1)</f>
        <v>0</v>
      </c>
      <c r="V58" s="75">
        <f>SUM(BG58*V1)</f>
        <v>0</v>
      </c>
      <c r="W58" s="75">
        <f>IF(U58&lt;4,(W57+1)*V1,W57*V1)</f>
        <v>0</v>
      </c>
      <c r="X58" s="75">
        <f>IF(X57+6&lt;13,(X57+6)*Y1,(X57-6)*Y1)</f>
        <v>0</v>
      </c>
      <c r="Y58" s="75">
        <f>SUM(BG58*Y1)</f>
        <v>0</v>
      </c>
      <c r="Z58" s="75">
        <f>IF(X58&lt;6,(Z57+1)*Y1,Z57*Y1)</f>
        <v>0</v>
      </c>
      <c r="AA58" s="75">
        <f>SUM(AA57*AB1)</f>
        <v>0</v>
      </c>
      <c r="AB58" s="75">
        <f>SUM(BG58*AB1)</f>
        <v>0</v>
      </c>
      <c r="AC58" s="75">
        <f>SUM(AC57+1*AB1)</f>
        <v>0</v>
      </c>
      <c r="AD58" s="75">
        <v>0</v>
      </c>
      <c r="AE58" s="75">
        <v>0</v>
      </c>
      <c r="AF58" s="75">
        <v>0</v>
      </c>
      <c r="AG58" s="75">
        <f>IF(AG57+2&lt;13,(AG57+2)*AH1,(AG57-10)*AH1)</f>
        <v>0</v>
      </c>
      <c r="AH58" s="75">
        <f>SUM(BG58*AH1)</f>
        <v>0</v>
      </c>
      <c r="AI58" s="75">
        <f>IF(AG58&lt;3,(AI57+1)*AH1,AI57*AH1)</f>
        <v>0</v>
      </c>
      <c r="AJ58" s="75">
        <f>IF(AJ56=AJ57,(AJ57+1-AK58)*AL1,AJ57*AL1)</f>
        <v>0</v>
      </c>
      <c r="AK58" s="75">
        <f t="shared" si="36"/>
        <v>0</v>
      </c>
      <c r="AL58" s="75">
        <f>IF(AJ58-AJ57=0,(AL57+15)*AL1,AM1*AL1)</f>
        <v>0</v>
      </c>
      <c r="AM58" s="75">
        <f>IF(AK58=12,(AM57+1)*AL1,AM57*AL1)</f>
        <v>0</v>
      </c>
      <c r="AN58" s="75">
        <f>IF(AN56=AN57,(AN57+1-AO58)*AO1,AN57*AO1)</f>
        <v>0</v>
      </c>
      <c r="AO58" s="75">
        <f t="shared" si="27"/>
        <v>0</v>
      </c>
      <c r="AP58" s="75">
        <f>IF(AN57=AN58,BG58*AO1,(AP57-15)*AO1)</f>
        <v>0</v>
      </c>
      <c r="AQ58" s="75">
        <f>IF(AO58=12,(AQ57+1)*AO1,AQ57*AO1)</f>
        <v>0</v>
      </c>
      <c r="AR58" s="91">
        <f>SUM(MONTH(BC57+14)*AS1)</f>
        <v>0</v>
      </c>
      <c r="AS58" s="91">
        <f>SUM(DAY(BC57+14)*AS1)</f>
        <v>0</v>
      </c>
      <c r="AT58" s="91">
        <f>SUM(YEAR(BC57+14)*AS1)</f>
        <v>0</v>
      </c>
      <c r="AU58" s="91">
        <f>SUM(MONTH(BC57+7)*AV1)</f>
        <v>0</v>
      </c>
      <c r="AV58" s="91">
        <f>SUM(DAY(BC57+7)*AV1)</f>
        <v>0</v>
      </c>
      <c r="AW58" s="91">
        <f>SUM(YEAR(BC57+7)*AV1)</f>
        <v>0</v>
      </c>
      <c r="AX58" s="91">
        <f t="shared" si="2"/>
        <v>1</v>
      </c>
      <c r="AY58" s="91">
        <f t="shared" si="0"/>
        <v>1</v>
      </c>
      <c r="AZ58" s="91">
        <f t="shared" si="1"/>
        <v>0</v>
      </c>
      <c r="BA58" s="91">
        <f t="shared" si="1"/>
        <v>0</v>
      </c>
      <c r="BB58" s="79">
        <f t="shared" si="3"/>
        <v>0</v>
      </c>
      <c r="BC58" s="91">
        <f t="shared" si="4"/>
        <v>0</v>
      </c>
      <c r="BD58" s="75" t="s">
        <v>59</v>
      </c>
      <c r="BE58" s="91">
        <f>IF(BC58&lt;BU42,((BC58*10)+5),999999)</f>
        <v>5</v>
      </c>
      <c r="BF58" s="91">
        <f t="shared" si="5"/>
        <v>1</v>
      </c>
      <c r="BG58" s="75">
        <f t="shared" si="6"/>
        <v>0</v>
      </c>
      <c r="BH58" s="75">
        <f t="shared" si="28"/>
        <v>0</v>
      </c>
      <c r="BI58" s="75" t="b">
        <f t="shared" si="7"/>
        <v>0</v>
      </c>
      <c r="BJ58" s="75">
        <f t="shared" si="8"/>
        <v>0</v>
      </c>
      <c r="BK58" s="75">
        <f t="shared" si="9"/>
        <v>0</v>
      </c>
      <c r="BL58" s="75" t="b">
        <f t="shared" si="10"/>
        <v>1</v>
      </c>
      <c r="BM58" s="75">
        <f t="shared" si="11"/>
        <v>0</v>
      </c>
      <c r="BN58" s="75">
        <f t="shared" si="12"/>
        <v>0</v>
      </c>
      <c r="BO58" s="75" t="b">
        <f t="shared" si="13"/>
        <v>0</v>
      </c>
      <c r="BP58" s="75">
        <f t="shared" si="14"/>
        <v>0</v>
      </c>
      <c r="BQ58" s="75">
        <f t="shared" si="15"/>
        <v>0</v>
      </c>
      <c r="BR58" s="75"/>
      <c r="BS58" s="72" t="b">
        <f t="shared" si="52"/>
        <v>0</v>
      </c>
      <c r="BT58" s="72">
        <f t="shared" si="58"/>
        <v>0</v>
      </c>
      <c r="BU58" s="69" t="str">
        <f t="shared" si="57"/>
        <v/>
      </c>
      <c r="BV58" s="75"/>
      <c r="BW58" s="75"/>
      <c r="BX58" s="75"/>
      <c r="BY58" s="75"/>
      <c r="BZ58" s="75"/>
      <c r="CA58" s="75"/>
      <c r="CB58" s="75"/>
      <c r="CC58" s="75"/>
      <c r="CD58" s="79">
        <f t="shared" si="16"/>
        <v>0</v>
      </c>
      <c r="CE58" s="92">
        <f>IF(CD58&lt;CE3,CD58,CE3)</f>
        <v>0</v>
      </c>
      <c r="CF58" s="72" t="str">
        <f>IF(CE58&gt;=CE3,"BALLOON","PMT")</f>
        <v>PMT</v>
      </c>
      <c r="CG58" s="91">
        <f t="shared" si="29"/>
        <v>0</v>
      </c>
      <c r="CH58" s="91">
        <f>IF(BX1=360,CB5,CG58)</f>
        <v>0</v>
      </c>
      <c r="CI58" s="75" t="b">
        <f t="shared" si="17"/>
        <v>0</v>
      </c>
      <c r="CJ58" s="75">
        <f t="shared" si="30"/>
        <v>0</v>
      </c>
      <c r="CK58" s="75">
        <f>SUM(CJ58*CK1)</f>
        <v>0</v>
      </c>
      <c r="CL58" s="98">
        <f t="shared" si="18"/>
        <v>0</v>
      </c>
      <c r="CM58" s="97">
        <f>IF(CF58="PMT",E16-CL58,0)</f>
        <v>0</v>
      </c>
      <c r="CN58" s="97">
        <f t="shared" si="35"/>
        <v>0</v>
      </c>
      <c r="CO58" s="97">
        <f t="shared" si="20"/>
        <v>0</v>
      </c>
      <c r="CP58" s="97">
        <f t="shared" si="21"/>
        <v>0</v>
      </c>
      <c r="CQ58" s="94">
        <f t="shared" si="34"/>
        <v>0</v>
      </c>
      <c r="CR58" s="95">
        <f t="shared" si="31"/>
        <v>0</v>
      </c>
      <c r="CS58" s="96">
        <f t="shared" si="32"/>
        <v>0</v>
      </c>
      <c r="CT58" s="75">
        <f t="shared" si="23"/>
        <v>0</v>
      </c>
      <c r="CU58" s="99">
        <f t="shared" si="24"/>
        <v>0</v>
      </c>
      <c r="CV58" s="99">
        <f t="shared" ref="CV58:CV121" si="66">IF(CQ58&lt;0,CS58,CU58)</f>
        <v>0</v>
      </c>
      <c r="CW58" s="100">
        <f t="shared" si="33"/>
        <v>0</v>
      </c>
      <c r="CX58" s="75">
        <f>SUM(CR58*CT58*BE1)</f>
        <v>0</v>
      </c>
    </row>
    <row r="59" spans="1:102" ht="18.95" customHeight="1">
      <c r="A59" s="45" t="str">
        <f t="shared" si="40"/>
        <v/>
      </c>
      <c r="B59" s="55" t="str">
        <f t="shared" si="41"/>
        <v/>
      </c>
      <c r="C59" s="47" t="str">
        <f t="shared" si="38"/>
        <v/>
      </c>
      <c r="D59" s="56" t="str">
        <f t="shared" si="42"/>
        <v/>
      </c>
      <c r="E59" s="121" t="str">
        <f t="shared" si="53"/>
        <v/>
      </c>
      <c r="F59" s="121"/>
      <c r="G59" s="57" t="str">
        <f t="shared" si="44"/>
        <v/>
      </c>
      <c r="H59" s="57" t="str">
        <f t="shared" si="45"/>
        <v/>
      </c>
      <c r="I59" s="128" t="str">
        <f t="shared" si="54"/>
        <v/>
      </c>
      <c r="J59" s="128" t="str">
        <f t="shared" si="55"/>
        <v/>
      </c>
      <c r="K59" s="140" t="str">
        <f t="shared" si="65"/>
        <v/>
      </c>
      <c r="L59" s="140"/>
      <c r="M59" s="139" t="str">
        <f t="shared" si="60"/>
        <v/>
      </c>
      <c r="N59" s="139"/>
      <c r="O59" s="46" t="str">
        <f t="shared" si="61"/>
        <v/>
      </c>
      <c r="P59" s="51" t="str">
        <f t="shared" si="62"/>
        <v/>
      </c>
      <c r="Q59" s="51"/>
      <c r="R59" s="75">
        <f>IF(R58+1&lt;13,(R58+1)*S1,1*S1)</f>
        <v>0</v>
      </c>
      <c r="S59" s="75">
        <f>SUM(BG59*S1)</f>
        <v>0</v>
      </c>
      <c r="T59" s="75">
        <f>IF(R59=1,(T58+1)*S1,T58*S1)</f>
        <v>0</v>
      </c>
      <c r="U59" s="75">
        <f>IF(U58+3&lt;13,(U58+3)*V1,(U58-9)*V1)</f>
        <v>0</v>
      </c>
      <c r="V59" s="75">
        <f>SUM(BG59*V1)</f>
        <v>0</v>
      </c>
      <c r="W59" s="75">
        <f>IF(U59&lt;4,(W58+1)*V1,W58*V1)</f>
        <v>0</v>
      </c>
      <c r="X59" s="75">
        <f>IF(X58+6&lt;13,(X58+6)*Y1,(X58-6)*Y1)</f>
        <v>0</v>
      </c>
      <c r="Y59" s="75">
        <f>SUM(BG59*Y1)</f>
        <v>0</v>
      </c>
      <c r="Z59" s="75">
        <f>IF(X59&lt;6,(Z58+1)*Y1,Z58*Y1)</f>
        <v>0</v>
      </c>
      <c r="AA59" s="75">
        <f>SUM(AA58*AB1)</f>
        <v>0</v>
      </c>
      <c r="AB59" s="75">
        <f>SUM(BG59*AB1)</f>
        <v>0</v>
      </c>
      <c r="AC59" s="75">
        <f>SUM(AC58+1*AB1)</f>
        <v>0</v>
      </c>
      <c r="AD59" s="75">
        <v>0</v>
      </c>
      <c r="AE59" s="75">
        <v>0</v>
      </c>
      <c r="AF59" s="75">
        <v>0</v>
      </c>
      <c r="AG59" s="75">
        <f>IF(AG58+2&lt;13,(AG58+2)*AH1,(AG58-10)*AH1)</f>
        <v>0</v>
      </c>
      <c r="AH59" s="75">
        <f>SUM(BG59*AH1)</f>
        <v>0</v>
      </c>
      <c r="AI59" s="75">
        <f>IF(AG59&lt;3,(AI58+1)*AH1,AI58*AH1)</f>
        <v>0</v>
      </c>
      <c r="AJ59" s="75">
        <f>IF(AJ57=AJ58,(AJ58+1-AK59)*AL1,AJ58*AL1)</f>
        <v>0</v>
      </c>
      <c r="AK59" s="75">
        <f t="shared" si="36"/>
        <v>0</v>
      </c>
      <c r="AL59" s="75">
        <f>IF(AJ59-AJ58=0,(AL58+15)*AL1,AM1*AL1)</f>
        <v>0</v>
      </c>
      <c r="AM59" s="75">
        <f>IF(AK59=12,(AM58+1)*AL1,AM58*AL1)</f>
        <v>0</v>
      </c>
      <c r="AN59" s="75">
        <f>IF(AN57=AN58,(AN58+1-AO59)*AO1,AN58*AO1)</f>
        <v>0</v>
      </c>
      <c r="AO59" s="75">
        <f t="shared" si="27"/>
        <v>0</v>
      </c>
      <c r="AP59" s="75">
        <f>IF(AN58=AN59,BG59*AO1,(AP58-15)*AO1)</f>
        <v>0</v>
      </c>
      <c r="AQ59" s="75">
        <f>IF(AO59=12,(AQ58+1)*AO1,AQ58*AO1)</f>
        <v>0</v>
      </c>
      <c r="AR59" s="91">
        <f>SUM(MONTH(BC58+14)*AS1)</f>
        <v>0</v>
      </c>
      <c r="AS59" s="91">
        <f>SUM(DAY(BC58+14)*AS1)</f>
        <v>0</v>
      </c>
      <c r="AT59" s="91">
        <f>SUM(YEAR(BC58+14)*AS1)</f>
        <v>0</v>
      </c>
      <c r="AU59" s="91">
        <f>SUM(MONTH(BC58+7)*AV1)</f>
        <v>0</v>
      </c>
      <c r="AV59" s="91">
        <f>SUM(DAY(BC58+7)*AV1)</f>
        <v>0</v>
      </c>
      <c r="AW59" s="91">
        <f>SUM(YEAR(BC58+7)*AV1)</f>
        <v>0</v>
      </c>
      <c r="AX59" s="91">
        <f t="shared" si="2"/>
        <v>1</v>
      </c>
      <c r="AY59" s="91">
        <f t="shared" si="0"/>
        <v>1</v>
      </c>
      <c r="AZ59" s="91">
        <f t="shared" si="1"/>
        <v>0</v>
      </c>
      <c r="BA59" s="91">
        <f t="shared" si="1"/>
        <v>0</v>
      </c>
      <c r="BB59" s="79">
        <f t="shared" si="3"/>
        <v>0</v>
      </c>
      <c r="BC59" s="91">
        <f t="shared" si="4"/>
        <v>0</v>
      </c>
      <c r="BD59" s="75" t="s">
        <v>59</v>
      </c>
      <c r="BE59" s="91">
        <f>IF(BC59&lt;BU42,((BC59*10)+5),999999)</f>
        <v>5</v>
      </c>
      <c r="BF59" s="91">
        <f t="shared" si="5"/>
        <v>1</v>
      </c>
      <c r="BG59" s="75">
        <f t="shared" si="6"/>
        <v>0</v>
      </c>
      <c r="BH59" s="75">
        <f t="shared" si="28"/>
        <v>0</v>
      </c>
      <c r="BI59" s="75" t="b">
        <f t="shared" si="7"/>
        <v>0</v>
      </c>
      <c r="BJ59" s="75">
        <f t="shared" si="8"/>
        <v>0</v>
      </c>
      <c r="BK59" s="75">
        <f t="shared" si="9"/>
        <v>0</v>
      </c>
      <c r="BL59" s="75" t="b">
        <f t="shared" si="10"/>
        <v>1</v>
      </c>
      <c r="BM59" s="75">
        <f t="shared" si="11"/>
        <v>0</v>
      </c>
      <c r="BN59" s="75">
        <f t="shared" si="12"/>
        <v>0</v>
      </c>
      <c r="BO59" s="75" t="b">
        <f t="shared" si="13"/>
        <v>0</v>
      </c>
      <c r="BP59" s="75">
        <f t="shared" si="14"/>
        <v>0</v>
      </c>
      <c r="BQ59" s="75">
        <f t="shared" si="15"/>
        <v>0</v>
      </c>
      <c r="BR59" s="75"/>
      <c r="BS59" s="72" t="b">
        <f t="shared" si="52"/>
        <v>0</v>
      </c>
      <c r="BT59" s="72">
        <f t="shared" si="58"/>
        <v>0</v>
      </c>
      <c r="BU59" s="69" t="str">
        <f t="shared" si="57"/>
        <v/>
      </c>
      <c r="BV59" s="75"/>
      <c r="BW59" s="75"/>
      <c r="BX59" s="75"/>
      <c r="BY59" s="75"/>
      <c r="BZ59" s="75"/>
      <c r="CA59" s="75"/>
      <c r="CB59" s="75"/>
      <c r="CC59" s="75"/>
      <c r="CD59" s="79">
        <f t="shared" si="16"/>
        <v>0</v>
      </c>
      <c r="CE59" s="92">
        <f>IF(CD59&lt;CE3,CD59,CE3)</f>
        <v>0</v>
      </c>
      <c r="CF59" s="72" t="str">
        <f>IF(CE59&gt;=CE3,"BALLOON","PMT")</f>
        <v>PMT</v>
      </c>
      <c r="CG59" s="91">
        <f t="shared" si="29"/>
        <v>0</v>
      </c>
      <c r="CH59" s="91">
        <f>IF(BX1=360,CB5,CG59)</f>
        <v>0</v>
      </c>
      <c r="CI59" s="75" t="b">
        <f t="shared" si="17"/>
        <v>0</v>
      </c>
      <c r="CJ59" s="75">
        <f t="shared" si="30"/>
        <v>0</v>
      </c>
      <c r="CK59" s="75">
        <f>SUM(CJ59*CK1)</f>
        <v>0</v>
      </c>
      <c r="CL59" s="98">
        <f t="shared" si="18"/>
        <v>0</v>
      </c>
      <c r="CM59" s="97">
        <f>IF(CF59="PMT",E16-CL59,0)</f>
        <v>0</v>
      </c>
      <c r="CN59" s="97">
        <f t="shared" si="35"/>
        <v>0</v>
      </c>
      <c r="CO59" s="97">
        <f t="shared" si="20"/>
        <v>0</v>
      </c>
      <c r="CP59" s="97">
        <f t="shared" si="21"/>
        <v>0</v>
      </c>
      <c r="CQ59" s="94">
        <f t="shared" si="34"/>
        <v>0</v>
      </c>
      <c r="CR59" s="95">
        <f t="shared" si="31"/>
        <v>0</v>
      </c>
      <c r="CS59" s="96">
        <f t="shared" si="32"/>
        <v>0</v>
      </c>
      <c r="CT59" s="75">
        <f t="shared" si="23"/>
        <v>0</v>
      </c>
      <c r="CU59" s="99">
        <f t="shared" si="24"/>
        <v>0</v>
      </c>
      <c r="CV59" s="99">
        <f t="shared" si="66"/>
        <v>0</v>
      </c>
      <c r="CW59" s="100">
        <f t="shared" si="33"/>
        <v>0</v>
      </c>
      <c r="CX59" s="75">
        <f>SUM(CR59*CT59*BE1)</f>
        <v>0</v>
      </c>
    </row>
    <row r="60" spans="1:102" ht="18.95" customHeight="1">
      <c r="A60" s="45" t="str">
        <f t="shared" si="40"/>
        <v/>
      </c>
      <c r="B60" s="55" t="str">
        <f t="shared" si="41"/>
        <v/>
      </c>
      <c r="C60" s="47" t="str">
        <f t="shared" si="38"/>
        <v/>
      </c>
      <c r="D60" s="56" t="str">
        <f t="shared" si="42"/>
        <v/>
      </c>
      <c r="E60" s="121" t="str">
        <f t="shared" si="53"/>
        <v/>
      </c>
      <c r="F60" s="121"/>
      <c r="G60" s="57" t="str">
        <f t="shared" si="44"/>
        <v/>
      </c>
      <c r="H60" s="57" t="str">
        <f t="shared" si="45"/>
        <v/>
      </c>
      <c r="I60" s="128" t="str">
        <f t="shared" si="54"/>
        <v/>
      </c>
      <c r="J60" s="128" t="str">
        <f t="shared" si="55"/>
        <v/>
      </c>
      <c r="K60" s="140" t="str">
        <f t="shared" si="65"/>
        <v/>
      </c>
      <c r="L60" s="140"/>
      <c r="M60" s="139" t="str">
        <f t="shared" si="60"/>
        <v/>
      </c>
      <c r="N60" s="139"/>
      <c r="O60" s="46" t="str">
        <f t="shared" si="61"/>
        <v/>
      </c>
      <c r="P60" s="51" t="str">
        <f t="shared" si="62"/>
        <v/>
      </c>
      <c r="Q60" s="51"/>
      <c r="R60" s="75">
        <f>IF(R59+1&lt;13,(R59+1)*S1,1*S1)</f>
        <v>0</v>
      </c>
      <c r="S60" s="75">
        <f>SUM(BG60*S1)</f>
        <v>0</v>
      </c>
      <c r="T60" s="75">
        <f>IF(R60=1,(T59+1)*S1,T59*S1)</f>
        <v>0</v>
      </c>
      <c r="U60" s="75">
        <f>IF(U59+3&lt;13,(U59+3)*V1,(U59-9)*V1)</f>
        <v>0</v>
      </c>
      <c r="V60" s="75">
        <f>SUM(BG60*V1)</f>
        <v>0</v>
      </c>
      <c r="W60" s="75">
        <f>IF(U60&lt;4,(W59+1)*V1,W59*V1)</f>
        <v>0</v>
      </c>
      <c r="X60" s="75">
        <f>IF(X59+6&lt;13,(X59+6)*Y1,(X59-6)*Y1)</f>
        <v>0</v>
      </c>
      <c r="Y60" s="75">
        <f>SUM(BG60*Y1)</f>
        <v>0</v>
      </c>
      <c r="Z60" s="75">
        <f>IF(X60&lt;6,(Z59+1)*Y1,Z59*Y1)</f>
        <v>0</v>
      </c>
      <c r="AA60" s="75">
        <f>SUM(AA59*AB1)</f>
        <v>0</v>
      </c>
      <c r="AB60" s="75">
        <f>SUM(BG60*AB1)</f>
        <v>0</v>
      </c>
      <c r="AC60" s="75">
        <f>SUM(AC59+1*AB1)</f>
        <v>0</v>
      </c>
      <c r="AD60" s="75">
        <v>0</v>
      </c>
      <c r="AE60" s="75">
        <v>0</v>
      </c>
      <c r="AF60" s="75">
        <v>0</v>
      </c>
      <c r="AG60" s="75">
        <f>IF(AG59+2&lt;13,(AG59+2)*AH1,(AG59-10)*AH1)</f>
        <v>0</v>
      </c>
      <c r="AH60" s="75">
        <f>SUM(BG60*AH1)</f>
        <v>0</v>
      </c>
      <c r="AI60" s="75">
        <f>IF(AG60&lt;3,(AI59+1)*AH1,AI59*AH1)</f>
        <v>0</v>
      </c>
      <c r="AJ60" s="75">
        <f>IF(AJ58=AJ59,(AJ59+1-AK60)*AL1,AJ59*AL1)</f>
        <v>0</v>
      </c>
      <c r="AK60" s="75">
        <f t="shared" si="36"/>
        <v>0</v>
      </c>
      <c r="AL60" s="75">
        <f>IF(AJ60-AJ59=0,(AL59+15)*AL1,AM1*AL1)</f>
        <v>0</v>
      </c>
      <c r="AM60" s="75">
        <f>IF(AK60=12,(AM59+1)*AL1,AM59*AL1)</f>
        <v>0</v>
      </c>
      <c r="AN60" s="75">
        <f>IF(AN58=AN59,(AN59+1-AO60)*AO1,AN59*AO1)</f>
        <v>0</v>
      </c>
      <c r="AO60" s="75">
        <f t="shared" si="27"/>
        <v>0</v>
      </c>
      <c r="AP60" s="75">
        <f>IF(AN59=AN60,BG60*AO1,(AP59-15)*AO1)</f>
        <v>0</v>
      </c>
      <c r="AQ60" s="75">
        <f>IF(AO60=12,(AQ59+1)*AO1,AQ59*AO1)</f>
        <v>0</v>
      </c>
      <c r="AR60" s="91">
        <f>SUM(MONTH(BC59+14)*AS1)</f>
        <v>0</v>
      </c>
      <c r="AS60" s="91">
        <f>SUM(DAY(BC59+14)*AS1)</f>
        <v>0</v>
      </c>
      <c r="AT60" s="91">
        <f>SUM(YEAR(BC59+14)*AS1)</f>
        <v>0</v>
      </c>
      <c r="AU60" s="91">
        <f>SUM(MONTH(BC59+7)*AV1)</f>
        <v>0</v>
      </c>
      <c r="AV60" s="91">
        <f>SUM(DAY(BC59+7)*AV1)</f>
        <v>0</v>
      </c>
      <c r="AW60" s="91">
        <f>SUM(YEAR(BC59+7)*AV1)</f>
        <v>0</v>
      </c>
      <c r="AX60" s="91">
        <f t="shared" si="2"/>
        <v>1</v>
      </c>
      <c r="AY60" s="91">
        <f t="shared" si="0"/>
        <v>1</v>
      </c>
      <c r="AZ60" s="91">
        <f t="shared" si="1"/>
        <v>0</v>
      </c>
      <c r="BA60" s="91">
        <f t="shared" si="1"/>
        <v>0</v>
      </c>
      <c r="BB60" s="79">
        <f t="shared" si="3"/>
        <v>0</v>
      </c>
      <c r="BC60" s="91">
        <f t="shared" si="4"/>
        <v>0</v>
      </c>
      <c r="BD60" s="75" t="s">
        <v>59</v>
      </c>
      <c r="BE60" s="91">
        <f>IF(BC60&lt;BU42,((BC60*10)+5),999999)</f>
        <v>5</v>
      </c>
      <c r="BF60" s="91">
        <f t="shared" si="5"/>
        <v>1</v>
      </c>
      <c r="BG60" s="75">
        <f t="shared" si="6"/>
        <v>0</v>
      </c>
      <c r="BH60" s="75">
        <f t="shared" si="28"/>
        <v>0</v>
      </c>
      <c r="BI60" s="75" t="b">
        <f t="shared" si="7"/>
        <v>0</v>
      </c>
      <c r="BJ60" s="75">
        <f t="shared" si="8"/>
        <v>0</v>
      </c>
      <c r="BK60" s="75">
        <f t="shared" si="9"/>
        <v>0</v>
      </c>
      <c r="BL60" s="75" t="b">
        <f t="shared" si="10"/>
        <v>1</v>
      </c>
      <c r="BM60" s="75">
        <f t="shared" si="11"/>
        <v>0</v>
      </c>
      <c r="BN60" s="75">
        <f t="shared" si="12"/>
        <v>0</v>
      </c>
      <c r="BO60" s="75" t="b">
        <f t="shared" si="13"/>
        <v>0</v>
      </c>
      <c r="BP60" s="75">
        <f t="shared" si="14"/>
        <v>0</v>
      </c>
      <c r="BQ60" s="75">
        <f t="shared" si="15"/>
        <v>0</v>
      </c>
      <c r="BR60" s="75"/>
      <c r="BS60" s="72" t="b">
        <f t="shared" si="52"/>
        <v>0</v>
      </c>
      <c r="BT60" s="72">
        <f t="shared" si="58"/>
        <v>0</v>
      </c>
      <c r="BU60" s="69" t="str">
        <f t="shared" si="57"/>
        <v/>
      </c>
      <c r="BV60" s="75"/>
      <c r="BW60" s="75"/>
      <c r="BX60" s="75"/>
      <c r="BY60" s="75"/>
      <c r="BZ60" s="75"/>
      <c r="CA60" s="75"/>
      <c r="CB60" s="75"/>
      <c r="CC60" s="75"/>
      <c r="CD60" s="79">
        <f t="shared" si="16"/>
        <v>0</v>
      </c>
      <c r="CE60" s="92">
        <f>IF(CD60&lt;CE3,CD60,CE3)</f>
        <v>0</v>
      </c>
      <c r="CF60" s="72" t="str">
        <f>IF(CE60&gt;=CE3,"BALLOON","PMT")</f>
        <v>PMT</v>
      </c>
      <c r="CG60" s="91">
        <f t="shared" si="29"/>
        <v>0</v>
      </c>
      <c r="CH60" s="91">
        <f>IF(BX1=360,CB5,CG60)</f>
        <v>0</v>
      </c>
      <c r="CI60" s="75" t="b">
        <f t="shared" si="17"/>
        <v>0</v>
      </c>
      <c r="CJ60" s="75">
        <f t="shared" si="30"/>
        <v>0</v>
      </c>
      <c r="CK60" s="75">
        <f>SUM(CJ60*CK1)</f>
        <v>0</v>
      </c>
      <c r="CL60" s="98">
        <f t="shared" si="18"/>
        <v>0</v>
      </c>
      <c r="CM60" s="97">
        <f>IF(CF60="PMT",E16-CL60,0)</f>
        <v>0</v>
      </c>
      <c r="CN60" s="97">
        <f t="shared" si="35"/>
        <v>0</v>
      </c>
      <c r="CO60" s="97">
        <f t="shared" si="20"/>
        <v>0</v>
      </c>
      <c r="CP60" s="97">
        <f t="shared" si="21"/>
        <v>0</v>
      </c>
      <c r="CQ60" s="94">
        <f t="shared" si="34"/>
        <v>0</v>
      </c>
      <c r="CR60" s="95">
        <f t="shared" si="31"/>
        <v>0</v>
      </c>
      <c r="CS60" s="96">
        <f t="shared" si="32"/>
        <v>0</v>
      </c>
      <c r="CT60" s="75">
        <f t="shared" si="23"/>
        <v>0</v>
      </c>
      <c r="CU60" s="99">
        <f t="shared" si="24"/>
        <v>0</v>
      </c>
      <c r="CV60" s="99">
        <f t="shared" si="66"/>
        <v>0</v>
      </c>
      <c r="CW60" s="100">
        <f t="shared" si="33"/>
        <v>0</v>
      </c>
      <c r="CX60" s="75">
        <f>SUM(CR60*CT60*BE1)</f>
        <v>0</v>
      </c>
    </row>
    <row r="61" spans="1:102" ht="18.95" customHeight="1">
      <c r="A61" s="45" t="str">
        <f t="shared" si="40"/>
        <v/>
      </c>
      <c r="B61" s="55" t="str">
        <f t="shared" si="41"/>
        <v/>
      </c>
      <c r="C61" s="47" t="str">
        <f t="shared" si="38"/>
        <v/>
      </c>
      <c r="D61" s="56" t="str">
        <f t="shared" si="42"/>
        <v/>
      </c>
      <c r="E61" s="121" t="str">
        <f t="shared" si="53"/>
        <v/>
      </c>
      <c r="F61" s="121"/>
      <c r="G61" s="57" t="str">
        <f t="shared" si="44"/>
        <v/>
      </c>
      <c r="H61" s="57" t="str">
        <f t="shared" si="45"/>
        <v/>
      </c>
      <c r="I61" s="128" t="str">
        <f t="shared" si="54"/>
        <v/>
      </c>
      <c r="J61" s="128" t="str">
        <f t="shared" si="55"/>
        <v/>
      </c>
      <c r="K61" s="140" t="str">
        <f t="shared" si="65"/>
        <v/>
      </c>
      <c r="L61" s="140"/>
      <c r="M61" s="139" t="str">
        <f t="shared" si="60"/>
        <v/>
      </c>
      <c r="N61" s="139"/>
      <c r="O61" s="46" t="str">
        <f t="shared" si="61"/>
        <v/>
      </c>
      <c r="P61" s="51" t="str">
        <f t="shared" si="62"/>
        <v/>
      </c>
      <c r="Q61" s="51"/>
      <c r="R61" s="75">
        <f>IF(R60+1&lt;13,(R60+1)*S1,1*S1)</f>
        <v>0</v>
      </c>
      <c r="S61" s="75">
        <f>SUM(BG61*S1)</f>
        <v>0</v>
      </c>
      <c r="T61" s="75">
        <f>IF(R61=1,(T60+1)*S1,T60*S1)</f>
        <v>0</v>
      </c>
      <c r="U61" s="75">
        <f>IF(U60+3&lt;13,(U60+3)*V1,(U60-9)*V1)</f>
        <v>0</v>
      </c>
      <c r="V61" s="75">
        <f>SUM(BG61*V1)</f>
        <v>0</v>
      </c>
      <c r="W61" s="75">
        <f>IF(U61&lt;4,(W60+1)*V1,W60*V1)</f>
        <v>0</v>
      </c>
      <c r="X61" s="75">
        <f>IF(X60+6&lt;13,(X60+6)*Y1,(X60-6)*Y1)</f>
        <v>0</v>
      </c>
      <c r="Y61" s="75">
        <f>SUM(BG61*Y1)</f>
        <v>0</v>
      </c>
      <c r="Z61" s="75">
        <f>IF(X61&lt;6,(Z60+1)*Y1,Z60*Y1)</f>
        <v>0</v>
      </c>
      <c r="AA61" s="75">
        <f>SUM(AA60*AB1)</f>
        <v>0</v>
      </c>
      <c r="AB61" s="75">
        <f>SUM(BG61*AB1)</f>
        <v>0</v>
      </c>
      <c r="AC61" s="75">
        <f>SUM(AC60+1*AB1)</f>
        <v>0</v>
      </c>
      <c r="AD61" s="75">
        <v>0</v>
      </c>
      <c r="AE61" s="75">
        <v>0</v>
      </c>
      <c r="AF61" s="75">
        <v>0</v>
      </c>
      <c r="AG61" s="75">
        <f>IF(AG60+2&lt;13,(AG60+2)*AH1,(AG60-10)*AH1)</f>
        <v>0</v>
      </c>
      <c r="AH61" s="75">
        <f>SUM(BG61*AH1)</f>
        <v>0</v>
      </c>
      <c r="AI61" s="75">
        <f>IF(AG61&lt;3,(AI60+1)*AH1,AI60*AH1)</f>
        <v>0</v>
      </c>
      <c r="AJ61" s="75">
        <f>IF(AJ59=AJ60,(AJ60+1-AK61)*AL1,AJ60*AL1)</f>
        <v>0</v>
      </c>
      <c r="AK61" s="75">
        <f t="shared" si="36"/>
        <v>0</v>
      </c>
      <c r="AL61" s="75">
        <f>IF(AJ61-AJ60=0,(AL60+15)*AL1,AM1*AL1)</f>
        <v>0</v>
      </c>
      <c r="AM61" s="75">
        <f>IF(AK61=12,(AM60+1)*AL1,AM60*AL1)</f>
        <v>0</v>
      </c>
      <c r="AN61" s="75">
        <f>IF(AN59=AN60,(AN60+1-AO61)*AO1,AN60*AO1)</f>
        <v>0</v>
      </c>
      <c r="AO61" s="75">
        <f t="shared" si="27"/>
        <v>0</v>
      </c>
      <c r="AP61" s="75">
        <f>IF(AN60=AN61,BG61*AO1,(AP60-15)*AO1)</f>
        <v>0</v>
      </c>
      <c r="AQ61" s="75">
        <f>IF(AO61=12,(AQ60+1)*AO1,AQ60*AO1)</f>
        <v>0</v>
      </c>
      <c r="AR61" s="91">
        <f>SUM(MONTH(BC60+14)*AS1)</f>
        <v>0</v>
      </c>
      <c r="AS61" s="91">
        <f>SUM(DAY(BC60+14)*AS1)</f>
        <v>0</v>
      </c>
      <c r="AT61" s="91">
        <f>SUM(YEAR(BC60+14)*AS1)</f>
        <v>0</v>
      </c>
      <c r="AU61" s="91">
        <f>SUM(MONTH(BC60+7)*AV1)</f>
        <v>0</v>
      </c>
      <c r="AV61" s="91">
        <f>SUM(DAY(BC60+7)*AV1)</f>
        <v>0</v>
      </c>
      <c r="AW61" s="91">
        <f>SUM(YEAR(BC60+7)*AV1)</f>
        <v>0</v>
      </c>
      <c r="AX61" s="91">
        <f t="shared" si="2"/>
        <v>1</v>
      </c>
      <c r="AY61" s="91">
        <f t="shared" si="0"/>
        <v>1</v>
      </c>
      <c r="AZ61" s="91">
        <f t="shared" si="1"/>
        <v>0</v>
      </c>
      <c r="BA61" s="91">
        <f t="shared" si="1"/>
        <v>0</v>
      </c>
      <c r="BB61" s="79">
        <f t="shared" si="3"/>
        <v>0</v>
      </c>
      <c r="BC61" s="91">
        <f t="shared" si="4"/>
        <v>0</v>
      </c>
      <c r="BD61" s="75" t="s">
        <v>59</v>
      </c>
      <c r="BE61" s="91">
        <f>IF(BC61&lt;BU42,((BC61*10)+5),999999)</f>
        <v>5</v>
      </c>
      <c r="BF61" s="91">
        <f t="shared" si="5"/>
        <v>1</v>
      </c>
      <c r="BG61" s="75">
        <f t="shared" si="6"/>
        <v>0</v>
      </c>
      <c r="BH61" s="75">
        <f t="shared" si="28"/>
        <v>0</v>
      </c>
      <c r="BI61" s="75" t="b">
        <f t="shared" si="7"/>
        <v>0</v>
      </c>
      <c r="BJ61" s="75">
        <f t="shared" si="8"/>
        <v>0</v>
      </c>
      <c r="BK61" s="75">
        <f t="shared" si="9"/>
        <v>0</v>
      </c>
      <c r="BL61" s="75" t="b">
        <f t="shared" si="10"/>
        <v>1</v>
      </c>
      <c r="BM61" s="75">
        <f t="shared" si="11"/>
        <v>0</v>
      </c>
      <c r="BN61" s="75">
        <f t="shared" si="12"/>
        <v>0</v>
      </c>
      <c r="BO61" s="75" t="b">
        <f t="shared" si="13"/>
        <v>0</v>
      </c>
      <c r="BP61" s="75">
        <f t="shared" si="14"/>
        <v>0</v>
      </c>
      <c r="BQ61" s="75">
        <f t="shared" si="15"/>
        <v>0</v>
      </c>
      <c r="BR61" s="75"/>
      <c r="BS61" s="72" t="b">
        <f t="shared" si="52"/>
        <v>0</v>
      </c>
      <c r="BT61" s="72">
        <f t="shared" si="58"/>
        <v>0</v>
      </c>
      <c r="BU61" s="69" t="str">
        <f t="shared" si="57"/>
        <v/>
      </c>
      <c r="BV61" s="75"/>
      <c r="BW61" s="75"/>
      <c r="BX61" s="75"/>
      <c r="BY61" s="75"/>
      <c r="BZ61" s="75"/>
      <c r="CA61" s="75"/>
      <c r="CB61" s="75"/>
      <c r="CC61" s="75"/>
      <c r="CD61" s="79">
        <f t="shared" si="16"/>
        <v>0</v>
      </c>
      <c r="CE61" s="92">
        <f>IF(CD61&lt;CE3,CD61,CE3)</f>
        <v>0</v>
      </c>
      <c r="CF61" s="72" t="str">
        <f>IF(CE61&gt;=CE3,"BALLOON","PMT")</f>
        <v>PMT</v>
      </c>
      <c r="CG61" s="91">
        <f t="shared" si="29"/>
        <v>0</v>
      </c>
      <c r="CH61" s="91">
        <f>IF(BX1=360,CB5,CG61)</f>
        <v>0</v>
      </c>
      <c r="CI61" s="75" t="b">
        <f t="shared" si="17"/>
        <v>0</v>
      </c>
      <c r="CJ61" s="75">
        <f t="shared" si="30"/>
        <v>0</v>
      </c>
      <c r="CK61" s="75">
        <f>SUM(CJ61*CK1)</f>
        <v>0</v>
      </c>
      <c r="CL61" s="98">
        <f t="shared" si="18"/>
        <v>0</v>
      </c>
      <c r="CM61" s="97">
        <f>IF(CF61="PMT",E16-CL61,0)</f>
        <v>0</v>
      </c>
      <c r="CN61" s="97">
        <f t="shared" si="35"/>
        <v>0</v>
      </c>
      <c r="CO61" s="97">
        <f t="shared" si="20"/>
        <v>0</v>
      </c>
      <c r="CP61" s="97">
        <f t="shared" si="21"/>
        <v>0</v>
      </c>
      <c r="CQ61" s="94">
        <f t="shared" si="34"/>
        <v>0</v>
      </c>
      <c r="CR61" s="95">
        <f t="shared" si="31"/>
        <v>0</v>
      </c>
      <c r="CS61" s="96">
        <f t="shared" si="32"/>
        <v>0</v>
      </c>
      <c r="CT61" s="75">
        <f t="shared" si="23"/>
        <v>0</v>
      </c>
      <c r="CU61" s="99">
        <f t="shared" si="24"/>
        <v>0</v>
      </c>
      <c r="CV61" s="99">
        <f t="shared" si="66"/>
        <v>0</v>
      </c>
      <c r="CW61" s="100">
        <f t="shared" si="33"/>
        <v>0</v>
      </c>
      <c r="CX61" s="75">
        <f>SUM(CR61*CT61*BE1)</f>
        <v>0</v>
      </c>
    </row>
    <row r="62" spans="1:102" ht="18.95" customHeight="1">
      <c r="A62" s="45" t="str">
        <f t="shared" si="40"/>
        <v/>
      </c>
      <c r="B62" s="55" t="str">
        <f t="shared" si="41"/>
        <v/>
      </c>
      <c r="C62" s="47" t="str">
        <f t="shared" si="38"/>
        <v/>
      </c>
      <c r="D62" s="56" t="str">
        <f t="shared" si="42"/>
        <v/>
      </c>
      <c r="E62" s="121" t="str">
        <f t="shared" si="53"/>
        <v/>
      </c>
      <c r="F62" s="121"/>
      <c r="G62" s="57" t="str">
        <f t="shared" si="44"/>
        <v/>
      </c>
      <c r="H62" s="57" t="str">
        <f t="shared" si="45"/>
        <v/>
      </c>
      <c r="I62" s="128" t="str">
        <f t="shared" si="54"/>
        <v/>
      </c>
      <c r="J62" s="128" t="str">
        <f t="shared" si="55"/>
        <v/>
      </c>
      <c r="K62" s="140" t="str">
        <f t="shared" si="65"/>
        <v/>
      </c>
      <c r="L62" s="140"/>
      <c r="M62" s="139" t="str">
        <f t="shared" si="60"/>
        <v/>
      </c>
      <c r="N62" s="139"/>
      <c r="O62" s="46" t="str">
        <f t="shared" si="61"/>
        <v/>
      </c>
      <c r="P62" s="51" t="str">
        <f t="shared" si="62"/>
        <v/>
      </c>
      <c r="Q62" s="51"/>
      <c r="R62" s="75">
        <f>IF(R61+1&lt;13,(R61+1)*S1,1*S1)</f>
        <v>0</v>
      </c>
      <c r="S62" s="75">
        <f>SUM(BG62*S1)</f>
        <v>0</v>
      </c>
      <c r="T62" s="75">
        <f>IF(R62=1,(T61+1)*S1,T61*S1)</f>
        <v>0</v>
      </c>
      <c r="U62" s="75">
        <f>IF(U61+3&lt;13,(U61+3)*V1,(U61-9)*V1)</f>
        <v>0</v>
      </c>
      <c r="V62" s="75">
        <f>SUM(BG62*V1)</f>
        <v>0</v>
      </c>
      <c r="W62" s="75">
        <f>IF(U62&lt;4,(W61+1)*V1,W61*V1)</f>
        <v>0</v>
      </c>
      <c r="X62" s="75">
        <f>IF(X61+6&lt;13,(X61+6)*Y1,(X61-6)*Y1)</f>
        <v>0</v>
      </c>
      <c r="Y62" s="75">
        <f>SUM(BG62*Y1)</f>
        <v>0</v>
      </c>
      <c r="Z62" s="75">
        <f>IF(X62&lt;6,(Z61+1)*Y1,Z61*Y1)</f>
        <v>0</v>
      </c>
      <c r="AA62" s="75">
        <f>SUM(AA61*AB1)</f>
        <v>0</v>
      </c>
      <c r="AB62" s="75">
        <f>SUM(BG62*AB1)</f>
        <v>0</v>
      </c>
      <c r="AC62" s="75">
        <f>SUM(AC61+1*AB1)</f>
        <v>0</v>
      </c>
      <c r="AD62" s="75">
        <v>0</v>
      </c>
      <c r="AE62" s="75">
        <v>0</v>
      </c>
      <c r="AF62" s="75">
        <v>0</v>
      </c>
      <c r="AG62" s="75">
        <f>IF(AG61+2&lt;13,(AG61+2)*AH1,(AG61-10)*AH1)</f>
        <v>0</v>
      </c>
      <c r="AH62" s="75">
        <f>SUM(BG62*AH1)</f>
        <v>0</v>
      </c>
      <c r="AI62" s="75">
        <f>IF(AG62&lt;3,(AI61+1)*AH1,AI61*AH1)</f>
        <v>0</v>
      </c>
      <c r="AJ62" s="75">
        <f>IF(AJ60=AJ61,(AJ61+1-AK62)*AL1,AJ61*AL1)</f>
        <v>0</v>
      </c>
      <c r="AK62" s="75">
        <f t="shared" si="36"/>
        <v>0</v>
      </c>
      <c r="AL62" s="75">
        <f>IF(AJ62-AJ61=0,(AL61+15)*AL1,AM1*AL1)</f>
        <v>0</v>
      </c>
      <c r="AM62" s="75">
        <f>IF(AK62=12,(AM61+1)*AL1,AM61*AL1)</f>
        <v>0</v>
      </c>
      <c r="AN62" s="75">
        <f>IF(AN60=AN61,(AN61+1-AO62)*AO1,AN61*AO1)</f>
        <v>0</v>
      </c>
      <c r="AO62" s="75">
        <f t="shared" si="27"/>
        <v>0</v>
      </c>
      <c r="AP62" s="75">
        <f>IF(AN61=AN62,BG62*AO1,(AP61-15)*AO1)</f>
        <v>0</v>
      </c>
      <c r="AQ62" s="75">
        <f>IF(AO62=12,(AQ61+1)*AO1,AQ61*AO1)</f>
        <v>0</v>
      </c>
      <c r="AR62" s="91">
        <f>SUM(MONTH(BC61+14)*AS1)</f>
        <v>0</v>
      </c>
      <c r="AS62" s="91">
        <f>SUM(DAY(BC61+14)*AS1)</f>
        <v>0</v>
      </c>
      <c r="AT62" s="91">
        <f>SUM(YEAR(BC61+14)*AS1)</f>
        <v>0</v>
      </c>
      <c r="AU62" s="91">
        <f>SUM(MONTH(BC61+7)*AV1)</f>
        <v>0</v>
      </c>
      <c r="AV62" s="91">
        <f>SUM(DAY(BC61+7)*AV1)</f>
        <v>0</v>
      </c>
      <c r="AW62" s="91">
        <f>SUM(YEAR(BC61+7)*AV1)</f>
        <v>0</v>
      </c>
      <c r="AX62" s="91">
        <f t="shared" si="2"/>
        <v>1</v>
      </c>
      <c r="AY62" s="91">
        <f t="shared" si="0"/>
        <v>1</v>
      </c>
      <c r="AZ62" s="91">
        <f t="shared" si="1"/>
        <v>0</v>
      </c>
      <c r="BA62" s="91">
        <f t="shared" si="1"/>
        <v>0</v>
      </c>
      <c r="BB62" s="79">
        <f t="shared" si="3"/>
        <v>0</v>
      </c>
      <c r="BC62" s="91">
        <f t="shared" si="4"/>
        <v>0</v>
      </c>
      <c r="BD62" s="75" t="s">
        <v>59</v>
      </c>
      <c r="BE62" s="91">
        <f>IF(BC62&lt;BU42,((BC62*10)+5),999999)</f>
        <v>5</v>
      </c>
      <c r="BF62" s="91">
        <f t="shared" si="5"/>
        <v>1</v>
      </c>
      <c r="BG62" s="75">
        <f t="shared" si="6"/>
        <v>0</v>
      </c>
      <c r="BH62" s="75">
        <f t="shared" si="28"/>
        <v>0</v>
      </c>
      <c r="BI62" s="75" t="b">
        <f t="shared" si="7"/>
        <v>0</v>
      </c>
      <c r="BJ62" s="75">
        <f t="shared" si="8"/>
        <v>0</v>
      </c>
      <c r="BK62" s="75">
        <f t="shared" si="9"/>
        <v>0</v>
      </c>
      <c r="BL62" s="75" t="b">
        <f t="shared" si="10"/>
        <v>1</v>
      </c>
      <c r="BM62" s="75">
        <f t="shared" si="11"/>
        <v>0</v>
      </c>
      <c r="BN62" s="75">
        <f t="shared" si="12"/>
        <v>0</v>
      </c>
      <c r="BO62" s="75" t="b">
        <f t="shared" si="13"/>
        <v>0</v>
      </c>
      <c r="BP62" s="75">
        <f t="shared" si="14"/>
        <v>0</v>
      </c>
      <c r="BQ62" s="75">
        <f t="shared" si="15"/>
        <v>0</v>
      </c>
      <c r="BR62" s="75"/>
      <c r="BS62" s="72" t="b">
        <f t="shared" si="52"/>
        <v>0</v>
      </c>
      <c r="BT62" s="72">
        <f t="shared" si="58"/>
        <v>0</v>
      </c>
      <c r="BU62" s="69" t="str">
        <f t="shared" si="57"/>
        <v/>
      </c>
      <c r="BV62" s="75"/>
      <c r="BW62" s="75"/>
      <c r="BX62" s="75"/>
      <c r="BY62" s="75"/>
      <c r="BZ62" s="75"/>
      <c r="CA62" s="75"/>
      <c r="CB62" s="75"/>
      <c r="CC62" s="75"/>
      <c r="CD62" s="79">
        <f t="shared" si="16"/>
        <v>0</v>
      </c>
      <c r="CE62" s="92">
        <f>IF(CD62&lt;CE3,CD62,CE3)</f>
        <v>0</v>
      </c>
      <c r="CF62" s="72" t="str">
        <f>IF(CE62&gt;=CE3,"BALLOON","PMT")</f>
        <v>PMT</v>
      </c>
      <c r="CG62" s="91">
        <f t="shared" si="29"/>
        <v>0</v>
      </c>
      <c r="CH62" s="91">
        <f>IF(BX1=360,CB5,CG62)</f>
        <v>0</v>
      </c>
      <c r="CI62" s="75" t="b">
        <f t="shared" si="17"/>
        <v>0</v>
      </c>
      <c r="CJ62" s="75">
        <f t="shared" si="30"/>
        <v>0</v>
      </c>
      <c r="CK62" s="75">
        <f>SUM(CJ62*CK1)</f>
        <v>0</v>
      </c>
      <c r="CL62" s="98">
        <f t="shared" si="18"/>
        <v>0</v>
      </c>
      <c r="CM62" s="97">
        <f>IF(CF62="PMT",E16-CL62,0)</f>
        <v>0</v>
      </c>
      <c r="CN62" s="97">
        <f t="shared" si="35"/>
        <v>0</v>
      </c>
      <c r="CO62" s="97">
        <f t="shared" si="20"/>
        <v>0</v>
      </c>
      <c r="CP62" s="97">
        <f t="shared" si="21"/>
        <v>0</v>
      </c>
      <c r="CQ62" s="94">
        <f t="shared" si="34"/>
        <v>0</v>
      </c>
      <c r="CR62" s="95">
        <f t="shared" si="31"/>
        <v>0</v>
      </c>
      <c r="CS62" s="96">
        <f t="shared" si="32"/>
        <v>0</v>
      </c>
      <c r="CT62" s="75">
        <f t="shared" si="23"/>
        <v>0</v>
      </c>
      <c r="CU62" s="99">
        <f t="shared" si="24"/>
        <v>0</v>
      </c>
      <c r="CV62" s="99">
        <f t="shared" si="66"/>
        <v>0</v>
      </c>
      <c r="CW62" s="100">
        <f t="shared" si="33"/>
        <v>0</v>
      </c>
      <c r="CX62" s="75">
        <f>SUM(CR62*CT62*BE1)</f>
        <v>0</v>
      </c>
    </row>
    <row r="63" spans="1:102" ht="18.95" customHeight="1">
      <c r="A63" s="45" t="str">
        <f t="shared" si="40"/>
        <v/>
      </c>
      <c r="B63" s="55" t="str">
        <f t="shared" si="41"/>
        <v/>
      </c>
      <c r="C63" s="47" t="str">
        <f t="shared" si="38"/>
        <v/>
      </c>
      <c r="D63" s="56" t="str">
        <f t="shared" si="42"/>
        <v/>
      </c>
      <c r="E63" s="121" t="str">
        <f t="shared" si="53"/>
        <v/>
      </c>
      <c r="F63" s="121"/>
      <c r="G63" s="57" t="str">
        <f t="shared" si="44"/>
        <v/>
      </c>
      <c r="H63" s="57" t="str">
        <f t="shared" si="45"/>
        <v/>
      </c>
      <c r="I63" s="128" t="str">
        <f t="shared" si="54"/>
        <v/>
      </c>
      <c r="J63" s="128" t="str">
        <f t="shared" si="55"/>
        <v/>
      </c>
      <c r="K63" s="140" t="str">
        <f t="shared" si="65"/>
        <v/>
      </c>
      <c r="L63" s="140"/>
      <c r="M63" s="139" t="str">
        <f t="shared" si="60"/>
        <v/>
      </c>
      <c r="N63" s="139"/>
      <c r="O63" s="46" t="str">
        <f t="shared" si="61"/>
        <v/>
      </c>
      <c r="P63" s="51" t="str">
        <f t="shared" si="62"/>
        <v/>
      </c>
      <c r="Q63" s="51"/>
      <c r="R63" s="75">
        <f>IF(R62+1&lt;13,(R62+1)*S1,1*S1)</f>
        <v>0</v>
      </c>
      <c r="S63" s="75">
        <f>SUM(BG63*S1)</f>
        <v>0</v>
      </c>
      <c r="T63" s="75">
        <f>IF(R63=1,(T62+1)*S1,T62*S1)</f>
        <v>0</v>
      </c>
      <c r="U63" s="75">
        <f>IF(U62+3&lt;13,(U62+3)*V1,(U62-9)*V1)</f>
        <v>0</v>
      </c>
      <c r="V63" s="75">
        <f>SUM(BG63*V1)</f>
        <v>0</v>
      </c>
      <c r="W63" s="75">
        <f>IF(U63&lt;4,(W62+1)*V1,W62*V1)</f>
        <v>0</v>
      </c>
      <c r="X63" s="75">
        <f>IF(X62+6&lt;13,(X62+6)*Y1,(X62-6)*Y1)</f>
        <v>0</v>
      </c>
      <c r="Y63" s="75">
        <f>SUM(BG63*Y1)</f>
        <v>0</v>
      </c>
      <c r="Z63" s="75">
        <f>IF(X63&lt;6,(Z62+1)*Y1,Z62*Y1)</f>
        <v>0</v>
      </c>
      <c r="AA63" s="75">
        <f>SUM(AA62*AB1)</f>
        <v>0</v>
      </c>
      <c r="AB63" s="75">
        <f>SUM(BG63*AB1)</f>
        <v>0</v>
      </c>
      <c r="AC63" s="75">
        <f>SUM(AC62+1*AB1)</f>
        <v>0</v>
      </c>
      <c r="AD63" s="75">
        <v>0</v>
      </c>
      <c r="AE63" s="75">
        <v>0</v>
      </c>
      <c r="AF63" s="75">
        <v>0</v>
      </c>
      <c r="AG63" s="75">
        <f>IF(AG62+2&lt;13,(AG62+2)*AH1,(AG62-10)*AH1)</f>
        <v>0</v>
      </c>
      <c r="AH63" s="75">
        <f>SUM(BG63*AH1)</f>
        <v>0</v>
      </c>
      <c r="AI63" s="75">
        <f>IF(AG63&lt;3,(AI62+1)*AH1,AI62*AH1)</f>
        <v>0</v>
      </c>
      <c r="AJ63" s="75">
        <f>IF(AJ61=AJ62,(AJ62+1-AK63)*AL1,AJ62*AL1)</f>
        <v>0</v>
      </c>
      <c r="AK63" s="75">
        <f t="shared" si="36"/>
        <v>0</v>
      </c>
      <c r="AL63" s="75">
        <f>IF(AJ63-AJ62=0,(AL62+15)*AL1,AM1*AL1)</f>
        <v>0</v>
      </c>
      <c r="AM63" s="75">
        <f>IF(AK63=12,(AM62+1)*AL1,AM62*AL1)</f>
        <v>0</v>
      </c>
      <c r="AN63" s="75">
        <f>IF(AN61=AN62,(AN62+1-AO63)*AO1,AN62*AO1)</f>
        <v>0</v>
      </c>
      <c r="AO63" s="75">
        <f t="shared" si="27"/>
        <v>0</v>
      </c>
      <c r="AP63" s="75">
        <f>IF(AN62=AN63,BG63*AO1,(AP62-15)*AO1)</f>
        <v>0</v>
      </c>
      <c r="AQ63" s="75">
        <f>IF(AO63=12,(AQ62+1)*AO1,AQ62*AO1)</f>
        <v>0</v>
      </c>
      <c r="AR63" s="91">
        <f>SUM(MONTH(BC62+14)*AS1)</f>
        <v>0</v>
      </c>
      <c r="AS63" s="91">
        <f>SUM(DAY(BC62+14)*AS1)</f>
        <v>0</v>
      </c>
      <c r="AT63" s="91">
        <f>SUM(YEAR(BC62+14)*AS1)</f>
        <v>0</v>
      </c>
      <c r="AU63" s="91">
        <f>SUM(MONTH(BC62+7)*AV1)</f>
        <v>0</v>
      </c>
      <c r="AV63" s="91">
        <f>SUM(DAY(BC62+7)*AV1)</f>
        <v>0</v>
      </c>
      <c r="AW63" s="91">
        <f>SUM(YEAR(BC62+7)*AV1)</f>
        <v>0</v>
      </c>
      <c r="AX63" s="91">
        <f t="shared" si="2"/>
        <v>1</v>
      </c>
      <c r="AY63" s="91">
        <f t="shared" si="0"/>
        <v>1</v>
      </c>
      <c r="AZ63" s="91">
        <f t="shared" si="1"/>
        <v>0</v>
      </c>
      <c r="BA63" s="91">
        <f t="shared" si="1"/>
        <v>0</v>
      </c>
      <c r="BB63" s="79">
        <f t="shared" si="3"/>
        <v>0</v>
      </c>
      <c r="BC63" s="91">
        <f t="shared" si="4"/>
        <v>0</v>
      </c>
      <c r="BD63" s="75" t="s">
        <v>59</v>
      </c>
      <c r="BE63" s="91">
        <f>IF(BC63&lt;BU42,((BC63*10)+5),999999)</f>
        <v>5</v>
      </c>
      <c r="BF63" s="91">
        <f t="shared" si="5"/>
        <v>1</v>
      </c>
      <c r="BG63" s="75">
        <f t="shared" si="6"/>
        <v>0</v>
      </c>
      <c r="BH63" s="75">
        <f t="shared" si="28"/>
        <v>0</v>
      </c>
      <c r="BI63" s="75" t="b">
        <f t="shared" si="7"/>
        <v>0</v>
      </c>
      <c r="BJ63" s="75">
        <f t="shared" si="8"/>
        <v>0</v>
      </c>
      <c r="BK63" s="75">
        <f t="shared" si="9"/>
        <v>0</v>
      </c>
      <c r="BL63" s="75" t="b">
        <f t="shared" si="10"/>
        <v>1</v>
      </c>
      <c r="BM63" s="75">
        <f t="shared" si="11"/>
        <v>0</v>
      </c>
      <c r="BN63" s="75">
        <f t="shared" si="12"/>
        <v>0</v>
      </c>
      <c r="BO63" s="75" t="b">
        <f t="shared" si="13"/>
        <v>0</v>
      </c>
      <c r="BP63" s="75">
        <f t="shared" si="14"/>
        <v>0</v>
      </c>
      <c r="BQ63" s="75">
        <f t="shared" si="15"/>
        <v>0</v>
      </c>
      <c r="BR63" s="75"/>
      <c r="BS63" s="72" t="b">
        <f t="shared" si="52"/>
        <v>0</v>
      </c>
      <c r="BT63" s="72">
        <f t="shared" si="58"/>
        <v>0</v>
      </c>
      <c r="BU63" s="69" t="str">
        <f t="shared" si="57"/>
        <v/>
      </c>
      <c r="BV63" s="75"/>
      <c r="BW63" s="75"/>
      <c r="BX63" s="75"/>
      <c r="BY63" s="75"/>
      <c r="BZ63" s="75"/>
      <c r="CA63" s="75"/>
      <c r="CB63" s="75"/>
      <c r="CC63" s="75"/>
      <c r="CD63" s="79">
        <f t="shared" si="16"/>
        <v>0</v>
      </c>
      <c r="CE63" s="92">
        <f>IF(CD63&lt;CE3,CD63,CE3)</f>
        <v>0</v>
      </c>
      <c r="CF63" s="72" t="str">
        <f>IF(CE63&gt;=CE3,"BALLOON","PMT")</f>
        <v>PMT</v>
      </c>
      <c r="CG63" s="91">
        <f t="shared" si="29"/>
        <v>0</v>
      </c>
      <c r="CH63" s="91">
        <f>IF(BX1=360,CB5,CG63)</f>
        <v>0</v>
      </c>
      <c r="CI63" s="75" t="b">
        <f t="shared" si="17"/>
        <v>0</v>
      </c>
      <c r="CJ63" s="75">
        <f t="shared" si="30"/>
        <v>0</v>
      </c>
      <c r="CK63" s="75">
        <f>SUM(CJ63*CK1)</f>
        <v>0</v>
      </c>
      <c r="CL63" s="98">
        <f t="shared" si="18"/>
        <v>0</v>
      </c>
      <c r="CM63" s="97">
        <f>IF(CF63="PMT",E16-CL63,0)</f>
        <v>0</v>
      </c>
      <c r="CN63" s="97">
        <f t="shared" si="35"/>
        <v>0</v>
      </c>
      <c r="CO63" s="97">
        <f t="shared" si="20"/>
        <v>0</v>
      </c>
      <c r="CP63" s="97">
        <f t="shared" si="21"/>
        <v>0</v>
      </c>
      <c r="CQ63" s="94">
        <f t="shared" si="34"/>
        <v>0</v>
      </c>
      <c r="CR63" s="95">
        <f t="shared" si="31"/>
        <v>0</v>
      </c>
      <c r="CS63" s="96">
        <f t="shared" si="32"/>
        <v>0</v>
      </c>
      <c r="CT63" s="75">
        <f t="shared" si="23"/>
        <v>0</v>
      </c>
      <c r="CU63" s="99">
        <f t="shared" si="24"/>
        <v>0</v>
      </c>
      <c r="CV63" s="99">
        <f t="shared" si="66"/>
        <v>0</v>
      </c>
      <c r="CW63" s="100">
        <f t="shared" si="33"/>
        <v>0</v>
      </c>
      <c r="CX63" s="75">
        <f>SUM(CR63*CT63*BE1)</f>
        <v>0</v>
      </c>
    </row>
    <row r="64" spans="1:102" ht="18.95" customHeight="1">
      <c r="A64" s="45" t="str">
        <f t="shared" si="40"/>
        <v/>
      </c>
      <c r="B64" s="55" t="str">
        <f t="shared" si="41"/>
        <v/>
      </c>
      <c r="C64" s="47" t="str">
        <f t="shared" si="38"/>
        <v/>
      </c>
      <c r="D64" s="56" t="str">
        <f t="shared" si="42"/>
        <v/>
      </c>
      <c r="E64" s="121" t="str">
        <f t="shared" si="53"/>
        <v/>
      </c>
      <c r="F64" s="121"/>
      <c r="G64" s="57" t="str">
        <f t="shared" si="44"/>
        <v/>
      </c>
      <c r="H64" s="57" t="str">
        <f t="shared" si="45"/>
        <v/>
      </c>
      <c r="I64" s="128" t="str">
        <f t="shared" si="54"/>
        <v/>
      </c>
      <c r="J64" s="128" t="str">
        <f t="shared" si="55"/>
        <v/>
      </c>
      <c r="K64" s="140" t="str">
        <f t="shared" si="65"/>
        <v/>
      </c>
      <c r="L64" s="140"/>
      <c r="M64" s="139" t="str">
        <f t="shared" si="60"/>
        <v/>
      </c>
      <c r="N64" s="139"/>
      <c r="O64" s="46" t="str">
        <f t="shared" si="61"/>
        <v/>
      </c>
      <c r="P64" s="51" t="str">
        <f t="shared" si="62"/>
        <v/>
      </c>
      <c r="Q64" s="51"/>
      <c r="R64" s="75">
        <f>IF(R63+1&lt;13,(R63+1)*S1,1*S1)</f>
        <v>0</v>
      </c>
      <c r="S64" s="75">
        <f>SUM(BG64*S1)</f>
        <v>0</v>
      </c>
      <c r="T64" s="75">
        <f>IF(R64=1,(T63+1)*S1,T63*S1)</f>
        <v>0</v>
      </c>
      <c r="U64" s="75">
        <f>IF(U63+3&lt;13,(U63+3)*V1,(U63-9)*V1)</f>
        <v>0</v>
      </c>
      <c r="V64" s="75">
        <f>SUM(BG64*V1)</f>
        <v>0</v>
      </c>
      <c r="W64" s="75">
        <f>IF(U64&lt;4,(W63+1)*V1,W63*V1)</f>
        <v>0</v>
      </c>
      <c r="X64" s="75">
        <f>IF(X63+6&lt;13,(X63+6)*Y1,(X63-6)*Y1)</f>
        <v>0</v>
      </c>
      <c r="Y64" s="75">
        <f>SUM(BG64*Y1)</f>
        <v>0</v>
      </c>
      <c r="Z64" s="75">
        <f>IF(X64&lt;6,(Z63+1)*Y1,Z63*Y1)</f>
        <v>0</v>
      </c>
      <c r="AA64" s="75">
        <f>SUM(AA63*AB1)</f>
        <v>0</v>
      </c>
      <c r="AB64" s="75">
        <f>SUM(BG64*AB1)</f>
        <v>0</v>
      </c>
      <c r="AC64" s="75">
        <f>SUM(AC63+1*AB1)</f>
        <v>0</v>
      </c>
      <c r="AD64" s="75">
        <v>0</v>
      </c>
      <c r="AE64" s="75">
        <v>0</v>
      </c>
      <c r="AF64" s="75">
        <v>0</v>
      </c>
      <c r="AG64" s="75">
        <f>IF(AG63+2&lt;13,(AG63+2)*AH1,(AG63-10)*AH1)</f>
        <v>0</v>
      </c>
      <c r="AH64" s="75">
        <f>SUM(BG64*AH1)</f>
        <v>0</v>
      </c>
      <c r="AI64" s="75">
        <f>IF(AG64&lt;3,(AI63+1)*AH1,AI63*AH1)</f>
        <v>0</v>
      </c>
      <c r="AJ64" s="75">
        <f>IF(AJ62=AJ63,(AJ63+1-AK64)*AL1,AJ63*AL1)</f>
        <v>0</v>
      </c>
      <c r="AK64" s="75">
        <f t="shared" si="36"/>
        <v>0</v>
      </c>
      <c r="AL64" s="75">
        <f>IF(AJ64-AJ63=0,(AL63+15)*AL1,AM1*AL1)</f>
        <v>0</v>
      </c>
      <c r="AM64" s="75">
        <f>IF(AK64=12,(AM63+1)*AL1,AM63*AL1)</f>
        <v>0</v>
      </c>
      <c r="AN64" s="75">
        <f>IF(AN62=AN63,(AN63+1-AO64)*AO1,AN63*AO1)</f>
        <v>0</v>
      </c>
      <c r="AO64" s="75">
        <f t="shared" si="27"/>
        <v>0</v>
      </c>
      <c r="AP64" s="75">
        <f>IF(AN63=AN64,BG64*AO1,(AP63-15)*AO1)</f>
        <v>0</v>
      </c>
      <c r="AQ64" s="75">
        <f>IF(AO64=12,(AQ63+1)*AO1,AQ63*AO1)</f>
        <v>0</v>
      </c>
      <c r="AR64" s="91">
        <f>SUM(MONTH(BC63+14)*AS1)</f>
        <v>0</v>
      </c>
      <c r="AS64" s="91">
        <f>SUM(DAY(BC63+14)*AS1)</f>
        <v>0</v>
      </c>
      <c r="AT64" s="91">
        <f>SUM(YEAR(BC63+14)*AS1)</f>
        <v>0</v>
      </c>
      <c r="AU64" s="91">
        <f>SUM(MONTH(BC63+7)*AV1)</f>
        <v>0</v>
      </c>
      <c r="AV64" s="91">
        <f>SUM(DAY(BC63+7)*AV1)</f>
        <v>0</v>
      </c>
      <c r="AW64" s="91">
        <f>SUM(YEAR(BC63+7)*AV1)</f>
        <v>0</v>
      </c>
      <c r="AX64" s="91">
        <f t="shared" si="2"/>
        <v>1</v>
      </c>
      <c r="AY64" s="91">
        <f t="shared" si="0"/>
        <v>1</v>
      </c>
      <c r="AZ64" s="91">
        <f t="shared" si="1"/>
        <v>0</v>
      </c>
      <c r="BA64" s="91">
        <f t="shared" si="1"/>
        <v>0</v>
      </c>
      <c r="BB64" s="79">
        <f t="shared" si="3"/>
        <v>0</v>
      </c>
      <c r="BC64" s="91">
        <f t="shared" si="4"/>
        <v>0</v>
      </c>
      <c r="BD64" s="75" t="s">
        <v>59</v>
      </c>
      <c r="BE64" s="91">
        <f>IF(BC64&lt;BU42,((BC64*10)+5),999999)</f>
        <v>5</v>
      </c>
      <c r="BF64" s="91">
        <f t="shared" si="5"/>
        <v>1</v>
      </c>
      <c r="BG64" s="75">
        <f t="shared" si="6"/>
        <v>0</v>
      </c>
      <c r="BH64" s="75">
        <f t="shared" si="28"/>
        <v>0</v>
      </c>
      <c r="BI64" s="75" t="b">
        <f t="shared" si="7"/>
        <v>0</v>
      </c>
      <c r="BJ64" s="75">
        <f t="shared" si="8"/>
        <v>0</v>
      </c>
      <c r="BK64" s="75">
        <f t="shared" si="9"/>
        <v>0</v>
      </c>
      <c r="BL64" s="75" t="b">
        <f t="shared" si="10"/>
        <v>1</v>
      </c>
      <c r="BM64" s="75">
        <f t="shared" si="11"/>
        <v>0</v>
      </c>
      <c r="BN64" s="75">
        <f t="shared" si="12"/>
        <v>0</v>
      </c>
      <c r="BO64" s="75" t="b">
        <f t="shared" si="13"/>
        <v>0</v>
      </c>
      <c r="BP64" s="75">
        <f t="shared" si="14"/>
        <v>0</v>
      </c>
      <c r="BQ64" s="75">
        <f t="shared" si="15"/>
        <v>0</v>
      </c>
      <c r="BR64" s="75"/>
      <c r="BS64" s="72" t="b">
        <f t="shared" si="52"/>
        <v>0</v>
      </c>
      <c r="BT64" s="72">
        <f t="shared" si="58"/>
        <v>0</v>
      </c>
      <c r="BU64" s="69" t="str">
        <f t="shared" si="57"/>
        <v/>
      </c>
      <c r="BV64" s="75"/>
      <c r="BW64" s="75"/>
      <c r="BX64" s="75"/>
      <c r="BY64" s="75"/>
      <c r="BZ64" s="75"/>
      <c r="CA64" s="75"/>
      <c r="CB64" s="75"/>
      <c r="CC64" s="75"/>
      <c r="CD64" s="79">
        <f t="shared" si="16"/>
        <v>0</v>
      </c>
      <c r="CE64" s="92">
        <f>IF(CD64&lt;CE3,CD64,CE3)</f>
        <v>0</v>
      </c>
      <c r="CF64" s="72" t="str">
        <f>IF(CE64&gt;=CE3,"BALLOON","PMT")</f>
        <v>PMT</v>
      </c>
      <c r="CG64" s="91">
        <f t="shared" si="29"/>
        <v>0</v>
      </c>
      <c r="CH64" s="91">
        <f>IF(BX1=360,CB5,CG64)</f>
        <v>0</v>
      </c>
      <c r="CI64" s="75" t="b">
        <f t="shared" si="17"/>
        <v>0</v>
      </c>
      <c r="CJ64" s="75">
        <f t="shared" si="30"/>
        <v>0</v>
      </c>
      <c r="CK64" s="75">
        <f>SUM(CJ64*CK1)</f>
        <v>0</v>
      </c>
      <c r="CL64" s="98">
        <f t="shared" si="18"/>
        <v>0</v>
      </c>
      <c r="CM64" s="97">
        <f>IF(CF64="PMT",E16-CL64,0)</f>
        <v>0</v>
      </c>
      <c r="CN64" s="97">
        <f t="shared" si="35"/>
        <v>0</v>
      </c>
      <c r="CO64" s="97">
        <f t="shared" si="20"/>
        <v>0</v>
      </c>
      <c r="CP64" s="97">
        <f t="shared" si="21"/>
        <v>0</v>
      </c>
      <c r="CQ64" s="94">
        <f t="shared" si="34"/>
        <v>0</v>
      </c>
      <c r="CR64" s="95">
        <f t="shared" si="31"/>
        <v>0</v>
      </c>
      <c r="CS64" s="96">
        <f t="shared" si="32"/>
        <v>0</v>
      </c>
      <c r="CT64" s="75">
        <f t="shared" si="23"/>
        <v>0</v>
      </c>
      <c r="CU64" s="99">
        <f t="shared" si="24"/>
        <v>0</v>
      </c>
      <c r="CV64" s="99">
        <f t="shared" si="66"/>
        <v>0</v>
      </c>
      <c r="CW64" s="100">
        <f t="shared" si="33"/>
        <v>0</v>
      </c>
      <c r="CX64" s="75">
        <f>SUM(CR64*CT64*BE1)</f>
        <v>0</v>
      </c>
    </row>
    <row r="65" spans="1:102" ht="18.95" customHeight="1">
      <c r="A65" s="45" t="str">
        <f t="shared" si="40"/>
        <v/>
      </c>
      <c r="B65" s="55" t="str">
        <f t="shared" si="41"/>
        <v/>
      </c>
      <c r="C65" s="47" t="str">
        <f t="shared" si="38"/>
        <v/>
      </c>
      <c r="D65" s="56" t="str">
        <f t="shared" si="42"/>
        <v/>
      </c>
      <c r="E65" s="121" t="str">
        <f t="shared" si="53"/>
        <v/>
      </c>
      <c r="F65" s="121"/>
      <c r="G65" s="57" t="str">
        <f t="shared" si="44"/>
        <v/>
      </c>
      <c r="H65" s="57" t="str">
        <f t="shared" si="45"/>
        <v/>
      </c>
      <c r="I65" s="128" t="str">
        <f t="shared" si="54"/>
        <v/>
      </c>
      <c r="J65" s="128" t="str">
        <f t="shared" si="55"/>
        <v/>
      </c>
      <c r="K65" s="140" t="str">
        <f t="shared" si="65"/>
        <v/>
      </c>
      <c r="L65" s="140"/>
      <c r="M65" s="139" t="str">
        <f t="shared" si="60"/>
        <v/>
      </c>
      <c r="N65" s="139"/>
      <c r="O65" s="46" t="str">
        <f t="shared" si="61"/>
        <v/>
      </c>
      <c r="P65" s="51" t="str">
        <f t="shared" si="62"/>
        <v/>
      </c>
      <c r="Q65" s="51"/>
      <c r="R65" s="75">
        <f>IF(R64+1&lt;13,(R64+1)*S1,1*S1)</f>
        <v>0</v>
      </c>
      <c r="S65" s="75">
        <f>SUM(BG65*S1)</f>
        <v>0</v>
      </c>
      <c r="T65" s="75">
        <f>IF(R65=1,(T64+1)*S1,T64*S1)</f>
        <v>0</v>
      </c>
      <c r="U65" s="75">
        <f>IF(U64+3&lt;13,(U64+3)*V1,(U64-9)*V1)</f>
        <v>0</v>
      </c>
      <c r="V65" s="75">
        <f>SUM(BG65*V1)</f>
        <v>0</v>
      </c>
      <c r="W65" s="75">
        <f>IF(U65&lt;4,(W64+1)*V1,W64*V1)</f>
        <v>0</v>
      </c>
      <c r="X65" s="75">
        <f>IF(X64+6&lt;13,(X64+6)*Y1,(X64-6)*Y1)</f>
        <v>0</v>
      </c>
      <c r="Y65" s="75">
        <f>SUM(BG65*Y1)</f>
        <v>0</v>
      </c>
      <c r="Z65" s="75">
        <f>IF(X65&lt;6,(Z64+1)*Y1,Z64*Y1)</f>
        <v>0</v>
      </c>
      <c r="AA65" s="75">
        <f>SUM(AA64*AB1)</f>
        <v>0</v>
      </c>
      <c r="AB65" s="75">
        <f>SUM(BG65*AB1)</f>
        <v>0</v>
      </c>
      <c r="AC65" s="75">
        <f>SUM(AC64+1*AB1)</f>
        <v>0</v>
      </c>
      <c r="AD65" s="75">
        <v>0</v>
      </c>
      <c r="AE65" s="75">
        <v>0</v>
      </c>
      <c r="AF65" s="75">
        <v>0</v>
      </c>
      <c r="AG65" s="75">
        <f>IF(AG64+2&lt;13,(AG64+2)*AH1,(AG64-10)*AH1)</f>
        <v>0</v>
      </c>
      <c r="AH65" s="75">
        <f>SUM(BG65*AH1)</f>
        <v>0</v>
      </c>
      <c r="AI65" s="75">
        <f>IF(AG65&lt;3,(AI64+1)*AH1,AI64*AH1)</f>
        <v>0</v>
      </c>
      <c r="AJ65" s="75">
        <f>IF(AJ63=AJ64,(AJ64+1-AK65)*AL1,AJ64*AL1)</f>
        <v>0</v>
      </c>
      <c r="AK65" s="75">
        <f t="shared" si="36"/>
        <v>0</v>
      </c>
      <c r="AL65" s="75">
        <f>IF(AJ65-AJ64=0,(AL64+15)*AL1,AM1*AL1)</f>
        <v>0</v>
      </c>
      <c r="AM65" s="75">
        <f>IF(AK65=12,(AM64+1)*AL1,AM64*AL1)</f>
        <v>0</v>
      </c>
      <c r="AN65" s="75">
        <f>IF(AN63=AN64,(AN64+1-AO65)*AO1,AN64*AO1)</f>
        <v>0</v>
      </c>
      <c r="AO65" s="75">
        <f t="shared" si="27"/>
        <v>0</v>
      </c>
      <c r="AP65" s="75">
        <f>IF(AN64=AN65,BG65*AO1,(AP64-15)*AO1)</f>
        <v>0</v>
      </c>
      <c r="AQ65" s="75">
        <f>IF(AO65=12,(AQ64+1)*AO1,AQ64*AO1)</f>
        <v>0</v>
      </c>
      <c r="AR65" s="91">
        <f>SUM(MONTH(BC64+14)*AS1)</f>
        <v>0</v>
      </c>
      <c r="AS65" s="91">
        <f>SUM(DAY(BC64+14)*AS1)</f>
        <v>0</v>
      </c>
      <c r="AT65" s="91">
        <f>SUM(YEAR(BC64+14)*AS1)</f>
        <v>0</v>
      </c>
      <c r="AU65" s="91">
        <f>SUM(MONTH(BC64+7)*AV1)</f>
        <v>0</v>
      </c>
      <c r="AV65" s="91">
        <f>SUM(DAY(BC64+7)*AV1)</f>
        <v>0</v>
      </c>
      <c r="AW65" s="91">
        <f>SUM(YEAR(BC64+7)*AV1)</f>
        <v>0</v>
      </c>
      <c r="AX65" s="91">
        <f t="shared" si="2"/>
        <v>1</v>
      </c>
      <c r="AY65" s="91">
        <f t="shared" si="0"/>
        <v>1</v>
      </c>
      <c r="AZ65" s="91">
        <f t="shared" si="1"/>
        <v>0</v>
      </c>
      <c r="BA65" s="91">
        <f t="shared" si="1"/>
        <v>0</v>
      </c>
      <c r="BB65" s="79">
        <f t="shared" si="3"/>
        <v>0</v>
      </c>
      <c r="BC65" s="91">
        <f t="shared" si="4"/>
        <v>0</v>
      </c>
      <c r="BD65" s="75" t="s">
        <v>59</v>
      </c>
      <c r="BE65" s="91">
        <f>IF(BC65&lt;BU42,((BC65*10)+5),999999)</f>
        <v>5</v>
      </c>
      <c r="BF65" s="91">
        <f t="shared" si="5"/>
        <v>1</v>
      </c>
      <c r="BG65" s="75">
        <f t="shared" si="6"/>
        <v>0</v>
      </c>
      <c r="BH65" s="75">
        <f t="shared" si="28"/>
        <v>0</v>
      </c>
      <c r="BI65" s="75" t="b">
        <f t="shared" si="7"/>
        <v>0</v>
      </c>
      <c r="BJ65" s="75">
        <f t="shared" si="8"/>
        <v>0</v>
      </c>
      <c r="BK65" s="75">
        <f t="shared" si="9"/>
        <v>0</v>
      </c>
      <c r="BL65" s="75" t="b">
        <f t="shared" si="10"/>
        <v>1</v>
      </c>
      <c r="BM65" s="75">
        <f t="shared" si="11"/>
        <v>0</v>
      </c>
      <c r="BN65" s="75">
        <f t="shared" si="12"/>
        <v>0</v>
      </c>
      <c r="BO65" s="75" t="b">
        <f t="shared" si="13"/>
        <v>0</v>
      </c>
      <c r="BP65" s="75">
        <f t="shared" si="14"/>
        <v>0</v>
      </c>
      <c r="BQ65" s="75">
        <f t="shared" si="15"/>
        <v>0</v>
      </c>
      <c r="BR65" s="75"/>
      <c r="BS65" s="72" t="b">
        <f t="shared" si="52"/>
        <v>0</v>
      </c>
      <c r="BT65" s="72">
        <f t="shared" si="58"/>
        <v>0</v>
      </c>
      <c r="BU65" s="69" t="str">
        <f t="shared" si="57"/>
        <v/>
      </c>
      <c r="BV65" s="75"/>
      <c r="BW65" s="75"/>
      <c r="BX65" s="75"/>
      <c r="BY65" s="75"/>
      <c r="BZ65" s="75"/>
      <c r="CA65" s="75"/>
      <c r="CB65" s="75"/>
      <c r="CC65" s="75"/>
      <c r="CD65" s="79">
        <f t="shared" si="16"/>
        <v>0</v>
      </c>
      <c r="CE65" s="92">
        <f>IF(CD65&lt;CE3,CD65,CE3)</f>
        <v>0</v>
      </c>
      <c r="CF65" s="72" t="str">
        <f>IF(CE65&gt;=CE3,"BALLOON","PMT")</f>
        <v>PMT</v>
      </c>
      <c r="CG65" s="91">
        <f t="shared" si="29"/>
        <v>0</v>
      </c>
      <c r="CH65" s="91">
        <f>IF(BX1=360,CB5,CG65)</f>
        <v>0</v>
      </c>
      <c r="CI65" s="75" t="b">
        <f t="shared" si="17"/>
        <v>0</v>
      </c>
      <c r="CJ65" s="75">
        <f t="shared" si="30"/>
        <v>0</v>
      </c>
      <c r="CK65" s="75">
        <f>SUM(CJ65*CK1)</f>
        <v>0</v>
      </c>
      <c r="CL65" s="98">
        <f t="shared" si="18"/>
        <v>0</v>
      </c>
      <c r="CM65" s="97">
        <f>IF(CF65="PMT",E16-CL65,0)</f>
        <v>0</v>
      </c>
      <c r="CN65" s="97">
        <f t="shared" si="35"/>
        <v>0</v>
      </c>
      <c r="CO65" s="97">
        <f t="shared" si="20"/>
        <v>0</v>
      </c>
      <c r="CP65" s="97">
        <f t="shared" si="21"/>
        <v>0</v>
      </c>
      <c r="CQ65" s="94">
        <f t="shared" si="34"/>
        <v>0</v>
      </c>
      <c r="CR65" s="95">
        <f t="shared" si="31"/>
        <v>0</v>
      </c>
      <c r="CS65" s="96">
        <f t="shared" si="32"/>
        <v>0</v>
      </c>
      <c r="CT65" s="75">
        <f t="shared" si="23"/>
        <v>0</v>
      </c>
      <c r="CU65" s="99">
        <f t="shared" si="24"/>
        <v>0</v>
      </c>
      <c r="CV65" s="99">
        <f t="shared" si="66"/>
        <v>0</v>
      </c>
      <c r="CW65" s="100">
        <f t="shared" si="33"/>
        <v>0</v>
      </c>
      <c r="CX65" s="75">
        <f>SUM(CR65*CT65*BE1)</f>
        <v>0</v>
      </c>
    </row>
    <row r="66" spans="1:102" ht="18.95" customHeight="1">
      <c r="A66" s="45" t="str">
        <f t="shared" si="40"/>
        <v/>
      </c>
      <c r="B66" s="55" t="str">
        <f t="shared" si="41"/>
        <v/>
      </c>
      <c r="C66" s="47" t="str">
        <f t="shared" si="38"/>
        <v/>
      </c>
      <c r="D66" s="56" t="str">
        <f t="shared" si="42"/>
        <v/>
      </c>
      <c r="E66" s="121" t="str">
        <f t="shared" si="53"/>
        <v/>
      </c>
      <c r="F66" s="121"/>
      <c r="G66" s="57" t="str">
        <f t="shared" si="44"/>
        <v/>
      </c>
      <c r="H66" s="57" t="str">
        <f t="shared" si="45"/>
        <v/>
      </c>
      <c r="I66" s="128" t="str">
        <f t="shared" si="54"/>
        <v/>
      </c>
      <c r="J66" s="128" t="str">
        <f t="shared" si="55"/>
        <v/>
      </c>
      <c r="K66" s="140" t="str">
        <f t="shared" si="65"/>
        <v/>
      </c>
      <c r="L66" s="140"/>
      <c r="M66" s="139" t="str">
        <f t="shared" si="60"/>
        <v/>
      </c>
      <c r="N66" s="139"/>
      <c r="O66" s="46" t="str">
        <f t="shared" si="61"/>
        <v/>
      </c>
      <c r="P66" s="51" t="str">
        <f t="shared" si="62"/>
        <v/>
      </c>
      <c r="Q66" s="51"/>
      <c r="R66" s="75">
        <f>IF(R65+1&lt;13,(R65+1)*S1,1*S1)</f>
        <v>0</v>
      </c>
      <c r="S66" s="75">
        <f>SUM(BG66*S1)</f>
        <v>0</v>
      </c>
      <c r="T66" s="75">
        <f>IF(R66=1,(T65+1)*S1,T65*S1)</f>
        <v>0</v>
      </c>
      <c r="U66" s="75">
        <f>IF(U65+3&lt;13,(U65+3)*V1,(U65-9)*V1)</f>
        <v>0</v>
      </c>
      <c r="V66" s="75">
        <f>SUM(BG66*V1)</f>
        <v>0</v>
      </c>
      <c r="W66" s="75">
        <f>IF(U66&lt;4,(W65+1)*V1,W65*V1)</f>
        <v>0</v>
      </c>
      <c r="X66" s="75">
        <f>IF(X65+6&lt;13,(X65+6)*Y1,(X65-6)*Y1)</f>
        <v>0</v>
      </c>
      <c r="Y66" s="75">
        <f>SUM(BG66*Y1)</f>
        <v>0</v>
      </c>
      <c r="Z66" s="75">
        <f>IF(X66&lt;6,(Z65+1)*Y1,Z65*Y1)</f>
        <v>0</v>
      </c>
      <c r="AA66" s="75">
        <f>SUM(AA65*AB1)</f>
        <v>0</v>
      </c>
      <c r="AB66" s="75">
        <f>SUM(BG66*AB1)</f>
        <v>0</v>
      </c>
      <c r="AC66" s="75">
        <f>SUM(AC65+1*AB1)</f>
        <v>0</v>
      </c>
      <c r="AD66" s="75">
        <v>0</v>
      </c>
      <c r="AE66" s="75">
        <v>0</v>
      </c>
      <c r="AF66" s="75">
        <v>0</v>
      </c>
      <c r="AG66" s="75">
        <f>IF(AG65+2&lt;13,(AG65+2)*AH1,(AG65-10)*AH1)</f>
        <v>0</v>
      </c>
      <c r="AH66" s="75">
        <f>SUM(BG66*AH1)</f>
        <v>0</v>
      </c>
      <c r="AI66" s="75">
        <f>IF(AG66&lt;3,(AI65+1)*AH1,AI65*AH1)</f>
        <v>0</v>
      </c>
      <c r="AJ66" s="75">
        <f>IF(AJ64=AJ65,(AJ65+1-AK66)*AL1,AJ65*AL1)</f>
        <v>0</v>
      </c>
      <c r="AK66" s="75">
        <f t="shared" si="36"/>
        <v>0</v>
      </c>
      <c r="AL66" s="75">
        <f>IF(AJ66-AJ65=0,(AL65+15)*AL1,AM1*AL1)</f>
        <v>0</v>
      </c>
      <c r="AM66" s="75">
        <f>IF(AK66=12,(AM65+1)*AL1,AM65*AL1)</f>
        <v>0</v>
      </c>
      <c r="AN66" s="75">
        <f>IF(AN64=AN65,(AN65+1-AO66)*AO1,AN65*AO1)</f>
        <v>0</v>
      </c>
      <c r="AO66" s="75">
        <f t="shared" si="27"/>
        <v>0</v>
      </c>
      <c r="AP66" s="75">
        <f>IF(AN65=AN66,BG66*AO1,(AP65-15)*AO1)</f>
        <v>0</v>
      </c>
      <c r="AQ66" s="75">
        <f>IF(AO66=12,(AQ65+1)*AO1,AQ65*AO1)</f>
        <v>0</v>
      </c>
      <c r="AR66" s="91">
        <f>SUM(MONTH(BC65+14)*AS1)</f>
        <v>0</v>
      </c>
      <c r="AS66" s="91">
        <f>SUM(DAY(BC65+14)*AS1)</f>
        <v>0</v>
      </c>
      <c r="AT66" s="91">
        <f>SUM(YEAR(BC65+14)*AS1)</f>
        <v>0</v>
      </c>
      <c r="AU66" s="91">
        <f>SUM(MONTH(BC65+7)*AV1)</f>
        <v>0</v>
      </c>
      <c r="AV66" s="91">
        <f>SUM(DAY(BC65+7)*AV1)</f>
        <v>0</v>
      </c>
      <c r="AW66" s="91">
        <f>SUM(YEAR(BC65+7)*AV1)</f>
        <v>0</v>
      </c>
      <c r="AX66" s="91">
        <f t="shared" si="2"/>
        <v>1</v>
      </c>
      <c r="AY66" s="91">
        <f t="shared" si="0"/>
        <v>1</v>
      </c>
      <c r="AZ66" s="91">
        <f t="shared" si="1"/>
        <v>0</v>
      </c>
      <c r="BA66" s="91">
        <f t="shared" si="1"/>
        <v>0</v>
      </c>
      <c r="BB66" s="79">
        <f t="shared" si="3"/>
        <v>0</v>
      </c>
      <c r="BC66" s="91">
        <f t="shared" si="4"/>
        <v>0</v>
      </c>
      <c r="BD66" s="75" t="s">
        <v>59</v>
      </c>
      <c r="BE66" s="91">
        <f>IF(BC66&lt;BU42,((BC66*10)+5),999999)</f>
        <v>5</v>
      </c>
      <c r="BF66" s="91">
        <f t="shared" si="5"/>
        <v>1</v>
      </c>
      <c r="BG66" s="75">
        <f t="shared" si="6"/>
        <v>0</v>
      </c>
      <c r="BH66" s="75">
        <f t="shared" si="28"/>
        <v>0</v>
      </c>
      <c r="BI66" s="75" t="b">
        <f t="shared" si="7"/>
        <v>0</v>
      </c>
      <c r="BJ66" s="75">
        <f t="shared" si="8"/>
        <v>0</v>
      </c>
      <c r="BK66" s="75">
        <f t="shared" si="9"/>
        <v>0</v>
      </c>
      <c r="BL66" s="75" t="b">
        <f t="shared" si="10"/>
        <v>1</v>
      </c>
      <c r="BM66" s="75">
        <f t="shared" si="11"/>
        <v>0</v>
      </c>
      <c r="BN66" s="75">
        <f t="shared" si="12"/>
        <v>0</v>
      </c>
      <c r="BO66" s="75" t="b">
        <f t="shared" si="13"/>
        <v>0</v>
      </c>
      <c r="BP66" s="75">
        <f t="shared" si="14"/>
        <v>0</v>
      </c>
      <c r="BQ66" s="75">
        <f t="shared" si="15"/>
        <v>0</v>
      </c>
      <c r="BR66" s="75"/>
      <c r="BS66" s="72" t="b">
        <f t="shared" si="52"/>
        <v>0</v>
      </c>
      <c r="BT66" s="72">
        <f t="shared" si="58"/>
        <v>0</v>
      </c>
      <c r="BU66" s="69" t="str">
        <f t="shared" si="57"/>
        <v/>
      </c>
      <c r="BV66" s="75"/>
      <c r="BW66" s="75"/>
      <c r="BX66" s="75"/>
      <c r="BY66" s="75"/>
      <c r="BZ66" s="75"/>
      <c r="CA66" s="75"/>
      <c r="CB66" s="75"/>
      <c r="CC66" s="75"/>
      <c r="CD66" s="79">
        <f t="shared" si="16"/>
        <v>0</v>
      </c>
      <c r="CE66" s="92">
        <f>IF(CD66&lt;CE3,CD66,CE3)</f>
        <v>0</v>
      </c>
      <c r="CF66" s="72" t="str">
        <f>IF(CE66&gt;=CE3,"BALLOON","PMT")</f>
        <v>PMT</v>
      </c>
      <c r="CG66" s="91">
        <f t="shared" si="29"/>
        <v>0</v>
      </c>
      <c r="CH66" s="91">
        <f>IF(BX1=360,CB5,CG66)</f>
        <v>0</v>
      </c>
      <c r="CI66" s="75" t="b">
        <f t="shared" si="17"/>
        <v>0</v>
      </c>
      <c r="CJ66" s="75">
        <f t="shared" si="30"/>
        <v>0</v>
      </c>
      <c r="CK66" s="75">
        <f>SUM(CJ66*CK1)</f>
        <v>0</v>
      </c>
      <c r="CL66" s="98">
        <f t="shared" si="18"/>
        <v>0</v>
      </c>
      <c r="CM66" s="97">
        <f>IF(CF66="PMT",E16-CL66,0)</f>
        <v>0</v>
      </c>
      <c r="CN66" s="97">
        <f t="shared" si="35"/>
        <v>0</v>
      </c>
      <c r="CO66" s="97">
        <f t="shared" si="20"/>
        <v>0</v>
      </c>
      <c r="CP66" s="97">
        <f t="shared" si="21"/>
        <v>0</v>
      </c>
      <c r="CQ66" s="94">
        <f t="shared" si="34"/>
        <v>0</v>
      </c>
      <c r="CR66" s="95">
        <f t="shared" si="31"/>
        <v>0</v>
      </c>
      <c r="CS66" s="96">
        <f t="shared" si="32"/>
        <v>0</v>
      </c>
      <c r="CT66" s="75">
        <f t="shared" si="23"/>
        <v>0</v>
      </c>
      <c r="CU66" s="99">
        <f t="shared" si="24"/>
        <v>0</v>
      </c>
      <c r="CV66" s="99">
        <f t="shared" si="66"/>
        <v>0</v>
      </c>
      <c r="CW66" s="100">
        <f t="shared" si="33"/>
        <v>0</v>
      </c>
      <c r="CX66" s="75">
        <f>SUM(CR66*CT66*BE1)</f>
        <v>0</v>
      </c>
    </row>
    <row r="67" spans="1:102" ht="18.95" customHeight="1">
      <c r="A67" s="45" t="str">
        <f t="shared" si="40"/>
        <v/>
      </c>
      <c r="B67" s="55" t="str">
        <f t="shared" si="41"/>
        <v/>
      </c>
      <c r="C67" s="47" t="str">
        <f t="shared" si="38"/>
        <v/>
      </c>
      <c r="D67" s="56" t="str">
        <f t="shared" si="42"/>
        <v/>
      </c>
      <c r="E67" s="121" t="str">
        <f t="shared" si="53"/>
        <v/>
      </c>
      <c r="F67" s="121"/>
      <c r="G67" s="57" t="str">
        <f t="shared" si="44"/>
        <v/>
      </c>
      <c r="H67" s="57" t="str">
        <f t="shared" si="45"/>
        <v/>
      </c>
      <c r="I67" s="128" t="str">
        <f t="shared" si="54"/>
        <v/>
      </c>
      <c r="J67" s="128" t="str">
        <f t="shared" si="55"/>
        <v/>
      </c>
      <c r="K67" s="140" t="str">
        <f t="shared" si="65"/>
        <v/>
      </c>
      <c r="L67" s="140"/>
      <c r="M67" s="139" t="str">
        <f t="shared" si="60"/>
        <v/>
      </c>
      <c r="N67" s="139"/>
      <c r="O67" s="46" t="str">
        <f t="shared" si="61"/>
        <v/>
      </c>
      <c r="P67" s="51" t="str">
        <f t="shared" si="62"/>
        <v/>
      </c>
      <c r="Q67" s="51"/>
      <c r="R67" s="75">
        <f>IF(R66+1&lt;13,(R66+1)*S1,1*S1)</f>
        <v>0</v>
      </c>
      <c r="S67" s="75">
        <f>SUM(BG67*S1)</f>
        <v>0</v>
      </c>
      <c r="T67" s="75">
        <f>IF(R67=1,(T66+1)*S1,T66*S1)</f>
        <v>0</v>
      </c>
      <c r="U67" s="75">
        <f>IF(U66+3&lt;13,(U66+3)*V1,(U66-9)*V1)</f>
        <v>0</v>
      </c>
      <c r="V67" s="75">
        <f>SUM(BG67*V1)</f>
        <v>0</v>
      </c>
      <c r="W67" s="75">
        <f>IF(U67&lt;4,(W66+1)*V1,W66*V1)</f>
        <v>0</v>
      </c>
      <c r="X67" s="75">
        <f>IF(X66+6&lt;13,(X66+6)*Y1,(X66-6)*Y1)</f>
        <v>0</v>
      </c>
      <c r="Y67" s="75">
        <f>SUM(BG67*Y1)</f>
        <v>0</v>
      </c>
      <c r="Z67" s="75">
        <f>IF(X67&lt;6,(Z66+1)*Y1,Z66*Y1)</f>
        <v>0</v>
      </c>
      <c r="AA67" s="75">
        <f>SUM(AA66*AB1)</f>
        <v>0</v>
      </c>
      <c r="AB67" s="75">
        <f>SUM(BG67*AB1)</f>
        <v>0</v>
      </c>
      <c r="AC67" s="75">
        <f>SUM(AC66+1*AB1)</f>
        <v>0</v>
      </c>
      <c r="AD67" s="75">
        <v>0</v>
      </c>
      <c r="AE67" s="75">
        <v>0</v>
      </c>
      <c r="AF67" s="75">
        <v>0</v>
      </c>
      <c r="AG67" s="75">
        <f>IF(AG66+2&lt;13,(AG66+2)*AH1,(AG66-10)*AH1)</f>
        <v>0</v>
      </c>
      <c r="AH67" s="75">
        <f>SUM(BG67*AH1)</f>
        <v>0</v>
      </c>
      <c r="AI67" s="75">
        <f>IF(AG67&lt;3,(AI66+1)*AH1,AI66*AH1)</f>
        <v>0</v>
      </c>
      <c r="AJ67" s="75">
        <f>IF(AJ65=AJ66,(AJ66+1-AK67)*AL1,AJ66*AL1)</f>
        <v>0</v>
      </c>
      <c r="AK67" s="75">
        <f t="shared" si="36"/>
        <v>0</v>
      </c>
      <c r="AL67" s="75">
        <f>IF(AJ67-AJ66=0,(AL66+15)*AL1,AM1*AL1)</f>
        <v>0</v>
      </c>
      <c r="AM67" s="75">
        <f>IF(AK67=12,(AM66+1)*AL1,AM66*AL1)</f>
        <v>0</v>
      </c>
      <c r="AN67" s="75">
        <f>IF(AN65=AN66,(AN66+1-AO67)*AO1,AN66*AO1)</f>
        <v>0</v>
      </c>
      <c r="AO67" s="75">
        <f t="shared" si="27"/>
        <v>0</v>
      </c>
      <c r="AP67" s="75">
        <f>IF(AN66=AN67,BG67*AO1,(AP66-15)*AO1)</f>
        <v>0</v>
      </c>
      <c r="AQ67" s="75">
        <f>IF(AO67=12,(AQ66+1)*AO1,AQ66*AO1)</f>
        <v>0</v>
      </c>
      <c r="AR67" s="91">
        <f>SUM(MONTH(BC66+14)*AS1)</f>
        <v>0</v>
      </c>
      <c r="AS67" s="91">
        <f>SUM(DAY(BC66+14)*AS1)</f>
        <v>0</v>
      </c>
      <c r="AT67" s="91">
        <f>SUM(YEAR(BC66+14)*AS1)</f>
        <v>0</v>
      </c>
      <c r="AU67" s="91">
        <f>SUM(MONTH(BC66+7)*AV1)</f>
        <v>0</v>
      </c>
      <c r="AV67" s="91">
        <f>SUM(DAY(BC66+7)*AV1)</f>
        <v>0</v>
      </c>
      <c r="AW67" s="91">
        <f>SUM(YEAR(BC66+7)*AV1)</f>
        <v>0</v>
      </c>
      <c r="AX67" s="91">
        <f t="shared" si="2"/>
        <v>1</v>
      </c>
      <c r="AY67" s="91">
        <f t="shared" si="0"/>
        <v>1</v>
      </c>
      <c r="AZ67" s="91">
        <f t="shared" si="1"/>
        <v>0</v>
      </c>
      <c r="BA67" s="91">
        <f t="shared" si="1"/>
        <v>0</v>
      </c>
      <c r="BB67" s="79">
        <f t="shared" si="3"/>
        <v>0</v>
      </c>
      <c r="BC67" s="91">
        <f t="shared" si="4"/>
        <v>0</v>
      </c>
      <c r="BD67" s="75" t="s">
        <v>59</v>
      </c>
      <c r="BE67" s="91">
        <f>IF(BC67&lt;BU42,((BC67*10)+5),999999)</f>
        <v>5</v>
      </c>
      <c r="BF67" s="91">
        <f t="shared" si="5"/>
        <v>1</v>
      </c>
      <c r="BG67" s="75">
        <f t="shared" si="6"/>
        <v>0</v>
      </c>
      <c r="BH67" s="75">
        <f t="shared" si="28"/>
        <v>0</v>
      </c>
      <c r="BI67" s="75" t="b">
        <f t="shared" si="7"/>
        <v>0</v>
      </c>
      <c r="BJ67" s="75">
        <f t="shared" si="8"/>
        <v>0</v>
      </c>
      <c r="BK67" s="75">
        <f t="shared" si="9"/>
        <v>0</v>
      </c>
      <c r="BL67" s="75" t="b">
        <f t="shared" si="10"/>
        <v>1</v>
      </c>
      <c r="BM67" s="75">
        <f t="shared" si="11"/>
        <v>0</v>
      </c>
      <c r="BN67" s="75">
        <f t="shared" si="12"/>
        <v>0</v>
      </c>
      <c r="BO67" s="75" t="b">
        <f t="shared" si="13"/>
        <v>0</v>
      </c>
      <c r="BP67" s="75">
        <f t="shared" si="14"/>
        <v>0</v>
      </c>
      <c r="BQ67" s="75">
        <f t="shared" si="15"/>
        <v>0</v>
      </c>
      <c r="BR67" s="75"/>
      <c r="BS67" s="72" t="b">
        <f t="shared" si="52"/>
        <v>0</v>
      </c>
      <c r="BT67" s="72">
        <f t="shared" si="58"/>
        <v>0</v>
      </c>
      <c r="BU67" s="69" t="str">
        <f t="shared" si="57"/>
        <v/>
      </c>
      <c r="BV67" s="75"/>
      <c r="BW67" s="75"/>
      <c r="BX67" s="75"/>
      <c r="BY67" s="75"/>
      <c r="BZ67" s="75"/>
      <c r="CA67" s="75"/>
      <c r="CB67" s="75"/>
      <c r="CC67" s="75"/>
      <c r="CD67" s="79">
        <f t="shared" si="16"/>
        <v>0</v>
      </c>
      <c r="CE67" s="92">
        <f>IF(CD67&lt;CE3,CD67,CE3)</f>
        <v>0</v>
      </c>
      <c r="CF67" s="72" t="str">
        <f>IF(CE67&gt;=CE3,"BALLOON","PMT")</f>
        <v>PMT</v>
      </c>
      <c r="CG67" s="91">
        <f t="shared" si="29"/>
        <v>0</v>
      </c>
      <c r="CH67" s="91">
        <f>IF(BX1=360,CB5,CG67)</f>
        <v>0</v>
      </c>
      <c r="CI67" s="75" t="b">
        <f t="shared" si="17"/>
        <v>0</v>
      </c>
      <c r="CJ67" s="75">
        <f t="shared" si="30"/>
        <v>0</v>
      </c>
      <c r="CK67" s="75">
        <f>SUM(CJ67*CK1)</f>
        <v>0</v>
      </c>
      <c r="CL67" s="98">
        <f t="shared" si="18"/>
        <v>0</v>
      </c>
      <c r="CM67" s="97">
        <f>IF(CF67="PMT",E16-CL67,0)</f>
        <v>0</v>
      </c>
      <c r="CN67" s="97">
        <f t="shared" si="35"/>
        <v>0</v>
      </c>
      <c r="CO67" s="97">
        <f t="shared" si="20"/>
        <v>0</v>
      </c>
      <c r="CP67" s="97">
        <f t="shared" si="21"/>
        <v>0</v>
      </c>
      <c r="CQ67" s="94">
        <f t="shared" si="34"/>
        <v>0</v>
      </c>
      <c r="CR67" s="95">
        <f t="shared" si="31"/>
        <v>0</v>
      </c>
      <c r="CS67" s="96">
        <f t="shared" si="32"/>
        <v>0</v>
      </c>
      <c r="CT67" s="75">
        <f t="shared" si="23"/>
        <v>0</v>
      </c>
      <c r="CU67" s="99">
        <f t="shared" si="24"/>
        <v>0</v>
      </c>
      <c r="CV67" s="99">
        <f t="shared" si="66"/>
        <v>0</v>
      </c>
      <c r="CW67" s="100">
        <f t="shared" si="33"/>
        <v>0</v>
      </c>
      <c r="CX67" s="75">
        <f>SUM(CR67*CT67*BE1)</f>
        <v>0</v>
      </c>
    </row>
    <row r="68" spans="1:102" ht="18.95" customHeight="1">
      <c r="A68" s="45" t="str">
        <f t="shared" si="40"/>
        <v/>
      </c>
      <c r="B68" s="55" t="str">
        <f t="shared" si="41"/>
        <v/>
      </c>
      <c r="C68" s="47" t="str">
        <f t="shared" si="38"/>
        <v/>
      </c>
      <c r="D68" s="56" t="str">
        <f t="shared" si="42"/>
        <v/>
      </c>
      <c r="E68" s="121" t="str">
        <f t="shared" si="53"/>
        <v/>
      </c>
      <c r="F68" s="121"/>
      <c r="G68" s="57" t="str">
        <f t="shared" si="44"/>
        <v/>
      </c>
      <c r="H68" s="57" t="str">
        <f t="shared" si="45"/>
        <v/>
      </c>
      <c r="I68" s="128" t="str">
        <f t="shared" si="54"/>
        <v/>
      </c>
      <c r="J68" s="128" t="str">
        <f t="shared" si="55"/>
        <v/>
      </c>
      <c r="K68" s="140" t="str">
        <f t="shared" si="65"/>
        <v/>
      </c>
      <c r="L68" s="140"/>
      <c r="M68" s="139" t="str">
        <f t="shared" si="60"/>
        <v/>
      </c>
      <c r="N68" s="139"/>
      <c r="O68" s="46" t="str">
        <f t="shared" si="61"/>
        <v/>
      </c>
      <c r="P68" s="51" t="str">
        <f t="shared" si="62"/>
        <v/>
      </c>
      <c r="Q68" s="51"/>
      <c r="R68" s="75">
        <f>IF(R67+1&lt;13,(R67+1)*S1,1*S1)</f>
        <v>0</v>
      </c>
      <c r="S68" s="75">
        <f>SUM(BG68*S1)</f>
        <v>0</v>
      </c>
      <c r="T68" s="75">
        <f>IF(R68=1,(T67+1)*S1,T67*S1)</f>
        <v>0</v>
      </c>
      <c r="U68" s="75">
        <f>IF(U67+3&lt;13,(U67+3)*V1,(U67-9)*V1)</f>
        <v>0</v>
      </c>
      <c r="V68" s="75">
        <f>SUM(BG68*V1)</f>
        <v>0</v>
      </c>
      <c r="W68" s="75">
        <f>IF(U68&lt;4,(W67+1)*V1,W67*V1)</f>
        <v>0</v>
      </c>
      <c r="X68" s="75">
        <f>IF(X67+6&lt;13,(X67+6)*Y1,(X67-6)*Y1)</f>
        <v>0</v>
      </c>
      <c r="Y68" s="75">
        <f>SUM(BG68*Y1)</f>
        <v>0</v>
      </c>
      <c r="Z68" s="75">
        <f>IF(X68&lt;6,(Z67+1)*Y1,Z67*Y1)</f>
        <v>0</v>
      </c>
      <c r="AA68" s="75">
        <f>SUM(AA67*AB1)</f>
        <v>0</v>
      </c>
      <c r="AB68" s="75">
        <f>SUM(BG68*AB1)</f>
        <v>0</v>
      </c>
      <c r="AC68" s="75">
        <f>SUM(AC67+1*AB1)</f>
        <v>0</v>
      </c>
      <c r="AD68" s="75">
        <v>0</v>
      </c>
      <c r="AE68" s="75">
        <v>0</v>
      </c>
      <c r="AF68" s="75">
        <v>0</v>
      </c>
      <c r="AG68" s="75">
        <f>IF(AG67+2&lt;13,(AG67+2)*AH1,(AG67-10)*AH1)</f>
        <v>0</v>
      </c>
      <c r="AH68" s="75">
        <f>SUM(BG68*AH1)</f>
        <v>0</v>
      </c>
      <c r="AI68" s="75">
        <f>IF(AG68&lt;3,(AI67+1)*AH1,AI67*AH1)</f>
        <v>0</v>
      </c>
      <c r="AJ68" s="75">
        <f>IF(AJ66=AJ67,(AJ67+1-AK68)*AL1,AJ67*AL1)</f>
        <v>0</v>
      </c>
      <c r="AK68" s="75">
        <f t="shared" si="36"/>
        <v>0</v>
      </c>
      <c r="AL68" s="75">
        <f>IF(AJ68-AJ67=0,(AL67+15)*AL1,AM1*AL1)</f>
        <v>0</v>
      </c>
      <c r="AM68" s="75">
        <f>IF(AK68=12,(AM67+1)*AL1,AM67*AL1)</f>
        <v>0</v>
      </c>
      <c r="AN68" s="75">
        <f>IF(AN66=AN67,(AN67+1-AO68)*AO1,AN67*AO1)</f>
        <v>0</v>
      </c>
      <c r="AO68" s="75">
        <f t="shared" si="27"/>
        <v>0</v>
      </c>
      <c r="AP68" s="75">
        <f>IF(AN67=AN68,BG68*AO1,(AP67-15)*AO1)</f>
        <v>0</v>
      </c>
      <c r="AQ68" s="75">
        <f>IF(AO68=12,(AQ67+1)*AO1,AQ67*AO1)</f>
        <v>0</v>
      </c>
      <c r="AR68" s="91">
        <f>SUM(MONTH(BC67+14)*AS1)</f>
        <v>0</v>
      </c>
      <c r="AS68" s="91">
        <f>SUM(DAY(BC67+14)*AS1)</f>
        <v>0</v>
      </c>
      <c r="AT68" s="91">
        <f>SUM(YEAR(BC67+14)*AS1)</f>
        <v>0</v>
      </c>
      <c r="AU68" s="91">
        <f>SUM(MONTH(BC67+7)*AV1)</f>
        <v>0</v>
      </c>
      <c r="AV68" s="91">
        <f>SUM(DAY(BC67+7)*AV1)</f>
        <v>0</v>
      </c>
      <c r="AW68" s="91">
        <f>SUM(YEAR(BC67+7)*AV1)</f>
        <v>0</v>
      </c>
      <c r="AX68" s="91">
        <f t="shared" si="2"/>
        <v>1</v>
      </c>
      <c r="AY68" s="91">
        <f t="shared" ref="AY68:AY131" si="67">SUM(R68+U68+X68+AA68+AD68+AG68+AJ68+AN68+AR68+AU68+AX68)</f>
        <v>1</v>
      </c>
      <c r="AZ68" s="91">
        <f t="shared" ref="AZ68:BA131" si="68">SUM(S68+V68+Y68+AB68+AE68+AH68+AL68+AP68+AS68+AV68)</f>
        <v>0</v>
      </c>
      <c r="BA68" s="91">
        <f t="shared" si="68"/>
        <v>0</v>
      </c>
      <c r="BB68" s="79">
        <f t="shared" si="3"/>
        <v>0</v>
      </c>
      <c r="BC68" s="91">
        <f t="shared" si="4"/>
        <v>0</v>
      </c>
      <c r="BD68" s="75" t="s">
        <v>59</v>
      </c>
      <c r="BE68" s="91">
        <f>IF(BC68&lt;BU42,((BC68*10)+5),999999)</f>
        <v>5</v>
      </c>
      <c r="BF68" s="91">
        <f t="shared" si="5"/>
        <v>1</v>
      </c>
      <c r="BG68" s="75">
        <f t="shared" si="6"/>
        <v>0</v>
      </c>
      <c r="BH68" s="75">
        <f t="shared" si="28"/>
        <v>0</v>
      </c>
      <c r="BI68" s="75" t="b">
        <f t="shared" si="7"/>
        <v>0</v>
      </c>
      <c r="BJ68" s="75">
        <f t="shared" si="8"/>
        <v>0</v>
      </c>
      <c r="BK68" s="75">
        <f t="shared" si="9"/>
        <v>0</v>
      </c>
      <c r="BL68" s="75" t="b">
        <f t="shared" si="10"/>
        <v>1</v>
      </c>
      <c r="BM68" s="75">
        <f t="shared" si="11"/>
        <v>0</v>
      </c>
      <c r="BN68" s="75">
        <f t="shared" si="12"/>
        <v>0</v>
      </c>
      <c r="BO68" s="75" t="b">
        <f t="shared" si="13"/>
        <v>0</v>
      </c>
      <c r="BP68" s="75">
        <f t="shared" si="14"/>
        <v>0</v>
      </c>
      <c r="BQ68" s="75">
        <f t="shared" si="15"/>
        <v>0</v>
      </c>
      <c r="BR68" s="75"/>
      <c r="BS68" s="72" t="b">
        <f t="shared" si="52"/>
        <v>0</v>
      </c>
      <c r="BT68" s="72">
        <f t="shared" si="58"/>
        <v>0</v>
      </c>
      <c r="BU68" s="69" t="str">
        <f t="shared" si="57"/>
        <v/>
      </c>
      <c r="BV68" s="75"/>
      <c r="BW68" s="75"/>
      <c r="BX68" s="75"/>
      <c r="BY68" s="75"/>
      <c r="BZ68" s="75"/>
      <c r="CA68" s="75"/>
      <c r="CB68" s="75"/>
      <c r="CC68" s="75"/>
      <c r="CD68" s="79">
        <f t="shared" si="16"/>
        <v>0</v>
      </c>
      <c r="CE68" s="92">
        <f>IF(CD68&lt;CE3,CD68,CE3)</f>
        <v>0</v>
      </c>
      <c r="CF68" s="72" t="str">
        <f>IF(CE68&gt;=CE3,"BALLOON","PMT")</f>
        <v>PMT</v>
      </c>
      <c r="CG68" s="91">
        <f t="shared" si="29"/>
        <v>0</v>
      </c>
      <c r="CH68" s="91">
        <f>IF(BX1=360,CB5,CG68)</f>
        <v>0</v>
      </c>
      <c r="CI68" s="75" t="b">
        <f t="shared" si="17"/>
        <v>0</v>
      </c>
      <c r="CJ68" s="75">
        <f t="shared" si="30"/>
        <v>0</v>
      </c>
      <c r="CK68" s="75">
        <f>SUM(CJ68*CK1)</f>
        <v>0</v>
      </c>
      <c r="CL68" s="98">
        <f t="shared" si="18"/>
        <v>0</v>
      </c>
      <c r="CM68" s="97">
        <f>IF(CF68="PMT",E16-CL68,0)</f>
        <v>0</v>
      </c>
      <c r="CN68" s="97">
        <f t="shared" si="35"/>
        <v>0</v>
      </c>
      <c r="CO68" s="97">
        <f t="shared" si="20"/>
        <v>0</v>
      </c>
      <c r="CP68" s="97">
        <f t="shared" si="21"/>
        <v>0</v>
      </c>
      <c r="CQ68" s="94">
        <f t="shared" si="34"/>
        <v>0</v>
      </c>
      <c r="CR68" s="95">
        <f t="shared" si="31"/>
        <v>0</v>
      </c>
      <c r="CS68" s="96">
        <f t="shared" si="32"/>
        <v>0</v>
      </c>
      <c r="CT68" s="75">
        <f t="shared" si="23"/>
        <v>0</v>
      </c>
      <c r="CU68" s="99">
        <f t="shared" si="24"/>
        <v>0</v>
      </c>
      <c r="CV68" s="99">
        <f t="shared" si="66"/>
        <v>0</v>
      </c>
      <c r="CW68" s="100">
        <f t="shared" si="33"/>
        <v>0</v>
      </c>
      <c r="CX68" s="75">
        <f>SUM(CR68*CT68*BE1)</f>
        <v>0</v>
      </c>
    </row>
    <row r="69" spans="1:102" ht="18.95" customHeight="1">
      <c r="A69" s="45" t="str">
        <f t="shared" si="40"/>
        <v/>
      </c>
      <c r="B69" s="55" t="str">
        <f t="shared" si="41"/>
        <v/>
      </c>
      <c r="C69" s="47" t="str">
        <f t="shared" si="38"/>
        <v/>
      </c>
      <c r="D69" s="56" t="str">
        <f t="shared" si="42"/>
        <v/>
      </c>
      <c r="E69" s="121" t="str">
        <f t="shared" si="53"/>
        <v/>
      </c>
      <c r="F69" s="121"/>
      <c r="G69" s="57" t="str">
        <f t="shared" si="44"/>
        <v/>
      </c>
      <c r="H69" s="57" t="str">
        <f t="shared" si="45"/>
        <v/>
      </c>
      <c r="I69" s="128" t="str">
        <f t="shared" si="54"/>
        <v/>
      </c>
      <c r="J69" s="128" t="str">
        <f t="shared" si="55"/>
        <v/>
      </c>
      <c r="K69" s="140" t="str">
        <f t="shared" si="65"/>
        <v/>
      </c>
      <c r="L69" s="140"/>
      <c r="M69" s="139" t="str">
        <f t="shared" si="60"/>
        <v/>
      </c>
      <c r="N69" s="139"/>
      <c r="O69" s="46" t="str">
        <f t="shared" si="61"/>
        <v/>
      </c>
      <c r="P69" s="51" t="str">
        <f t="shared" si="62"/>
        <v/>
      </c>
      <c r="Q69" s="51"/>
      <c r="R69" s="75">
        <f>IF(R68+1&lt;13,(R68+1)*S1,1*S1)</f>
        <v>0</v>
      </c>
      <c r="S69" s="75">
        <f>SUM(BG69*S1)</f>
        <v>0</v>
      </c>
      <c r="T69" s="75">
        <f>IF(R69=1,(T68+1)*S1,T68*S1)</f>
        <v>0</v>
      </c>
      <c r="U69" s="75">
        <f>IF(U68+3&lt;13,(U68+3)*V1,(U68-9)*V1)</f>
        <v>0</v>
      </c>
      <c r="V69" s="75">
        <f>SUM(BG69*V1)</f>
        <v>0</v>
      </c>
      <c r="W69" s="75">
        <f>IF(U69&lt;4,(W68+1)*V1,W68*V1)</f>
        <v>0</v>
      </c>
      <c r="X69" s="75">
        <f>IF(X68+6&lt;13,(X68+6)*Y1,(X68-6)*Y1)</f>
        <v>0</v>
      </c>
      <c r="Y69" s="75">
        <f>SUM(BG69*Y1)</f>
        <v>0</v>
      </c>
      <c r="Z69" s="75">
        <f>IF(X69&lt;6,(Z68+1)*Y1,Z68*Y1)</f>
        <v>0</v>
      </c>
      <c r="AA69" s="75">
        <f>SUM(AA68*AB1)</f>
        <v>0</v>
      </c>
      <c r="AB69" s="75">
        <f>SUM(BG69*AB1)</f>
        <v>0</v>
      </c>
      <c r="AC69" s="75">
        <f>SUM(AC68+1*AB1)</f>
        <v>0</v>
      </c>
      <c r="AD69" s="75">
        <v>0</v>
      </c>
      <c r="AE69" s="75">
        <v>0</v>
      </c>
      <c r="AF69" s="75">
        <v>0</v>
      </c>
      <c r="AG69" s="75">
        <f>IF(AG68+2&lt;13,(AG68+2)*AH1,(AG68-10)*AH1)</f>
        <v>0</v>
      </c>
      <c r="AH69" s="75">
        <f>SUM(BG69*AH1)</f>
        <v>0</v>
      </c>
      <c r="AI69" s="75">
        <f>IF(AG69&lt;3,(AI68+1)*AH1,AI68*AH1)</f>
        <v>0</v>
      </c>
      <c r="AJ69" s="75">
        <f>IF(AJ67=AJ68,(AJ68+1-AK69)*AL1,AJ68*AL1)</f>
        <v>0</v>
      </c>
      <c r="AK69" s="75">
        <f t="shared" si="36"/>
        <v>0</v>
      </c>
      <c r="AL69" s="75">
        <f>IF(AJ69-AJ68=0,(AL68+15)*AL1,AM1*AL1)</f>
        <v>0</v>
      </c>
      <c r="AM69" s="75">
        <f>IF(AK69=12,(AM68+1)*AL1,AM68*AL1)</f>
        <v>0</v>
      </c>
      <c r="AN69" s="75">
        <f>IF(AN67=AN68,(AN68+1-AO69)*AO1,AN68*AO1)</f>
        <v>0</v>
      </c>
      <c r="AO69" s="75">
        <f t="shared" si="27"/>
        <v>0</v>
      </c>
      <c r="AP69" s="75">
        <f>IF(AN68=AN69,BG69*AO1,(AP68-15)*AO1)</f>
        <v>0</v>
      </c>
      <c r="AQ69" s="75">
        <f>IF(AO69=12,(AQ68+1)*AO1,AQ68*AO1)</f>
        <v>0</v>
      </c>
      <c r="AR69" s="91">
        <f>SUM(MONTH(BC68+14)*AS1)</f>
        <v>0</v>
      </c>
      <c r="AS69" s="91">
        <f>SUM(DAY(BC68+14)*AS1)</f>
        <v>0</v>
      </c>
      <c r="AT69" s="91">
        <f>SUM(YEAR(BC68+14)*AS1)</f>
        <v>0</v>
      </c>
      <c r="AU69" s="91">
        <f>SUM(MONTH(BC68+7)*AV1)</f>
        <v>0</v>
      </c>
      <c r="AV69" s="91">
        <f>SUM(DAY(BC68+7)*AV1)</f>
        <v>0</v>
      </c>
      <c r="AW69" s="91">
        <f>SUM(YEAR(BC68+7)*AV1)</f>
        <v>0</v>
      </c>
      <c r="AX69" s="91">
        <f t="shared" si="2"/>
        <v>1</v>
      </c>
      <c r="AY69" s="91">
        <f t="shared" si="67"/>
        <v>1</v>
      </c>
      <c r="AZ69" s="91">
        <f t="shared" si="68"/>
        <v>0</v>
      </c>
      <c r="BA69" s="91">
        <f t="shared" si="68"/>
        <v>0</v>
      </c>
      <c r="BB69" s="79">
        <f t="shared" si="3"/>
        <v>0</v>
      </c>
      <c r="BC69" s="91">
        <f t="shared" si="4"/>
        <v>0</v>
      </c>
      <c r="BD69" s="75" t="s">
        <v>59</v>
      </c>
      <c r="BE69" s="91">
        <f>IF(BC69&lt;BU42,((BC69*10)+5),999999)</f>
        <v>5</v>
      </c>
      <c r="BF69" s="91">
        <f t="shared" si="5"/>
        <v>1</v>
      </c>
      <c r="BG69" s="75">
        <f t="shared" si="6"/>
        <v>0</v>
      </c>
      <c r="BH69" s="75">
        <f t="shared" si="28"/>
        <v>0</v>
      </c>
      <c r="BI69" s="75" t="b">
        <f t="shared" si="7"/>
        <v>0</v>
      </c>
      <c r="BJ69" s="75">
        <f t="shared" si="8"/>
        <v>0</v>
      </c>
      <c r="BK69" s="75">
        <f t="shared" si="9"/>
        <v>0</v>
      </c>
      <c r="BL69" s="75" t="b">
        <f t="shared" si="10"/>
        <v>1</v>
      </c>
      <c r="BM69" s="75">
        <f t="shared" si="11"/>
        <v>0</v>
      </c>
      <c r="BN69" s="75">
        <f t="shared" si="12"/>
        <v>0</v>
      </c>
      <c r="BO69" s="75" t="b">
        <f t="shared" si="13"/>
        <v>0</v>
      </c>
      <c r="BP69" s="75">
        <f t="shared" si="14"/>
        <v>0</v>
      </c>
      <c r="BQ69" s="75">
        <f t="shared" si="15"/>
        <v>0</v>
      </c>
      <c r="BR69" s="75"/>
      <c r="BS69" s="72" t="b">
        <f t="shared" si="52"/>
        <v>0</v>
      </c>
      <c r="BT69" s="72">
        <f t="shared" si="58"/>
        <v>0</v>
      </c>
      <c r="BU69" s="69" t="str">
        <f t="shared" si="57"/>
        <v/>
      </c>
      <c r="BV69" s="75"/>
      <c r="BW69" s="75"/>
      <c r="BX69" s="75"/>
      <c r="BY69" s="75"/>
      <c r="BZ69" s="75"/>
      <c r="CA69" s="75"/>
      <c r="CB69" s="75"/>
      <c r="CC69" s="75"/>
      <c r="CD69" s="79">
        <f t="shared" si="16"/>
        <v>0</v>
      </c>
      <c r="CE69" s="92">
        <f>IF(CD69&lt;CE3,CD69,CE3)</f>
        <v>0</v>
      </c>
      <c r="CF69" s="72" t="str">
        <f>IF(CE69&gt;=CE3,"BALLOON","PMT")</f>
        <v>PMT</v>
      </c>
      <c r="CG69" s="91">
        <f t="shared" si="29"/>
        <v>0</v>
      </c>
      <c r="CH69" s="91">
        <f>IF(BX1=360,CB5,CG69)</f>
        <v>0</v>
      </c>
      <c r="CI69" s="75" t="b">
        <f t="shared" si="17"/>
        <v>0</v>
      </c>
      <c r="CJ69" s="75">
        <f t="shared" si="30"/>
        <v>0</v>
      </c>
      <c r="CK69" s="75">
        <f>SUM(CJ69*CK1)</f>
        <v>0</v>
      </c>
      <c r="CL69" s="98">
        <f t="shared" si="18"/>
        <v>0</v>
      </c>
      <c r="CM69" s="97">
        <f>IF(CF69="PMT",E16-CL69,0)</f>
        <v>0</v>
      </c>
      <c r="CN69" s="97">
        <f t="shared" si="35"/>
        <v>0</v>
      </c>
      <c r="CO69" s="97">
        <f t="shared" si="20"/>
        <v>0</v>
      </c>
      <c r="CP69" s="97">
        <f t="shared" si="21"/>
        <v>0</v>
      </c>
      <c r="CQ69" s="94">
        <f t="shared" si="34"/>
        <v>0</v>
      </c>
      <c r="CR69" s="95">
        <f t="shared" si="31"/>
        <v>0</v>
      </c>
      <c r="CS69" s="96">
        <f t="shared" si="32"/>
        <v>0</v>
      </c>
      <c r="CT69" s="75">
        <f t="shared" si="23"/>
        <v>0</v>
      </c>
      <c r="CU69" s="99">
        <f t="shared" si="24"/>
        <v>0</v>
      </c>
      <c r="CV69" s="99">
        <f t="shared" si="66"/>
        <v>0</v>
      </c>
      <c r="CW69" s="100">
        <f t="shared" si="33"/>
        <v>0</v>
      </c>
      <c r="CX69" s="75">
        <f>SUM(CR69*CT69*BE1)</f>
        <v>0</v>
      </c>
    </row>
    <row r="70" spans="1:102" ht="18.95" customHeight="1">
      <c r="A70" s="45" t="str">
        <f t="shared" si="40"/>
        <v/>
      </c>
      <c r="B70" s="55" t="str">
        <f t="shared" si="41"/>
        <v/>
      </c>
      <c r="C70" s="47" t="str">
        <f t="shared" si="38"/>
        <v/>
      </c>
      <c r="D70" s="56" t="str">
        <f t="shared" si="42"/>
        <v/>
      </c>
      <c r="E70" s="121" t="str">
        <f t="shared" si="53"/>
        <v/>
      </c>
      <c r="F70" s="121"/>
      <c r="G70" s="57" t="str">
        <f t="shared" si="44"/>
        <v/>
      </c>
      <c r="H70" s="57" t="str">
        <f t="shared" si="45"/>
        <v/>
      </c>
      <c r="I70" s="128" t="str">
        <f t="shared" si="54"/>
        <v/>
      </c>
      <c r="J70" s="128" t="str">
        <f t="shared" si="55"/>
        <v/>
      </c>
      <c r="K70" s="140" t="str">
        <f t="shared" si="65"/>
        <v/>
      </c>
      <c r="L70" s="140"/>
      <c r="M70" s="139" t="str">
        <f t="shared" si="60"/>
        <v/>
      </c>
      <c r="N70" s="139"/>
      <c r="O70" s="46" t="str">
        <f t="shared" si="61"/>
        <v/>
      </c>
      <c r="P70" s="51" t="str">
        <f t="shared" si="62"/>
        <v/>
      </c>
      <c r="Q70" s="51"/>
      <c r="R70" s="75">
        <f>IF(R69+1&lt;13,(R69+1)*S1,1*S1)</f>
        <v>0</v>
      </c>
      <c r="S70" s="75">
        <f>SUM(BG70*S1)</f>
        <v>0</v>
      </c>
      <c r="T70" s="75">
        <f>IF(R70=1,(T69+1)*S1,T69*S1)</f>
        <v>0</v>
      </c>
      <c r="U70" s="75">
        <f>IF(U69+3&lt;13,(U69+3)*V1,(U69-9)*V1)</f>
        <v>0</v>
      </c>
      <c r="V70" s="75">
        <f>SUM(BG70*V1)</f>
        <v>0</v>
      </c>
      <c r="W70" s="75">
        <f>IF(U70&lt;4,(W69+1)*V1,W69*V1)</f>
        <v>0</v>
      </c>
      <c r="X70" s="75">
        <f>IF(X69+6&lt;13,(X69+6)*Y1,(X69-6)*Y1)</f>
        <v>0</v>
      </c>
      <c r="Y70" s="75">
        <f>SUM(BG70*Y1)</f>
        <v>0</v>
      </c>
      <c r="Z70" s="75">
        <f>IF(X70&lt;6,(Z69+1)*Y1,Z69*Y1)</f>
        <v>0</v>
      </c>
      <c r="AA70" s="75">
        <f>SUM(AA69*AB1)</f>
        <v>0</v>
      </c>
      <c r="AB70" s="75">
        <f>SUM(BG70*AB1)</f>
        <v>0</v>
      </c>
      <c r="AC70" s="75">
        <f>SUM(AC69+1*AB1)</f>
        <v>0</v>
      </c>
      <c r="AD70" s="75">
        <v>0</v>
      </c>
      <c r="AE70" s="75">
        <v>0</v>
      </c>
      <c r="AF70" s="75">
        <v>0</v>
      </c>
      <c r="AG70" s="75">
        <f>IF(AG69+2&lt;13,(AG69+2)*AH1,(AG69-10)*AH1)</f>
        <v>0</v>
      </c>
      <c r="AH70" s="75">
        <f>SUM(BG70*AH1)</f>
        <v>0</v>
      </c>
      <c r="AI70" s="75">
        <f>IF(AG70&lt;3,(AI69+1)*AH1,AI69*AH1)</f>
        <v>0</v>
      </c>
      <c r="AJ70" s="75">
        <f>IF(AJ68=AJ69,(AJ69+1-AK70)*AL1,AJ69*AL1)</f>
        <v>0</v>
      </c>
      <c r="AK70" s="75">
        <f t="shared" si="36"/>
        <v>0</v>
      </c>
      <c r="AL70" s="75">
        <f>IF(AJ70-AJ69=0,(AL69+15)*AL1,AM1*AL1)</f>
        <v>0</v>
      </c>
      <c r="AM70" s="75">
        <f>IF(AK70=12,(AM69+1)*AL1,AM69*AL1)</f>
        <v>0</v>
      </c>
      <c r="AN70" s="75">
        <f>IF(AN68=AN69,(AN69+1-AO70)*AO1,AN69*AO1)</f>
        <v>0</v>
      </c>
      <c r="AO70" s="75">
        <f t="shared" si="27"/>
        <v>0</v>
      </c>
      <c r="AP70" s="75">
        <f>IF(AN69=AN70,BG70*AO1,(AP69-15)*AO1)</f>
        <v>0</v>
      </c>
      <c r="AQ70" s="75">
        <f>IF(AO70=12,(AQ69+1)*AO1,AQ69*AO1)</f>
        <v>0</v>
      </c>
      <c r="AR70" s="91">
        <f>SUM(MONTH(BC69+14)*AS1)</f>
        <v>0</v>
      </c>
      <c r="AS70" s="91">
        <f>SUM(DAY(BC69+14)*AS1)</f>
        <v>0</v>
      </c>
      <c r="AT70" s="91">
        <f>SUM(YEAR(BC69+14)*AS1)</f>
        <v>0</v>
      </c>
      <c r="AU70" s="91">
        <f>SUM(MONTH(BC69+7)*AV1)</f>
        <v>0</v>
      </c>
      <c r="AV70" s="91">
        <f>SUM(DAY(BC69+7)*AV1)</f>
        <v>0</v>
      </c>
      <c r="AW70" s="91">
        <f>SUM(YEAR(BC69+7)*AV1)</f>
        <v>0</v>
      </c>
      <c r="AX70" s="91">
        <f t="shared" ref="AX70:AX133" si="69">IF(BA70&gt;0,0,1)</f>
        <v>1</v>
      </c>
      <c r="AY70" s="91">
        <f t="shared" si="67"/>
        <v>1</v>
      </c>
      <c r="AZ70" s="91">
        <f t="shared" si="68"/>
        <v>0</v>
      </c>
      <c r="BA70" s="91">
        <f t="shared" si="68"/>
        <v>0</v>
      </c>
      <c r="BB70" s="79">
        <f t="shared" ref="BB70:BB133" si="70">DATE(BA70,AY70,AZ70)</f>
        <v>0</v>
      </c>
      <c r="BC70" s="91">
        <f t="shared" ref="BC70:BC133" si="71">DATE(BA70,AY70,AZ70)</f>
        <v>0</v>
      </c>
      <c r="BD70" s="75" t="s">
        <v>59</v>
      </c>
      <c r="BE70" s="91">
        <f>IF(BC70&lt;BU42,((BC70*10)+5),999999)</f>
        <v>5</v>
      </c>
      <c r="BF70" s="91">
        <f t="shared" ref="BF70:BF133" si="72">SUM(AY70)</f>
        <v>1</v>
      </c>
      <c r="BG70" s="75">
        <f t="shared" ref="BG70:BG133" si="73">SUM(BK70+BN70+BQ70)</f>
        <v>0</v>
      </c>
      <c r="BH70" s="75">
        <f t="shared" si="28"/>
        <v>0</v>
      </c>
      <c r="BI70" s="75" t="b">
        <f t="shared" ref="BI70:BI133" si="74">OR(BF70=4,BF70=6,BF70=7,BF70=9,BF70=11)</f>
        <v>0</v>
      </c>
      <c r="BJ70" s="75">
        <f t="shared" ref="BJ70:BJ133" si="75">IF(BH70&gt;30,30,BH70)</f>
        <v>0</v>
      </c>
      <c r="BK70" s="75">
        <f t="shared" ref="BK70:BK133" si="76">IF(BI70,BJ70,0)</f>
        <v>0</v>
      </c>
      <c r="BL70" s="75" t="b">
        <f t="shared" ref="BL70:BL133" si="77">OR(BF70=1,BF70=3,BF70=5,BF70=8,BF70=10,BF70=12)</f>
        <v>1</v>
      </c>
      <c r="BM70" s="75">
        <f t="shared" ref="BM70:BM133" si="78">IF(BH70&gt;31,31,BH70)</f>
        <v>0</v>
      </c>
      <c r="BN70" s="75">
        <f t="shared" ref="BN70:BN133" si="79">IF(BL70,BM70,0)</f>
        <v>0</v>
      </c>
      <c r="BO70" s="75" t="b">
        <f t="shared" ref="BO70:BO133" si="80">OR(BF70=2)</f>
        <v>0</v>
      </c>
      <c r="BP70" s="75">
        <f t="shared" ref="BP70:BP133" si="81">IF(BH70&gt;28,28,BH70)</f>
        <v>0</v>
      </c>
      <c r="BQ70" s="75">
        <f t="shared" ref="BQ70:BQ133" si="82">IF(BO70,BP70,0)</f>
        <v>0</v>
      </c>
      <c r="BR70" s="75"/>
      <c r="BS70" s="72" t="b">
        <f t="shared" si="52"/>
        <v>0</v>
      </c>
      <c r="BT70" s="72">
        <f t="shared" si="58"/>
        <v>0</v>
      </c>
      <c r="BU70" s="69" t="str">
        <f t="shared" si="57"/>
        <v/>
      </c>
      <c r="BV70" s="75"/>
      <c r="BW70" s="75"/>
      <c r="BX70" s="75"/>
      <c r="BY70" s="75"/>
      <c r="BZ70" s="75"/>
      <c r="CA70" s="75"/>
      <c r="CB70" s="75"/>
      <c r="CC70" s="75"/>
      <c r="CD70" s="79">
        <f t="shared" ref="CD70:CD133" si="83">SUM(BB69)</f>
        <v>0</v>
      </c>
      <c r="CE70" s="92">
        <f>IF(CD70&lt;CE3,CD70,CE3)</f>
        <v>0</v>
      </c>
      <c r="CF70" s="72" t="str">
        <f>IF(CE70&gt;=CE3,"BALLOON","PMT")</f>
        <v>PMT</v>
      </c>
      <c r="CG70" s="91">
        <f t="shared" si="29"/>
        <v>0</v>
      </c>
      <c r="CH70" s="91">
        <f>IF(BX1=360,CB5,CG70)</f>
        <v>0</v>
      </c>
      <c r="CI70" s="75" t="b">
        <f t="shared" ref="CI70:CI133" si="84">AND(CF70="BALLOON",CG70&lt;CH70)</f>
        <v>0</v>
      </c>
      <c r="CJ70" s="75">
        <f t="shared" si="30"/>
        <v>0</v>
      </c>
      <c r="CK70" s="75">
        <f>SUM(CJ70*CK1)</f>
        <v>0</v>
      </c>
      <c r="CL70" s="98">
        <f t="shared" ref="CL70:CL133" si="85">PMT(CK70,1,-CP69,CP69)</f>
        <v>0</v>
      </c>
      <c r="CM70" s="97">
        <f>IF(CF70="PMT",E16-CL70,0)</f>
        <v>0</v>
      </c>
      <c r="CN70" s="97">
        <f t="shared" si="35"/>
        <v>0</v>
      </c>
      <c r="CO70" s="97">
        <f t="shared" ref="CO70:CO133" si="86">IF(CF70="BALLOON",(CP69)*CT70,0)</f>
        <v>0</v>
      </c>
      <c r="CP70" s="97">
        <f t="shared" ref="CP70:CP133" si="87">SUM((CP69-CM70-CO70)*CT70)</f>
        <v>0</v>
      </c>
      <c r="CQ70" s="94">
        <f t="shared" ref="CQ70:CQ133" si="88">IF(CO70=0,CP70,CO70+CL70)</f>
        <v>0</v>
      </c>
      <c r="CR70" s="95">
        <f t="shared" si="31"/>
        <v>0</v>
      </c>
      <c r="CS70" s="96">
        <f t="shared" ref="CS70:CS133" si="89">IF(CL70+CM70&lt;CQ69,(CL70+CM70)*CR70,(CQ69+CL70)*CR70)</f>
        <v>0</v>
      </c>
      <c r="CT70" s="75">
        <f t="shared" ref="CT70:CT77" si="90">IF(CG70&gt;0,1,0)</f>
        <v>0</v>
      </c>
      <c r="CU70" s="99">
        <f t="shared" ref="CU70:CU133" si="91">IF(CO70=0,CL70+CM70,CO70+CL70)</f>
        <v>0</v>
      </c>
      <c r="CV70" s="99">
        <f t="shared" si="66"/>
        <v>0</v>
      </c>
      <c r="CW70" s="100">
        <f t="shared" si="33"/>
        <v>0</v>
      </c>
      <c r="CX70" s="75">
        <f>SUM(CR70*CT70*BE1)</f>
        <v>0</v>
      </c>
    </row>
    <row r="71" spans="1:102" ht="18.95" customHeight="1">
      <c r="A71" s="45" t="str">
        <f t="shared" si="40"/>
        <v/>
      </c>
      <c r="B71" s="55" t="str">
        <f>IF(CX53=1,CE53,"")</f>
        <v/>
      </c>
      <c r="C71" s="47" t="str">
        <f t="shared" si="38"/>
        <v/>
      </c>
      <c r="D71" s="56" t="str">
        <f t="shared" si="42"/>
        <v/>
      </c>
      <c r="E71" s="121" t="str">
        <f t="shared" si="53"/>
        <v/>
      </c>
      <c r="F71" s="121"/>
      <c r="G71" s="57" t="str">
        <f t="shared" si="44"/>
        <v/>
      </c>
      <c r="H71" s="57" t="str">
        <f t="shared" si="45"/>
        <v/>
      </c>
      <c r="I71" s="128" t="str">
        <f t="shared" si="54"/>
        <v/>
      </c>
      <c r="J71" s="128" t="str">
        <f t="shared" si="55"/>
        <v/>
      </c>
      <c r="K71" s="140" t="str">
        <f t="shared" si="65"/>
        <v/>
      </c>
      <c r="L71" s="140"/>
      <c r="M71" s="139" t="str">
        <f t="shared" si="60"/>
        <v/>
      </c>
      <c r="N71" s="139"/>
      <c r="O71" s="46" t="str">
        <f t="shared" si="61"/>
        <v/>
      </c>
      <c r="P71" s="51" t="str">
        <f t="shared" si="62"/>
        <v/>
      </c>
      <c r="Q71" s="51"/>
      <c r="R71" s="75">
        <f>IF(R70+1&lt;13,(R70+1)*S1,1*S1)</f>
        <v>0</v>
      </c>
      <c r="S71" s="75">
        <f>SUM(BG71*S1)</f>
        <v>0</v>
      </c>
      <c r="T71" s="75">
        <f>IF(R71=1,(T70+1)*S1,T70*S1)</f>
        <v>0</v>
      </c>
      <c r="U71" s="75">
        <f>IF(U70+3&lt;13,(U70+3)*V1,(U70-9)*V1)</f>
        <v>0</v>
      </c>
      <c r="V71" s="75">
        <f>SUM(BG71*V1)</f>
        <v>0</v>
      </c>
      <c r="W71" s="75">
        <f>IF(U71&lt;4,(W70+1)*V1,W70*V1)</f>
        <v>0</v>
      </c>
      <c r="X71" s="75">
        <f>IF(X70+6&lt;13,(X70+6)*Y1,(X70-6)*Y1)</f>
        <v>0</v>
      </c>
      <c r="Y71" s="75">
        <f>SUM(BG71*Y1)</f>
        <v>0</v>
      </c>
      <c r="Z71" s="75">
        <f>IF(X71&lt;6,(Z70+1)*Y1,Z70*Y1)</f>
        <v>0</v>
      </c>
      <c r="AA71" s="75">
        <f>SUM(AA70*AB1)</f>
        <v>0</v>
      </c>
      <c r="AB71" s="75">
        <f>SUM(BG71*AB1)</f>
        <v>0</v>
      </c>
      <c r="AC71" s="75">
        <f>SUM(AC70+1*AB1)</f>
        <v>0</v>
      </c>
      <c r="AD71" s="75">
        <v>0</v>
      </c>
      <c r="AE71" s="75">
        <v>0</v>
      </c>
      <c r="AF71" s="75">
        <v>0</v>
      </c>
      <c r="AG71" s="75">
        <f>IF(AG70+2&lt;13,(AG70+2)*AH1,(AG70-10)*AH1)</f>
        <v>0</v>
      </c>
      <c r="AH71" s="75">
        <f>SUM(BG71*AH1)</f>
        <v>0</v>
      </c>
      <c r="AI71" s="75">
        <f>IF(AG71&lt;3,(AI70+1)*AH1,AI70*AH1)</f>
        <v>0</v>
      </c>
      <c r="AJ71" s="75">
        <f>IF(AJ69=AJ70,(AJ70+1-AK71)*AL1,AJ70*AL1)</f>
        <v>0</v>
      </c>
      <c r="AK71" s="75">
        <f t="shared" si="36"/>
        <v>0</v>
      </c>
      <c r="AL71" s="75">
        <f>IF(AJ71-AJ70=0,(AL70+15)*AL1,AM1*AL1)</f>
        <v>0</v>
      </c>
      <c r="AM71" s="75">
        <f>IF(AK71=12,(AM70+1)*AL1,AM70*AL1)</f>
        <v>0</v>
      </c>
      <c r="AN71" s="75">
        <f>IF(AN69=AN70,(AN70+1-AO71)*AO1,AN70*AO1)</f>
        <v>0</v>
      </c>
      <c r="AO71" s="75">
        <f t="shared" ref="AO71:AO134" si="92">IF(AN70+AN69=24,12,0)</f>
        <v>0</v>
      </c>
      <c r="AP71" s="75">
        <f>IF(AN70=AN71,BG71*AO1,(AP70-15)*AO1)</f>
        <v>0</v>
      </c>
      <c r="AQ71" s="75">
        <f>IF(AO71=12,(AQ70+1)*AO1,AQ70*AO1)</f>
        <v>0</v>
      </c>
      <c r="AR71" s="91">
        <f>SUM(MONTH(BC70+14)*AS1)</f>
        <v>0</v>
      </c>
      <c r="AS71" s="91">
        <f>SUM(DAY(BC70+14)*AS1)</f>
        <v>0</v>
      </c>
      <c r="AT71" s="91">
        <f>SUM(YEAR(BC70+14)*AS1)</f>
        <v>0</v>
      </c>
      <c r="AU71" s="91">
        <f>SUM(MONTH(BC70+7)*AV1)</f>
        <v>0</v>
      </c>
      <c r="AV71" s="91">
        <f>SUM(DAY(BC70+7)*AV1)</f>
        <v>0</v>
      </c>
      <c r="AW71" s="91">
        <f>SUM(YEAR(BC70+7)*AV1)</f>
        <v>0</v>
      </c>
      <c r="AX71" s="91">
        <f t="shared" si="69"/>
        <v>1</v>
      </c>
      <c r="AY71" s="91">
        <f t="shared" si="67"/>
        <v>1</v>
      </c>
      <c r="AZ71" s="91">
        <f t="shared" si="68"/>
        <v>0</v>
      </c>
      <c r="BA71" s="91">
        <f t="shared" si="68"/>
        <v>0</v>
      </c>
      <c r="BB71" s="79">
        <f t="shared" si="70"/>
        <v>0</v>
      </c>
      <c r="BC71" s="91">
        <f t="shared" si="71"/>
        <v>0</v>
      </c>
      <c r="BD71" s="75" t="s">
        <v>59</v>
      </c>
      <c r="BE71" s="91">
        <f>IF(BC71&lt;BU42,((BC71*10)+5),999999)</f>
        <v>5</v>
      </c>
      <c r="BF71" s="91">
        <f t="shared" si="72"/>
        <v>1</v>
      </c>
      <c r="BG71" s="75">
        <f t="shared" si="73"/>
        <v>0</v>
      </c>
      <c r="BH71" s="75">
        <f t="shared" ref="BH71:BH134" si="93">SUM(BH70)</f>
        <v>0</v>
      </c>
      <c r="BI71" s="75" t="b">
        <f t="shared" si="74"/>
        <v>0</v>
      </c>
      <c r="BJ71" s="75">
        <f t="shared" si="75"/>
        <v>0</v>
      </c>
      <c r="BK71" s="75">
        <f t="shared" si="76"/>
        <v>0</v>
      </c>
      <c r="BL71" s="75" t="b">
        <f t="shared" si="77"/>
        <v>1</v>
      </c>
      <c r="BM71" s="75">
        <f t="shared" si="78"/>
        <v>0</v>
      </c>
      <c r="BN71" s="75">
        <f t="shared" si="79"/>
        <v>0</v>
      </c>
      <c r="BO71" s="75" t="b">
        <f t="shared" si="80"/>
        <v>0</v>
      </c>
      <c r="BP71" s="75">
        <f t="shared" si="81"/>
        <v>0</v>
      </c>
      <c r="BQ71" s="75">
        <f t="shared" si="82"/>
        <v>0</v>
      </c>
      <c r="BR71" s="75"/>
      <c r="BS71" s="72" t="b">
        <f t="shared" si="52"/>
        <v>0</v>
      </c>
      <c r="BT71" s="72">
        <f t="shared" si="58"/>
        <v>0</v>
      </c>
      <c r="BU71" s="69" t="str">
        <f t="shared" si="57"/>
        <v/>
      </c>
      <c r="BV71" s="75"/>
      <c r="BW71" s="75"/>
      <c r="BX71" s="75"/>
      <c r="BY71" s="75"/>
      <c r="BZ71" s="75"/>
      <c r="CA71" s="75"/>
      <c r="CB71" s="75"/>
      <c r="CC71" s="75"/>
      <c r="CD71" s="79">
        <f t="shared" si="83"/>
        <v>0</v>
      </c>
      <c r="CE71" s="92">
        <f>IF(CD71&lt;CE3,CD71,CE3)</f>
        <v>0</v>
      </c>
      <c r="CF71" s="72" t="str">
        <f>IF(CE71&gt;=CE3,"BALLOON","PMT")</f>
        <v>PMT</v>
      </c>
      <c r="CG71" s="91">
        <f t="shared" ref="CG71:CG134" si="94">SUM(CE71-CE70)</f>
        <v>0</v>
      </c>
      <c r="CH71" s="91">
        <f>IF(BX1=360,CB5,CG71)</f>
        <v>0</v>
      </c>
      <c r="CI71" s="75" t="b">
        <f t="shared" si="84"/>
        <v>0</v>
      </c>
      <c r="CJ71" s="75">
        <f t="shared" ref="CJ71:CJ134" si="95">IF(CI71,CG71,CH71)</f>
        <v>0</v>
      </c>
      <c r="CK71" s="75">
        <f>SUM(CJ71*CK1)</f>
        <v>0</v>
      </c>
      <c r="CL71" s="98">
        <f t="shared" si="85"/>
        <v>0</v>
      </c>
      <c r="CM71" s="97">
        <f>IF(CF71="PMT",E16-CL71,0)</f>
        <v>0</v>
      </c>
      <c r="CN71" s="97">
        <f t="shared" si="35"/>
        <v>0</v>
      </c>
      <c r="CO71" s="97">
        <f t="shared" si="86"/>
        <v>0</v>
      </c>
      <c r="CP71" s="97">
        <f t="shared" si="87"/>
        <v>0</v>
      </c>
      <c r="CQ71" s="94">
        <f t="shared" si="88"/>
        <v>0</v>
      </c>
      <c r="CR71" s="95">
        <f t="shared" ref="CR71:CR134" si="96">IF(CL71&gt;0,1,0)</f>
        <v>0</v>
      </c>
      <c r="CS71" s="96">
        <f t="shared" si="89"/>
        <v>0</v>
      </c>
      <c r="CT71" s="75">
        <f t="shared" si="90"/>
        <v>0</v>
      </c>
      <c r="CU71" s="99">
        <f t="shared" si="91"/>
        <v>0</v>
      </c>
      <c r="CV71" s="99">
        <f t="shared" si="66"/>
        <v>0</v>
      </c>
      <c r="CW71" s="100">
        <f t="shared" ref="CW71:CW134" si="97">SUM((CW70-CN71-CO71)*CR71*CT71)</f>
        <v>0</v>
      </c>
      <c r="CX71" s="75">
        <f>SUM(CR71*CT71*BE1)</f>
        <v>0</v>
      </c>
    </row>
    <row r="72" spans="1:102" ht="18.95" customHeight="1">
      <c r="A72" s="45" t="str">
        <f t="shared" si="40"/>
        <v/>
      </c>
      <c r="B72" s="55" t="str">
        <f t="shared" si="41"/>
        <v/>
      </c>
      <c r="C72" s="47" t="str">
        <f t="shared" si="38"/>
        <v/>
      </c>
      <c r="D72" s="56" t="str">
        <f t="shared" si="42"/>
        <v/>
      </c>
      <c r="E72" s="121" t="str">
        <f t="shared" si="53"/>
        <v/>
      </c>
      <c r="F72" s="121"/>
      <c r="G72" s="57" t="str">
        <f t="shared" si="44"/>
        <v/>
      </c>
      <c r="H72" s="57" t="str">
        <f t="shared" si="45"/>
        <v/>
      </c>
      <c r="I72" s="128" t="str">
        <f t="shared" si="54"/>
        <v/>
      </c>
      <c r="J72" s="128" t="str">
        <f t="shared" si="55"/>
        <v/>
      </c>
      <c r="K72" s="140" t="str">
        <f t="shared" si="65"/>
        <v/>
      </c>
      <c r="L72" s="140"/>
      <c r="M72" s="139" t="str">
        <f t="shared" si="60"/>
        <v/>
      </c>
      <c r="N72" s="139"/>
      <c r="O72" s="46" t="str">
        <f t="shared" si="61"/>
        <v/>
      </c>
      <c r="P72" s="51" t="str">
        <f t="shared" si="62"/>
        <v/>
      </c>
      <c r="Q72" s="51"/>
      <c r="R72" s="75">
        <f>IF(R71+1&lt;13,(R71+1)*S1,1*S1)</f>
        <v>0</v>
      </c>
      <c r="S72" s="75">
        <f>SUM(BG72*S1)</f>
        <v>0</v>
      </c>
      <c r="T72" s="75">
        <f>IF(R72=1,(T71+1)*S1,T71*S1)</f>
        <v>0</v>
      </c>
      <c r="U72" s="75">
        <f>IF(U71+3&lt;13,(U71+3)*V1,(U71-9)*V1)</f>
        <v>0</v>
      </c>
      <c r="V72" s="75">
        <f>SUM(BG72*V1)</f>
        <v>0</v>
      </c>
      <c r="W72" s="75">
        <f>IF(U72&lt;4,(W71+1)*V1,W71*V1)</f>
        <v>0</v>
      </c>
      <c r="X72" s="75">
        <f>IF(X71+6&lt;13,(X71+6)*Y1,(X71-6)*Y1)</f>
        <v>0</v>
      </c>
      <c r="Y72" s="75">
        <f>SUM(BG72*Y1)</f>
        <v>0</v>
      </c>
      <c r="Z72" s="75">
        <f>IF(X72&lt;6,(Z71+1)*Y1,Z71*Y1)</f>
        <v>0</v>
      </c>
      <c r="AA72" s="75">
        <f>SUM(AA71*AB1)</f>
        <v>0</v>
      </c>
      <c r="AB72" s="75">
        <f>SUM(BG72*AB1)</f>
        <v>0</v>
      </c>
      <c r="AC72" s="75">
        <f>SUM(AC71+1*AB1)</f>
        <v>0</v>
      </c>
      <c r="AD72" s="75">
        <v>0</v>
      </c>
      <c r="AE72" s="75">
        <v>0</v>
      </c>
      <c r="AF72" s="75">
        <v>0</v>
      </c>
      <c r="AG72" s="75">
        <f>IF(AG71+2&lt;13,(AG71+2)*AH1,(AG71-10)*AH1)</f>
        <v>0</v>
      </c>
      <c r="AH72" s="75">
        <f>SUM(BG72*AH1)</f>
        <v>0</v>
      </c>
      <c r="AI72" s="75">
        <f>IF(AG72&lt;3,(AI71+1)*AH1,AI71*AH1)</f>
        <v>0</v>
      </c>
      <c r="AJ72" s="75">
        <f>IF(AJ70=AJ71,(AJ71+1-AK72)*AL1,AJ71*AL1)</f>
        <v>0</v>
      </c>
      <c r="AK72" s="75">
        <f t="shared" si="36"/>
        <v>0</v>
      </c>
      <c r="AL72" s="75">
        <f>IF(AJ72-AJ71=0,(AL71+15)*AL1,AM1*AL1)</f>
        <v>0</v>
      </c>
      <c r="AM72" s="75">
        <f>IF(AK72=12,(AM71+1)*AL1,AM71*AL1)</f>
        <v>0</v>
      </c>
      <c r="AN72" s="75">
        <f>IF(AN70=AN71,(AN71+1-AO72)*AO1,AN71*AO1)</f>
        <v>0</v>
      </c>
      <c r="AO72" s="75">
        <f t="shared" si="92"/>
        <v>0</v>
      </c>
      <c r="AP72" s="75">
        <f>IF(AN71=AN72,BG72*AO1,(AP71-15)*AO1)</f>
        <v>0</v>
      </c>
      <c r="AQ72" s="75">
        <f>IF(AO72=12,(AQ71+1)*AO1,AQ71*AO1)</f>
        <v>0</v>
      </c>
      <c r="AR72" s="91">
        <f>SUM(MONTH(BC71+14)*AS1)</f>
        <v>0</v>
      </c>
      <c r="AS72" s="91">
        <f>SUM(DAY(BC71+14)*AS1)</f>
        <v>0</v>
      </c>
      <c r="AT72" s="91">
        <f>SUM(YEAR(BC71+14)*AS1)</f>
        <v>0</v>
      </c>
      <c r="AU72" s="91">
        <f>SUM(MONTH(BC71+7)*AV1)</f>
        <v>0</v>
      </c>
      <c r="AV72" s="91">
        <f>SUM(DAY(BC71+7)*AV1)</f>
        <v>0</v>
      </c>
      <c r="AW72" s="91">
        <f>SUM(YEAR(BC71+7)*AV1)</f>
        <v>0</v>
      </c>
      <c r="AX72" s="91">
        <f t="shared" si="69"/>
        <v>1</v>
      </c>
      <c r="AY72" s="91">
        <f t="shared" si="67"/>
        <v>1</v>
      </c>
      <c r="AZ72" s="91">
        <f t="shared" si="68"/>
        <v>0</v>
      </c>
      <c r="BA72" s="91">
        <f t="shared" si="68"/>
        <v>0</v>
      </c>
      <c r="BB72" s="79">
        <f t="shared" si="70"/>
        <v>0</v>
      </c>
      <c r="BC72" s="91">
        <f t="shared" si="71"/>
        <v>0</v>
      </c>
      <c r="BD72" s="75" t="s">
        <v>59</v>
      </c>
      <c r="BE72" s="91">
        <f>IF(BC72&lt;BU42,((BC72*10)+5),999999)</f>
        <v>5</v>
      </c>
      <c r="BF72" s="91">
        <f t="shared" si="72"/>
        <v>1</v>
      </c>
      <c r="BG72" s="75">
        <f t="shared" si="73"/>
        <v>0</v>
      </c>
      <c r="BH72" s="75">
        <f t="shared" si="93"/>
        <v>0</v>
      </c>
      <c r="BI72" s="75" t="b">
        <f t="shared" si="74"/>
        <v>0</v>
      </c>
      <c r="BJ72" s="75">
        <f t="shared" si="75"/>
        <v>0</v>
      </c>
      <c r="BK72" s="75">
        <f t="shared" si="76"/>
        <v>0</v>
      </c>
      <c r="BL72" s="75" t="b">
        <f t="shared" si="77"/>
        <v>1</v>
      </c>
      <c r="BM72" s="75">
        <f t="shared" si="78"/>
        <v>0</v>
      </c>
      <c r="BN72" s="75">
        <f t="shared" si="79"/>
        <v>0</v>
      </c>
      <c r="BO72" s="75" t="b">
        <f t="shared" si="80"/>
        <v>0</v>
      </c>
      <c r="BP72" s="75">
        <f t="shared" si="81"/>
        <v>0</v>
      </c>
      <c r="BQ72" s="75">
        <f t="shared" si="82"/>
        <v>0</v>
      </c>
      <c r="BR72" s="75"/>
      <c r="BS72" s="72" t="b">
        <f t="shared" si="52"/>
        <v>0</v>
      </c>
      <c r="BT72" s="72">
        <f t="shared" si="58"/>
        <v>0</v>
      </c>
      <c r="BU72" s="69" t="str">
        <f t="shared" si="57"/>
        <v/>
      </c>
      <c r="BV72" s="75"/>
      <c r="BW72" s="75"/>
      <c r="BX72" s="75"/>
      <c r="BY72" s="75"/>
      <c r="BZ72" s="75"/>
      <c r="CA72" s="75"/>
      <c r="CB72" s="75"/>
      <c r="CC72" s="75"/>
      <c r="CD72" s="79">
        <f t="shared" si="83"/>
        <v>0</v>
      </c>
      <c r="CE72" s="92">
        <f>IF(CD72&lt;CE3,CD72,CE3)</f>
        <v>0</v>
      </c>
      <c r="CF72" s="72" t="str">
        <f>IF(CE72&gt;=CE3,"BALLOON","PMT")</f>
        <v>PMT</v>
      </c>
      <c r="CG72" s="91">
        <f t="shared" si="94"/>
        <v>0</v>
      </c>
      <c r="CH72" s="91">
        <f>IF(BX1=360,CB5,CG72)</f>
        <v>0</v>
      </c>
      <c r="CI72" s="75" t="b">
        <f t="shared" si="84"/>
        <v>0</v>
      </c>
      <c r="CJ72" s="75">
        <f t="shared" si="95"/>
        <v>0</v>
      </c>
      <c r="CK72" s="75">
        <f>SUM(CJ72*CK1)</f>
        <v>0</v>
      </c>
      <c r="CL72" s="98">
        <f t="shared" si="85"/>
        <v>0</v>
      </c>
      <c r="CM72" s="97">
        <f>IF(CF72="PMT",E16-CL72,0)</f>
        <v>0</v>
      </c>
      <c r="CN72" s="97">
        <f t="shared" si="35"/>
        <v>0</v>
      </c>
      <c r="CO72" s="97">
        <f t="shared" si="86"/>
        <v>0</v>
      </c>
      <c r="CP72" s="97">
        <f t="shared" si="87"/>
        <v>0</v>
      </c>
      <c r="CQ72" s="94">
        <f t="shared" si="88"/>
        <v>0</v>
      </c>
      <c r="CR72" s="95">
        <f t="shared" si="96"/>
        <v>0</v>
      </c>
      <c r="CS72" s="96">
        <f t="shared" si="89"/>
        <v>0</v>
      </c>
      <c r="CT72" s="75">
        <f t="shared" si="90"/>
        <v>0</v>
      </c>
      <c r="CU72" s="99">
        <f t="shared" si="91"/>
        <v>0</v>
      </c>
      <c r="CV72" s="99">
        <f t="shared" si="66"/>
        <v>0</v>
      </c>
      <c r="CW72" s="100">
        <f t="shared" si="97"/>
        <v>0</v>
      </c>
      <c r="CX72" s="75">
        <f>SUM(CR72*CT72*BE1)</f>
        <v>0</v>
      </c>
    </row>
    <row r="73" spans="1:102" ht="18.95" customHeight="1">
      <c r="A73" s="45" t="str">
        <f t="shared" si="40"/>
        <v/>
      </c>
      <c r="B73" s="55" t="str">
        <f t="shared" si="41"/>
        <v/>
      </c>
      <c r="C73" s="47" t="str">
        <f t="shared" si="38"/>
        <v/>
      </c>
      <c r="D73" s="56" t="str">
        <f t="shared" si="42"/>
        <v/>
      </c>
      <c r="E73" s="121" t="str">
        <f t="shared" si="53"/>
        <v/>
      </c>
      <c r="F73" s="121"/>
      <c r="G73" s="57" t="str">
        <f t="shared" si="44"/>
        <v/>
      </c>
      <c r="H73" s="57" t="str">
        <f t="shared" si="45"/>
        <v/>
      </c>
      <c r="I73" s="128" t="str">
        <f t="shared" si="54"/>
        <v/>
      </c>
      <c r="J73" s="128" t="str">
        <f t="shared" si="55"/>
        <v/>
      </c>
      <c r="K73" s="140" t="str">
        <f t="shared" si="65"/>
        <v/>
      </c>
      <c r="L73" s="140"/>
      <c r="M73" s="139" t="str">
        <f t="shared" si="60"/>
        <v/>
      </c>
      <c r="N73" s="139"/>
      <c r="O73" s="46" t="str">
        <f t="shared" si="61"/>
        <v/>
      </c>
      <c r="P73" s="51" t="str">
        <f t="shared" si="62"/>
        <v/>
      </c>
      <c r="Q73" s="51"/>
      <c r="R73" s="75">
        <f>IF(R72+1&lt;13,(R72+1)*S1,1*S1)</f>
        <v>0</v>
      </c>
      <c r="S73" s="75">
        <f>SUM(BG73*S1)</f>
        <v>0</v>
      </c>
      <c r="T73" s="75">
        <f>IF(R73=1,(T72+1)*S1,T72*S1)</f>
        <v>0</v>
      </c>
      <c r="U73" s="75">
        <f>IF(U72+3&lt;13,(U72+3)*V1,(U72-9)*V1)</f>
        <v>0</v>
      </c>
      <c r="V73" s="75">
        <f>SUM(BG73*V1)</f>
        <v>0</v>
      </c>
      <c r="W73" s="75">
        <f>IF(U73&lt;4,(W72+1)*V1,W72*V1)</f>
        <v>0</v>
      </c>
      <c r="X73" s="75">
        <f>IF(X72+6&lt;13,(X72+6)*Y1,(X72-6)*Y1)</f>
        <v>0</v>
      </c>
      <c r="Y73" s="75">
        <f>SUM(BG73*Y1)</f>
        <v>0</v>
      </c>
      <c r="Z73" s="75">
        <f>IF(X73&lt;6,(Z72+1)*Y1,Z72*Y1)</f>
        <v>0</v>
      </c>
      <c r="AA73" s="75">
        <f>SUM(AA72*AB1)</f>
        <v>0</v>
      </c>
      <c r="AB73" s="75">
        <f>SUM(BG73*AB1)</f>
        <v>0</v>
      </c>
      <c r="AC73" s="75">
        <f>SUM(AC72+1*AB1)</f>
        <v>0</v>
      </c>
      <c r="AD73" s="75">
        <v>0</v>
      </c>
      <c r="AE73" s="75">
        <v>0</v>
      </c>
      <c r="AF73" s="75">
        <v>0</v>
      </c>
      <c r="AG73" s="75">
        <f>IF(AG72+2&lt;13,(AG72+2)*AH1,(AG72-10)*AH1)</f>
        <v>0</v>
      </c>
      <c r="AH73" s="75">
        <f>SUM(BG73*AH1)</f>
        <v>0</v>
      </c>
      <c r="AI73" s="75">
        <f>IF(AG73&lt;3,(AI72+1)*AH1,AI72*AH1)</f>
        <v>0</v>
      </c>
      <c r="AJ73" s="75">
        <f>IF(AJ71=AJ72,(AJ72+1-AK73)*AL1,AJ72*AL1)</f>
        <v>0</v>
      </c>
      <c r="AK73" s="75">
        <f t="shared" si="36"/>
        <v>0</v>
      </c>
      <c r="AL73" s="75">
        <f>IF(AJ73-AJ72=0,(AL72+15)*AL1,AM1*AL1)</f>
        <v>0</v>
      </c>
      <c r="AM73" s="75">
        <f>IF(AK73=12,(AM72+1)*AL1,AM72*AL1)</f>
        <v>0</v>
      </c>
      <c r="AN73" s="75">
        <f>IF(AN71=AN72,(AN72+1-AO73)*AO1,AN72*AO1)</f>
        <v>0</v>
      </c>
      <c r="AO73" s="75">
        <f t="shared" si="92"/>
        <v>0</v>
      </c>
      <c r="AP73" s="75">
        <f>IF(AN72=AN73,BG73*AO1,(AP72-15)*AO1)</f>
        <v>0</v>
      </c>
      <c r="AQ73" s="75">
        <f>IF(AO73=12,(AQ72+1)*AO1,AQ72*AO1)</f>
        <v>0</v>
      </c>
      <c r="AR73" s="91">
        <f>SUM(MONTH(BC72+14)*AS1)</f>
        <v>0</v>
      </c>
      <c r="AS73" s="91">
        <f>SUM(DAY(BC72+14)*AS1)</f>
        <v>0</v>
      </c>
      <c r="AT73" s="91">
        <f>SUM(YEAR(BC72+14)*AS1)</f>
        <v>0</v>
      </c>
      <c r="AU73" s="91">
        <f>SUM(MONTH(BC72+7)*AV1)</f>
        <v>0</v>
      </c>
      <c r="AV73" s="91">
        <f>SUM(DAY(BC72+7)*AV1)</f>
        <v>0</v>
      </c>
      <c r="AW73" s="91">
        <f>SUM(YEAR(BC72+7)*AV1)</f>
        <v>0</v>
      </c>
      <c r="AX73" s="91">
        <f t="shared" si="69"/>
        <v>1</v>
      </c>
      <c r="AY73" s="91">
        <f t="shared" si="67"/>
        <v>1</v>
      </c>
      <c r="AZ73" s="91">
        <f t="shared" si="68"/>
        <v>0</v>
      </c>
      <c r="BA73" s="91">
        <f t="shared" si="68"/>
        <v>0</v>
      </c>
      <c r="BB73" s="79">
        <f t="shared" si="70"/>
        <v>0</v>
      </c>
      <c r="BC73" s="91">
        <f t="shared" si="71"/>
        <v>0</v>
      </c>
      <c r="BD73" s="75" t="s">
        <v>59</v>
      </c>
      <c r="BE73" s="91">
        <f>IF(BC73&lt;BU42,((BC73*10)+5),999999)</f>
        <v>5</v>
      </c>
      <c r="BF73" s="91">
        <f t="shared" si="72"/>
        <v>1</v>
      </c>
      <c r="BG73" s="75">
        <f t="shared" si="73"/>
        <v>0</v>
      </c>
      <c r="BH73" s="75">
        <f t="shared" si="93"/>
        <v>0</v>
      </c>
      <c r="BI73" s="75" t="b">
        <f t="shared" si="74"/>
        <v>0</v>
      </c>
      <c r="BJ73" s="75">
        <f t="shared" si="75"/>
        <v>0</v>
      </c>
      <c r="BK73" s="75">
        <f t="shared" si="76"/>
        <v>0</v>
      </c>
      <c r="BL73" s="75" t="b">
        <f t="shared" si="77"/>
        <v>1</v>
      </c>
      <c r="BM73" s="75">
        <f t="shared" si="78"/>
        <v>0</v>
      </c>
      <c r="BN73" s="75">
        <f t="shared" si="79"/>
        <v>0</v>
      </c>
      <c r="BO73" s="75" t="b">
        <f t="shared" si="80"/>
        <v>0</v>
      </c>
      <c r="BP73" s="75">
        <f t="shared" si="81"/>
        <v>0</v>
      </c>
      <c r="BQ73" s="75">
        <f t="shared" si="82"/>
        <v>0</v>
      </c>
      <c r="BR73" s="75"/>
      <c r="BS73" s="72" t="b">
        <f t="shared" si="52"/>
        <v>0</v>
      </c>
      <c r="BT73" s="72">
        <f t="shared" si="58"/>
        <v>0</v>
      </c>
      <c r="BU73" s="69" t="str">
        <f t="shared" si="57"/>
        <v/>
      </c>
      <c r="BV73" s="75"/>
      <c r="BW73" s="75"/>
      <c r="BX73" s="75"/>
      <c r="BY73" s="75"/>
      <c r="BZ73" s="75"/>
      <c r="CA73" s="75"/>
      <c r="CB73" s="75"/>
      <c r="CC73" s="75"/>
      <c r="CD73" s="79">
        <f t="shared" si="83"/>
        <v>0</v>
      </c>
      <c r="CE73" s="92">
        <f>IF(CD73&lt;CE3,CD73,CE3)</f>
        <v>0</v>
      </c>
      <c r="CF73" s="72" t="str">
        <f>IF(CE73&gt;=CE3,"BALLOON","PMT")</f>
        <v>PMT</v>
      </c>
      <c r="CG73" s="91">
        <f t="shared" si="94"/>
        <v>0</v>
      </c>
      <c r="CH73" s="91">
        <f>IF(BX1=360,CB5,CG73)</f>
        <v>0</v>
      </c>
      <c r="CI73" s="75" t="b">
        <f t="shared" si="84"/>
        <v>0</v>
      </c>
      <c r="CJ73" s="75">
        <f t="shared" si="95"/>
        <v>0</v>
      </c>
      <c r="CK73" s="75">
        <f>SUM(CJ73*CK1)</f>
        <v>0</v>
      </c>
      <c r="CL73" s="98">
        <f t="shared" si="85"/>
        <v>0</v>
      </c>
      <c r="CM73" s="97">
        <f>IF(CF73="PMT",E16-CL73,0)</f>
        <v>0</v>
      </c>
      <c r="CN73" s="97">
        <f t="shared" si="35"/>
        <v>0</v>
      </c>
      <c r="CO73" s="97">
        <f t="shared" si="86"/>
        <v>0</v>
      </c>
      <c r="CP73" s="97">
        <f t="shared" si="87"/>
        <v>0</v>
      </c>
      <c r="CQ73" s="94">
        <f t="shared" si="88"/>
        <v>0</v>
      </c>
      <c r="CR73" s="95">
        <f t="shared" si="96"/>
        <v>0</v>
      </c>
      <c r="CS73" s="96">
        <f t="shared" si="89"/>
        <v>0</v>
      </c>
      <c r="CT73" s="75">
        <f t="shared" si="90"/>
        <v>0</v>
      </c>
      <c r="CU73" s="99">
        <f t="shared" si="91"/>
        <v>0</v>
      </c>
      <c r="CV73" s="99">
        <f t="shared" si="66"/>
        <v>0</v>
      </c>
      <c r="CW73" s="100">
        <f t="shared" si="97"/>
        <v>0</v>
      </c>
      <c r="CX73" s="75">
        <f>SUM(CR73*CT73*BE1)</f>
        <v>0</v>
      </c>
    </row>
    <row r="74" spans="1:102" ht="18.95" customHeight="1">
      <c r="A74" s="45" t="str">
        <f t="shared" si="40"/>
        <v/>
      </c>
      <c r="B74" s="55" t="str">
        <f t="shared" si="41"/>
        <v/>
      </c>
      <c r="C74" s="47" t="str">
        <f t="shared" si="38"/>
        <v/>
      </c>
      <c r="D74" s="56" t="str">
        <f t="shared" si="42"/>
        <v/>
      </c>
      <c r="E74" s="121" t="str">
        <f t="shared" si="53"/>
        <v/>
      </c>
      <c r="F74" s="121"/>
      <c r="G74" s="57" t="str">
        <f t="shared" si="44"/>
        <v/>
      </c>
      <c r="H74" s="57" t="str">
        <f t="shared" si="45"/>
        <v/>
      </c>
      <c r="I74" s="128" t="str">
        <f t="shared" si="54"/>
        <v/>
      </c>
      <c r="J74" s="128" t="str">
        <f t="shared" si="55"/>
        <v/>
      </c>
      <c r="K74" s="140" t="str">
        <f t="shared" si="65"/>
        <v/>
      </c>
      <c r="L74" s="140"/>
      <c r="M74" s="139" t="str">
        <f t="shared" si="60"/>
        <v/>
      </c>
      <c r="N74" s="139"/>
      <c r="O74" s="46" t="str">
        <f t="shared" si="61"/>
        <v/>
      </c>
      <c r="P74" s="51" t="str">
        <f t="shared" si="62"/>
        <v/>
      </c>
      <c r="Q74" s="51"/>
      <c r="R74" s="75">
        <f>IF(R73+1&lt;13,(R73+1)*S1,1*S1)</f>
        <v>0</v>
      </c>
      <c r="S74" s="75">
        <f>SUM(BG74*S1)</f>
        <v>0</v>
      </c>
      <c r="T74" s="75">
        <f>IF(R74=1,(T73+1)*S1,T73*S1)</f>
        <v>0</v>
      </c>
      <c r="U74" s="75">
        <f>IF(U73+3&lt;13,(U73+3)*V1,(U73-9)*V1)</f>
        <v>0</v>
      </c>
      <c r="V74" s="75">
        <f>SUM(BG74*V1)</f>
        <v>0</v>
      </c>
      <c r="W74" s="75">
        <f>IF(U74&lt;4,(W73+1)*V1,W73*V1)</f>
        <v>0</v>
      </c>
      <c r="X74" s="75">
        <f>IF(X73+6&lt;13,(X73+6)*Y1,(X73-6)*Y1)</f>
        <v>0</v>
      </c>
      <c r="Y74" s="75">
        <f>SUM(BG74*Y1)</f>
        <v>0</v>
      </c>
      <c r="Z74" s="75">
        <f>IF(X74&lt;6,(Z73+1)*Y1,Z73*Y1)</f>
        <v>0</v>
      </c>
      <c r="AA74" s="75">
        <f>SUM(AA73*AB1)</f>
        <v>0</v>
      </c>
      <c r="AB74" s="75">
        <f>SUM(BG74*AB1)</f>
        <v>0</v>
      </c>
      <c r="AC74" s="75">
        <f>SUM(AC73+1*AB1)</f>
        <v>0</v>
      </c>
      <c r="AD74" s="75">
        <v>0</v>
      </c>
      <c r="AE74" s="75">
        <v>0</v>
      </c>
      <c r="AF74" s="75">
        <v>0</v>
      </c>
      <c r="AG74" s="75">
        <f>IF(AG73+2&lt;13,(AG73+2)*AH1,(AG73-10)*AH1)</f>
        <v>0</v>
      </c>
      <c r="AH74" s="75">
        <f>SUM(BG74*AH1)</f>
        <v>0</v>
      </c>
      <c r="AI74" s="75">
        <f>IF(AG74&lt;3,(AI73+1)*AH1,AI73*AH1)</f>
        <v>0</v>
      </c>
      <c r="AJ74" s="75">
        <f>IF(AJ72=AJ73,(AJ73+1-AK74)*AL1,AJ73*AL1)</f>
        <v>0</v>
      </c>
      <c r="AK74" s="75">
        <f t="shared" si="36"/>
        <v>0</v>
      </c>
      <c r="AL74" s="75">
        <f>IF(AJ74-AJ73=0,(AL73+15)*AL1,AM1*AL1)</f>
        <v>0</v>
      </c>
      <c r="AM74" s="75">
        <f>IF(AK74=12,(AM73+1)*AL1,AM73*AL1)</f>
        <v>0</v>
      </c>
      <c r="AN74" s="75">
        <f>IF(AN72=AN73,(AN73+1-AO74)*AO1,AN73*AO1)</f>
        <v>0</v>
      </c>
      <c r="AO74" s="75">
        <f t="shared" si="92"/>
        <v>0</v>
      </c>
      <c r="AP74" s="75">
        <f>IF(AN73=AN74,BG74*AO1,(AP73-15)*AO1)</f>
        <v>0</v>
      </c>
      <c r="AQ74" s="75">
        <f>IF(AO74=12,(AQ73+1)*AO1,AQ73*AO1)</f>
        <v>0</v>
      </c>
      <c r="AR74" s="91">
        <f>SUM(MONTH(BC73+14)*AS1)</f>
        <v>0</v>
      </c>
      <c r="AS74" s="91">
        <f>SUM(DAY(BC73+14)*AS1)</f>
        <v>0</v>
      </c>
      <c r="AT74" s="91">
        <f>SUM(YEAR(BC73+14)*AS1)</f>
        <v>0</v>
      </c>
      <c r="AU74" s="91">
        <f>SUM(MONTH(BC73+7)*AV1)</f>
        <v>0</v>
      </c>
      <c r="AV74" s="91">
        <f>SUM(DAY(BC73+7)*AV1)</f>
        <v>0</v>
      </c>
      <c r="AW74" s="91">
        <f>SUM(YEAR(BC73+7)*AV1)</f>
        <v>0</v>
      </c>
      <c r="AX74" s="91">
        <f t="shared" si="69"/>
        <v>1</v>
      </c>
      <c r="AY74" s="91">
        <f t="shared" si="67"/>
        <v>1</v>
      </c>
      <c r="AZ74" s="91">
        <f t="shared" si="68"/>
        <v>0</v>
      </c>
      <c r="BA74" s="91">
        <f t="shared" si="68"/>
        <v>0</v>
      </c>
      <c r="BB74" s="79">
        <f t="shared" si="70"/>
        <v>0</v>
      </c>
      <c r="BC74" s="91">
        <f t="shared" si="71"/>
        <v>0</v>
      </c>
      <c r="BD74" s="75" t="s">
        <v>59</v>
      </c>
      <c r="BE74" s="91">
        <f>IF(BC74&lt;BU42,((BC74*10)+5),999999)</f>
        <v>5</v>
      </c>
      <c r="BF74" s="91">
        <f t="shared" si="72"/>
        <v>1</v>
      </c>
      <c r="BG74" s="75">
        <f t="shared" si="73"/>
        <v>0</v>
      </c>
      <c r="BH74" s="75">
        <f t="shared" si="93"/>
        <v>0</v>
      </c>
      <c r="BI74" s="75" t="b">
        <f t="shared" si="74"/>
        <v>0</v>
      </c>
      <c r="BJ74" s="75">
        <f t="shared" si="75"/>
        <v>0</v>
      </c>
      <c r="BK74" s="75">
        <f t="shared" si="76"/>
        <v>0</v>
      </c>
      <c r="BL74" s="75" t="b">
        <f t="shared" si="77"/>
        <v>1</v>
      </c>
      <c r="BM74" s="75">
        <f t="shared" si="78"/>
        <v>0</v>
      </c>
      <c r="BN74" s="75">
        <f t="shared" si="79"/>
        <v>0</v>
      </c>
      <c r="BO74" s="75" t="b">
        <f t="shared" si="80"/>
        <v>0</v>
      </c>
      <c r="BP74" s="75">
        <f t="shared" si="81"/>
        <v>0</v>
      </c>
      <c r="BQ74" s="75">
        <f t="shared" si="82"/>
        <v>0</v>
      </c>
      <c r="BR74" s="75"/>
      <c r="BS74" s="72" t="b">
        <f t="shared" si="52"/>
        <v>0</v>
      </c>
      <c r="BT74" s="72">
        <f t="shared" si="58"/>
        <v>0</v>
      </c>
      <c r="BU74" s="69" t="str">
        <f t="shared" si="57"/>
        <v/>
      </c>
      <c r="BV74" s="75"/>
      <c r="BW74" s="75"/>
      <c r="BX74" s="75"/>
      <c r="BY74" s="75"/>
      <c r="BZ74" s="75"/>
      <c r="CA74" s="75"/>
      <c r="CB74" s="75"/>
      <c r="CC74" s="75"/>
      <c r="CD74" s="79">
        <f t="shared" si="83"/>
        <v>0</v>
      </c>
      <c r="CE74" s="92">
        <f>IF(CD74&lt;CE3,CD74,CE3)</f>
        <v>0</v>
      </c>
      <c r="CF74" s="72" t="str">
        <f>IF(CE74&gt;=CE3,"BALLOON","PMT")</f>
        <v>PMT</v>
      </c>
      <c r="CG74" s="91">
        <f t="shared" si="94"/>
        <v>0</v>
      </c>
      <c r="CH74" s="91">
        <f>IF(BX1=360,CB5,CG74)</f>
        <v>0</v>
      </c>
      <c r="CI74" s="75" t="b">
        <f t="shared" si="84"/>
        <v>0</v>
      </c>
      <c r="CJ74" s="75">
        <f t="shared" si="95"/>
        <v>0</v>
      </c>
      <c r="CK74" s="75">
        <f>SUM(CJ74*CK1)</f>
        <v>0</v>
      </c>
      <c r="CL74" s="98">
        <f t="shared" si="85"/>
        <v>0</v>
      </c>
      <c r="CM74" s="97">
        <f>IF(CF74="PMT",E16-CL74,0)</f>
        <v>0</v>
      </c>
      <c r="CN74" s="97">
        <f t="shared" si="35"/>
        <v>0</v>
      </c>
      <c r="CO74" s="97">
        <f t="shared" si="86"/>
        <v>0</v>
      </c>
      <c r="CP74" s="97">
        <f t="shared" si="87"/>
        <v>0</v>
      </c>
      <c r="CQ74" s="94">
        <f t="shared" si="88"/>
        <v>0</v>
      </c>
      <c r="CR74" s="95">
        <f t="shared" si="96"/>
        <v>0</v>
      </c>
      <c r="CS74" s="96">
        <f t="shared" si="89"/>
        <v>0</v>
      </c>
      <c r="CT74" s="75">
        <f t="shared" si="90"/>
        <v>0</v>
      </c>
      <c r="CU74" s="99">
        <f t="shared" si="91"/>
        <v>0</v>
      </c>
      <c r="CV74" s="99">
        <f t="shared" si="66"/>
        <v>0</v>
      </c>
      <c r="CW74" s="100">
        <f t="shared" si="97"/>
        <v>0</v>
      </c>
      <c r="CX74" s="75">
        <f>SUM(CR74*CT74*BE1)</f>
        <v>0</v>
      </c>
    </row>
    <row r="75" spans="1:102" ht="18.95" customHeight="1">
      <c r="A75" s="45" t="str">
        <f t="shared" si="40"/>
        <v/>
      </c>
      <c r="B75" s="55" t="str">
        <f t="shared" si="41"/>
        <v/>
      </c>
      <c r="C75" s="47" t="str">
        <f t="shared" si="38"/>
        <v/>
      </c>
      <c r="D75" s="56" t="str">
        <f t="shared" si="42"/>
        <v/>
      </c>
      <c r="E75" s="121" t="str">
        <f t="shared" si="53"/>
        <v/>
      </c>
      <c r="F75" s="121"/>
      <c r="G75" s="57" t="str">
        <f t="shared" si="44"/>
        <v/>
      </c>
      <c r="H75" s="57" t="str">
        <f t="shared" si="45"/>
        <v/>
      </c>
      <c r="I75" s="128" t="str">
        <f t="shared" si="54"/>
        <v/>
      </c>
      <c r="J75" s="128" t="str">
        <f t="shared" si="55"/>
        <v/>
      </c>
      <c r="K75" s="140" t="str">
        <f t="shared" si="65"/>
        <v/>
      </c>
      <c r="L75" s="140"/>
      <c r="M75" s="139" t="str">
        <f t="shared" si="60"/>
        <v/>
      </c>
      <c r="N75" s="139"/>
      <c r="O75" s="46" t="str">
        <f t="shared" si="61"/>
        <v/>
      </c>
      <c r="P75" s="51" t="str">
        <f t="shared" si="62"/>
        <v/>
      </c>
      <c r="Q75" s="51"/>
      <c r="R75" s="75">
        <f>IF(R74+1&lt;13,(R74+1)*S1,1*S1)</f>
        <v>0</v>
      </c>
      <c r="S75" s="75">
        <f>SUM(BG75*S1)</f>
        <v>0</v>
      </c>
      <c r="T75" s="75">
        <f>IF(R75=1,(T74+1)*S1,T74*S1)</f>
        <v>0</v>
      </c>
      <c r="U75" s="75">
        <f>IF(U74+3&lt;13,(U74+3)*V1,(U74-9)*V1)</f>
        <v>0</v>
      </c>
      <c r="V75" s="75">
        <f>SUM(BG75*V1)</f>
        <v>0</v>
      </c>
      <c r="W75" s="75">
        <f>IF(U75&lt;4,(W74+1)*V1,W74*V1)</f>
        <v>0</v>
      </c>
      <c r="X75" s="75">
        <f>IF(X74+6&lt;13,(X74+6)*Y1,(X74-6)*Y1)</f>
        <v>0</v>
      </c>
      <c r="Y75" s="75">
        <f>SUM(BG75*Y1)</f>
        <v>0</v>
      </c>
      <c r="Z75" s="75">
        <f>IF(X75&lt;6,(Z74+1)*Y1,Z74*Y1)</f>
        <v>0</v>
      </c>
      <c r="AA75" s="75">
        <f>SUM(AA74*AB1)</f>
        <v>0</v>
      </c>
      <c r="AB75" s="75">
        <f>SUM(BG75*AB1)</f>
        <v>0</v>
      </c>
      <c r="AC75" s="75">
        <f>SUM(AC74+1*AB1)</f>
        <v>0</v>
      </c>
      <c r="AD75" s="75">
        <v>0</v>
      </c>
      <c r="AE75" s="75">
        <v>0</v>
      </c>
      <c r="AF75" s="75">
        <v>0</v>
      </c>
      <c r="AG75" s="75">
        <f>IF(AG74+2&lt;13,(AG74+2)*AH1,(AG74-10)*AH1)</f>
        <v>0</v>
      </c>
      <c r="AH75" s="75">
        <f>SUM(BG75*AH1)</f>
        <v>0</v>
      </c>
      <c r="AI75" s="75">
        <f>IF(AG75&lt;3,(AI74+1)*AH1,AI74*AH1)</f>
        <v>0</v>
      </c>
      <c r="AJ75" s="75">
        <f>IF(AJ73=AJ74,(AJ74+1-AK75)*AL1,AJ74*AL1)</f>
        <v>0</v>
      </c>
      <c r="AK75" s="75">
        <f t="shared" si="36"/>
        <v>0</v>
      </c>
      <c r="AL75" s="75">
        <f>IF(AJ75-AJ74=0,(AL74+15)*AL1,AM1*AL1)</f>
        <v>0</v>
      </c>
      <c r="AM75" s="75">
        <f>IF(AK75=12,(AM74+1)*AL1,AM74*AL1)</f>
        <v>0</v>
      </c>
      <c r="AN75" s="75">
        <f>IF(AN73=AN74,(AN74+1-AO75)*AO1,AN74*AO1)</f>
        <v>0</v>
      </c>
      <c r="AO75" s="75">
        <f t="shared" si="92"/>
        <v>0</v>
      </c>
      <c r="AP75" s="75">
        <f>IF(AN74=AN75,BG75*AO1,(AP74-15)*AO1)</f>
        <v>0</v>
      </c>
      <c r="AQ75" s="75">
        <f>IF(AO75=12,(AQ74+1)*AO1,AQ74*AO1)</f>
        <v>0</v>
      </c>
      <c r="AR75" s="91">
        <f>SUM(MONTH(BC74+14)*AS1)</f>
        <v>0</v>
      </c>
      <c r="AS75" s="91">
        <f>SUM(DAY(BC74+14)*AS1)</f>
        <v>0</v>
      </c>
      <c r="AT75" s="91">
        <f>SUM(YEAR(BC74+14)*AS1)</f>
        <v>0</v>
      </c>
      <c r="AU75" s="91">
        <f>SUM(MONTH(BC74+7)*AV1)</f>
        <v>0</v>
      </c>
      <c r="AV75" s="91">
        <f>SUM(DAY(BC74+7)*AV1)</f>
        <v>0</v>
      </c>
      <c r="AW75" s="91">
        <f>SUM(YEAR(BC74+7)*AV1)</f>
        <v>0</v>
      </c>
      <c r="AX75" s="91">
        <f t="shared" si="69"/>
        <v>1</v>
      </c>
      <c r="AY75" s="91">
        <f t="shared" si="67"/>
        <v>1</v>
      </c>
      <c r="AZ75" s="91">
        <f t="shared" si="68"/>
        <v>0</v>
      </c>
      <c r="BA75" s="91">
        <f t="shared" si="68"/>
        <v>0</v>
      </c>
      <c r="BB75" s="79">
        <f t="shared" si="70"/>
        <v>0</v>
      </c>
      <c r="BC75" s="91">
        <f t="shared" si="71"/>
        <v>0</v>
      </c>
      <c r="BD75" s="75" t="s">
        <v>59</v>
      </c>
      <c r="BE75" s="91">
        <f>IF(BC75&lt;BU42,((BC75*10)+5),999999)</f>
        <v>5</v>
      </c>
      <c r="BF75" s="91">
        <f t="shared" si="72"/>
        <v>1</v>
      </c>
      <c r="BG75" s="75">
        <f t="shared" si="73"/>
        <v>0</v>
      </c>
      <c r="BH75" s="75">
        <f t="shared" si="93"/>
        <v>0</v>
      </c>
      <c r="BI75" s="75" t="b">
        <f t="shared" si="74"/>
        <v>0</v>
      </c>
      <c r="BJ75" s="75">
        <f t="shared" si="75"/>
        <v>0</v>
      </c>
      <c r="BK75" s="75">
        <f t="shared" si="76"/>
        <v>0</v>
      </c>
      <c r="BL75" s="75" t="b">
        <f t="shared" si="77"/>
        <v>1</v>
      </c>
      <c r="BM75" s="75">
        <f t="shared" si="78"/>
        <v>0</v>
      </c>
      <c r="BN75" s="75">
        <f t="shared" si="79"/>
        <v>0</v>
      </c>
      <c r="BO75" s="75" t="b">
        <f t="shared" si="80"/>
        <v>0</v>
      </c>
      <c r="BP75" s="75">
        <f t="shared" si="81"/>
        <v>0</v>
      </c>
      <c r="BQ75" s="75">
        <f t="shared" si="82"/>
        <v>0</v>
      </c>
      <c r="BR75" s="75"/>
      <c r="BS75" s="72" t="b">
        <f t="shared" si="52"/>
        <v>0</v>
      </c>
      <c r="BT75" s="72">
        <f t="shared" si="58"/>
        <v>0</v>
      </c>
      <c r="BU75" s="69" t="str">
        <f t="shared" si="57"/>
        <v/>
      </c>
      <c r="BV75" s="75"/>
      <c r="BW75" s="75"/>
      <c r="BX75" s="75"/>
      <c r="BY75" s="75"/>
      <c r="BZ75" s="75"/>
      <c r="CA75" s="75"/>
      <c r="CB75" s="75"/>
      <c r="CC75" s="75"/>
      <c r="CD75" s="79">
        <f t="shared" si="83"/>
        <v>0</v>
      </c>
      <c r="CE75" s="92">
        <f>IF(CD75&lt;CE3,CD75,CE3)</f>
        <v>0</v>
      </c>
      <c r="CF75" s="72" t="str">
        <f>IF(CE75&gt;=CE3,"BALLOON","PMT")</f>
        <v>PMT</v>
      </c>
      <c r="CG75" s="91">
        <f t="shared" si="94"/>
        <v>0</v>
      </c>
      <c r="CH75" s="91">
        <f>IF(BX1=360,CB5,CG75)</f>
        <v>0</v>
      </c>
      <c r="CI75" s="75" t="b">
        <f t="shared" si="84"/>
        <v>0</v>
      </c>
      <c r="CJ75" s="75">
        <f t="shared" si="95"/>
        <v>0</v>
      </c>
      <c r="CK75" s="75">
        <f>SUM(CJ75*CK1)</f>
        <v>0</v>
      </c>
      <c r="CL75" s="98">
        <f t="shared" si="85"/>
        <v>0</v>
      </c>
      <c r="CM75" s="97">
        <f>IF(CF75="PMT",E16-CL75,0)</f>
        <v>0</v>
      </c>
      <c r="CN75" s="97">
        <f t="shared" si="35"/>
        <v>0</v>
      </c>
      <c r="CO75" s="97">
        <f t="shared" si="86"/>
        <v>0</v>
      </c>
      <c r="CP75" s="97">
        <f t="shared" si="87"/>
        <v>0</v>
      </c>
      <c r="CQ75" s="94">
        <f t="shared" si="88"/>
        <v>0</v>
      </c>
      <c r="CR75" s="95">
        <f t="shared" si="96"/>
        <v>0</v>
      </c>
      <c r="CS75" s="96">
        <f t="shared" si="89"/>
        <v>0</v>
      </c>
      <c r="CT75" s="75">
        <f t="shared" si="90"/>
        <v>0</v>
      </c>
      <c r="CU75" s="99">
        <f t="shared" si="91"/>
        <v>0</v>
      </c>
      <c r="CV75" s="99">
        <f t="shared" si="66"/>
        <v>0</v>
      </c>
      <c r="CW75" s="100">
        <f t="shared" si="97"/>
        <v>0</v>
      </c>
      <c r="CX75" s="75">
        <f>SUM(CR75*CT75*BE1)</f>
        <v>0</v>
      </c>
    </row>
    <row r="76" spans="1:102" ht="18.95" customHeight="1">
      <c r="A76" s="45" t="str">
        <f t="shared" si="40"/>
        <v/>
      </c>
      <c r="B76" s="55" t="str">
        <f t="shared" si="41"/>
        <v/>
      </c>
      <c r="C76" s="47" t="str">
        <f t="shared" si="38"/>
        <v/>
      </c>
      <c r="D76" s="56" t="str">
        <f t="shared" si="42"/>
        <v/>
      </c>
      <c r="E76" s="121" t="str">
        <f t="shared" si="53"/>
        <v/>
      </c>
      <c r="F76" s="121"/>
      <c r="G76" s="57" t="str">
        <f t="shared" si="44"/>
        <v/>
      </c>
      <c r="H76" s="57" t="str">
        <f t="shared" si="45"/>
        <v/>
      </c>
      <c r="I76" s="128" t="str">
        <f t="shared" si="54"/>
        <v/>
      </c>
      <c r="J76" s="128" t="str">
        <f t="shared" si="55"/>
        <v/>
      </c>
      <c r="K76" s="140" t="str">
        <f t="shared" si="65"/>
        <v/>
      </c>
      <c r="L76" s="140"/>
      <c r="M76" s="139" t="str">
        <f t="shared" si="60"/>
        <v/>
      </c>
      <c r="N76" s="139"/>
      <c r="O76" s="46" t="str">
        <f t="shared" si="61"/>
        <v/>
      </c>
      <c r="P76" s="51" t="str">
        <f t="shared" si="62"/>
        <v/>
      </c>
      <c r="Q76" s="51"/>
      <c r="R76" s="75">
        <f>IF(R75+1&lt;13,(R75+1)*S1,1*S1)</f>
        <v>0</v>
      </c>
      <c r="S76" s="75">
        <f>SUM(BG76*S1)</f>
        <v>0</v>
      </c>
      <c r="T76" s="75">
        <f>IF(R76=1,(T75+1)*S1,T75*S1)</f>
        <v>0</v>
      </c>
      <c r="U76" s="75">
        <f>IF(U75+3&lt;13,(U75+3)*V1,(U75-9)*V1)</f>
        <v>0</v>
      </c>
      <c r="V76" s="75">
        <f>SUM(BG76*V1)</f>
        <v>0</v>
      </c>
      <c r="W76" s="75">
        <f>IF(U76&lt;4,(W75+1)*V1,W75*V1)</f>
        <v>0</v>
      </c>
      <c r="X76" s="75">
        <f>IF(X75+6&lt;13,(X75+6)*Y1,(X75-6)*Y1)</f>
        <v>0</v>
      </c>
      <c r="Y76" s="75">
        <f>SUM(BG76*Y1)</f>
        <v>0</v>
      </c>
      <c r="Z76" s="75">
        <f>IF(X76&lt;6,(Z75+1)*Y1,Z75*Y1)</f>
        <v>0</v>
      </c>
      <c r="AA76" s="75">
        <f>SUM(AA75*AB1)</f>
        <v>0</v>
      </c>
      <c r="AB76" s="75">
        <f>SUM(BG76*AB1)</f>
        <v>0</v>
      </c>
      <c r="AC76" s="75">
        <f>SUM(AC75+1*AB1)</f>
        <v>0</v>
      </c>
      <c r="AD76" s="75">
        <v>0</v>
      </c>
      <c r="AE76" s="75">
        <v>0</v>
      </c>
      <c r="AF76" s="75">
        <v>0</v>
      </c>
      <c r="AG76" s="75">
        <f>IF(AG75+2&lt;13,(AG75+2)*AH1,(AG75-10)*AH1)</f>
        <v>0</v>
      </c>
      <c r="AH76" s="75">
        <f>SUM(BG76*AH1)</f>
        <v>0</v>
      </c>
      <c r="AI76" s="75">
        <f>IF(AG76&lt;3,(AI75+1)*AH1,AI75*AH1)</f>
        <v>0</v>
      </c>
      <c r="AJ76" s="75">
        <f>IF(AJ74=AJ75,(AJ75+1-AK76)*AL1,AJ75*AL1)</f>
        <v>0</v>
      </c>
      <c r="AK76" s="75">
        <f t="shared" si="36"/>
        <v>0</v>
      </c>
      <c r="AL76" s="75">
        <f>IF(AJ76-AJ75=0,(AL75+15)*AL1,AM1*AL1)</f>
        <v>0</v>
      </c>
      <c r="AM76" s="75">
        <f>IF(AK76=12,(AM75+1)*AL1,AM75*AL1)</f>
        <v>0</v>
      </c>
      <c r="AN76" s="75">
        <f>IF(AN74=AN75,(AN75+1-AO76)*AO1,AN75*AO1)</f>
        <v>0</v>
      </c>
      <c r="AO76" s="75">
        <f t="shared" si="92"/>
        <v>0</v>
      </c>
      <c r="AP76" s="75">
        <f>IF(AN75=AN76,BG76*AO1,(AP75-15)*AO1)</f>
        <v>0</v>
      </c>
      <c r="AQ76" s="75">
        <f>IF(AO76=12,(AQ75+1)*AO1,AQ75*AO1)</f>
        <v>0</v>
      </c>
      <c r="AR76" s="91">
        <f>SUM(MONTH(BC75+14)*AS1)</f>
        <v>0</v>
      </c>
      <c r="AS76" s="91">
        <f>SUM(DAY(BC75+14)*AS1)</f>
        <v>0</v>
      </c>
      <c r="AT76" s="91">
        <f>SUM(YEAR(BC75+14)*AS1)</f>
        <v>0</v>
      </c>
      <c r="AU76" s="91">
        <f>SUM(MONTH(BC75+7)*AV1)</f>
        <v>0</v>
      </c>
      <c r="AV76" s="91">
        <f>SUM(DAY(BC75+7)*AV1)</f>
        <v>0</v>
      </c>
      <c r="AW76" s="91">
        <f>SUM(YEAR(BC75+7)*AV1)</f>
        <v>0</v>
      </c>
      <c r="AX76" s="91">
        <f t="shared" si="69"/>
        <v>1</v>
      </c>
      <c r="AY76" s="91">
        <f t="shared" si="67"/>
        <v>1</v>
      </c>
      <c r="AZ76" s="91">
        <f t="shared" si="68"/>
        <v>0</v>
      </c>
      <c r="BA76" s="91">
        <f t="shared" si="68"/>
        <v>0</v>
      </c>
      <c r="BB76" s="79">
        <f t="shared" si="70"/>
        <v>0</v>
      </c>
      <c r="BC76" s="91">
        <f t="shared" si="71"/>
        <v>0</v>
      </c>
      <c r="BD76" s="75" t="s">
        <v>59</v>
      </c>
      <c r="BE76" s="91">
        <f>IF(BC76&lt;BU42,((BC76*10)+5),999999)</f>
        <v>5</v>
      </c>
      <c r="BF76" s="91">
        <f t="shared" si="72"/>
        <v>1</v>
      </c>
      <c r="BG76" s="75">
        <f t="shared" si="73"/>
        <v>0</v>
      </c>
      <c r="BH76" s="75">
        <f t="shared" si="93"/>
        <v>0</v>
      </c>
      <c r="BI76" s="75" t="b">
        <f t="shared" si="74"/>
        <v>0</v>
      </c>
      <c r="BJ76" s="75">
        <f t="shared" si="75"/>
        <v>0</v>
      </c>
      <c r="BK76" s="75">
        <f t="shared" si="76"/>
        <v>0</v>
      </c>
      <c r="BL76" s="75" t="b">
        <f t="shared" si="77"/>
        <v>1</v>
      </c>
      <c r="BM76" s="75">
        <f t="shared" si="78"/>
        <v>0</v>
      </c>
      <c r="BN76" s="75">
        <f t="shared" si="79"/>
        <v>0</v>
      </c>
      <c r="BO76" s="75" t="b">
        <f t="shared" si="80"/>
        <v>0</v>
      </c>
      <c r="BP76" s="75">
        <f t="shared" si="81"/>
        <v>0</v>
      </c>
      <c r="BQ76" s="75">
        <f t="shared" si="82"/>
        <v>0</v>
      </c>
      <c r="BR76" s="75"/>
      <c r="BS76" s="72" t="b">
        <f t="shared" si="52"/>
        <v>0</v>
      </c>
      <c r="BT76" s="72">
        <f t="shared" si="58"/>
        <v>0</v>
      </c>
      <c r="BU76" s="69" t="str">
        <f t="shared" si="57"/>
        <v/>
      </c>
      <c r="BV76" s="75"/>
      <c r="BW76" s="75"/>
      <c r="BX76" s="75"/>
      <c r="BY76" s="75"/>
      <c r="BZ76" s="75"/>
      <c r="CA76" s="75"/>
      <c r="CB76" s="75"/>
      <c r="CC76" s="75"/>
      <c r="CD76" s="79">
        <f t="shared" si="83"/>
        <v>0</v>
      </c>
      <c r="CE76" s="92">
        <f>IF(CD76&lt;CE3,CD76,CE3)</f>
        <v>0</v>
      </c>
      <c r="CF76" s="72" t="str">
        <f>IF(CE76&gt;=CE3,"BALLOON","PMT")</f>
        <v>PMT</v>
      </c>
      <c r="CG76" s="91">
        <f t="shared" si="94"/>
        <v>0</v>
      </c>
      <c r="CH76" s="91">
        <f>IF(BX1=360,CB5,CG76)</f>
        <v>0</v>
      </c>
      <c r="CI76" s="75" t="b">
        <f t="shared" si="84"/>
        <v>0</v>
      </c>
      <c r="CJ76" s="75">
        <f t="shared" si="95"/>
        <v>0</v>
      </c>
      <c r="CK76" s="75">
        <f>SUM(CJ76*CK1)</f>
        <v>0</v>
      </c>
      <c r="CL76" s="98">
        <f t="shared" si="85"/>
        <v>0</v>
      </c>
      <c r="CM76" s="97">
        <f>IF(CF76="PMT",E16-CL76,0)</f>
        <v>0</v>
      </c>
      <c r="CN76" s="97">
        <f t="shared" si="35"/>
        <v>0</v>
      </c>
      <c r="CO76" s="97">
        <f t="shared" si="86"/>
        <v>0</v>
      </c>
      <c r="CP76" s="97">
        <f t="shared" si="87"/>
        <v>0</v>
      </c>
      <c r="CQ76" s="94">
        <f t="shared" si="88"/>
        <v>0</v>
      </c>
      <c r="CR76" s="95">
        <f t="shared" si="96"/>
        <v>0</v>
      </c>
      <c r="CS76" s="96">
        <f t="shared" si="89"/>
        <v>0</v>
      </c>
      <c r="CT76" s="75">
        <f t="shared" si="90"/>
        <v>0</v>
      </c>
      <c r="CU76" s="99">
        <f t="shared" si="91"/>
        <v>0</v>
      </c>
      <c r="CV76" s="99">
        <f t="shared" si="66"/>
        <v>0</v>
      </c>
      <c r="CW76" s="100">
        <f t="shared" si="97"/>
        <v>0</v>
      </c>
      <c r="CX76" s="75">
        <f>SUM(CR76*CT76*BE1)</f>
        <v>0</v>
      </c>
    </row>
    <row r="77" spans="1:102" ht="18.95" customHeight="1">
      <c r="A77" s="45" t="str">
        <f t="shared" si="40"/>
        <v/>
      </c>
      <c r="B77" s="55" t="str">
        <f t="shared" si="41"/>
        <v/>
      </c>
      <c r="C77" s="47" t="str">
        <f t="shared" si="38"/>
        <v/>
      </c>
      <c r="D77" s="56" t="str">
        <f t="shared" si="42"/>
        <v/>
      </c>
      <c r="E77" s="121" t="str">
        <f t="shared" si="53"/>
        <v/>
      </c>
      <c r="F77" s="121"/>
      <c r="G77" s="57" t="str">
        <f t="shared" si="44"/>
        <v/>
      </c>
      <c r="H77" s="57" t="str">
        <f t="shared" si="45"/>
        <v/>
      </c>
      <c r="I77" s="128" t="str">
        <f t="shared" si="54"/>
        <v/>
      </c>
      <c r="J77" s="128" t="str">
        <f t="shared" si="55"/>
        <v/>
      </c>
      <c r="K77" s="140" t="str">
        <f t="shared" si="65"/>
        <v/>
      </c>
      <c r="L77" s="140"/>
      <c r="M77" s="139" t="str">
        <f t="shared" si="60"/>
        <v/>
      </c>
      <c r="N77" s="139"/>
      <c r="O77" s="46" t="str">
        <f t="shared" si="61"/>
        <v/>
      </c>
      <c r="P77" s="51" t="str">
        <f t="shared" si="62"/>
        <v/>
      </c>
      <c r="Q77" s="51"/>
      <c r="R77" s="75">
        <f>IF(R76+1&lt;13,(R76+1)*S1,1*S1)</f>
        <v>0</v>
      </c>
      <c r="S77" s="75">
        <f>SUM(BG77*S1)</f>
        <v>0</v>
      </c>
      <c r="T77" s="75">
        <f>IF(R77=1,(T76+1)*S1,T76*S1)</f>
        <v>0</v>
      </c>
      <c r="U77" s="75">
        <f>IF(U76+3&lt;13,(U76+3)*V1,(U76-9)*V1)</f>
        <v>0</v>
      </c>
      <c r="V77" s="75">
        <f>SUM(BG77*V1)</f>
        <v>0</v>
      </c>
      <c r="W77" s="75">
        <f>IF(U77&lt;4,(W76+1)*V1,W76*V1)</f>
        <v>0</v>
      </c>
      <c r="X77" s="75">
        <f>IF(X76+6&lt;13,(X76+6)*Y1,(X76-6)*Y1)</f>
        <v>0</v>
      </c>
      <c r="Y77" s="75">
        <f>SUM(BG77*Y1)</f>
        <v>0</v>
      </c>
      <c r="Z77" s="75">
        <f>IF(X77&lt;6,(Z76+1)*Y1,Z76*Y1)</f>
        <v>0</v>
      </c>
      <c r="AA77" s="75">
        <f>SUM(AA76*AB1)</f>
        <v>0</v>
      </c>
      <c r="AB77" s="75">
        <f>SUM(BG77*AB1)</f>
        <v>0</v>
      </c>
      <c r="AC77" s="75">
        <f>SUM(AC76+1*AB1)</f>
        <v>0</v>
      </c>
      <c r="AD77" s="75">
        <v>0</v>
      </c>
      <c r="AE77" s="75">
        <v>0</v>
      </c>
      <c r="AF77" s="75">
        <v>0</v>
      </c>
      <c r="AG77" s="75">
        <f>IF(AG76+2&lt;13,(AG76+2)*AH1,(AG76-10)*AH1)</f>
        <v>0</v>
      </c>
      <c r="AH77" s="75">
        <f>SUM(BG77*AH1)</f>
        <v>0</v>
      </c>
      <c r="AI77" s="75">
        <f>IF(AG77&lt;3,(AI76+1)*AH1,AI76*AH1)</f>
        <v>0</v>
      </c>
      <c r="AJ77" s="75">
        <f>IF(AJ75=AJ76,(AJ76+1-AK77)*AL1,AJ76*AL1)</f>
        <v>0</v>
      </c>
      <c r="AK77" s="75">
        <f t="shared" si="36"/>
        <v>0</v>
      </c>
      <c r="AL77" s="75">
        <f>IF(AJ77-AJ76=0,(AL76+15)*AL1,AM1*AL1)</f>
        <v>0</v>
      </c>
      <c r="AM77" s="75">
        <f>IF(AK77=12,(AM76+1)*AL1,AM76*AL1)</f>
        <v>0</v>
      </c>
      <c r="AN77" s="75">
        <f>IF(AN75=AN76,(AN76+1-AO77)*AO1,AN76*AO1)</f>
        <v>0</v>
      </c>
      <c r="AO77" s="75">
        <f t="shared" si="92"/>
        <v>0</v>
      </c>
      <c r="AP77" s="75">
        <f>IF(AN76=AN77,BG77*AO1,(AP76-15)*AO1)</f>
        <v>0</v>
      </c>
      <c r="AQ77" s="75">
        <f>IF(AO77=12,(AQ76+1)*AO1,AQ76*AO1)</f>
        <v>0</v>
      </c>
      <c r="AR77" s="91">
        <f>SUM(MONTH(BC76+14)*AS1)</f>
        <v>0</v>
      </c>
      <c r="AS77" s="91">
        <f>SUM(DAY(BC76+14)*AS1)</f>
        <v>0</v>
      </c>
      <c r="AT77" s="91">
        <f>SUM(YEAR(BC76+14)*AS1)</f>
        <v>0</v>
      </c>
      <c r="AU77" s="91">
        <f>SUM(MONTH(BC76+7)*AV1)</f>
        <v>0</v>
      </c>
      <c r="AV77" s="91">
        <f>SUM(DAY(BC76+7)*AV1)</f>
        <v>0</v>
      </c>
      <c r="AW77" s="91">
        <f>SUM(YEAR(BC76+7)*AV1)</f>
        <v>0</v>
      </c>
      <c r="AX77" s="91">
        <f t="shared" si="69"/>
        <v>1</v>
      </c>
      <c r="AY77" s="91">
        <f t="shared" si="67"/>
        <v>1</v>
      </c>
      <c r="AZ77" s="91">
        <f t="shared" si="68"/>
        <v>0</v>
      </c>
      <c r="BA77" s="91">
        <f t="shared" si="68"/>
        <v>0</v>
      </c>
      <c r="BB77" s="79">
        <f t="shared" si="70"/>
        <v>0</v>
      </c>
      <c r="BC77" s="91">
        <f t="shared" si="71"/>
        <v>0</v>
      </c>
      <c r="BD77" s="75" t="s">
        <v>59</v>
      </c>
      <c r="BE77" s="91">
        <f>IF(BC77&lt;BU42,((BC77*10)+5),999999)</f>
        <v>5</v>
      </c>
      <c r="BF77" s="91">
        <f t="shared" si="72"/>
        <v>1</v>
      </c>
      <c r="BG77" s="75">
        <f t="shared" si="73"/>
        <v>0</v>
      </c>
      <c r="BH77" s="75">
        <f t="shared" si="93"/>
        <v>0</v>
      </c>
      <c r="BI77" s="75" t="b">
        <f t="shared" si="74"/>
        <v>0</v>
      </c>
      <c r="BJ77" s="75">
        <f t="shared" si="75"/>
        <v>0</v>
      </c>
      <c r="BK77" s="75">
        <f t="shared" si="76"/>
        <v>0</v>
      </c>
      <c r="BL77" s="75" t="b">
        <f t="shared" si="77"/>
        <v>1</v>
      </c>
      <c r="BM77" s="75">
        <f t="shared" si="78"/>
        <v>0</v>
      </c>
      <c r="BN77" s="75">
        <f t="shared" si="79"/>
        <v>0</v>
      </c>
      <c r="BO77" s="75" t="b">
        <f t="shared" si="80"/>
        <v>0</v>
      </c>
      <c r="BP77" s="75">
        <f t="shared" si="81"/>
        <v>0</v>
      </c>
      <c r="BQ77" s="75">
        <f t="shared" si="82"/>
        <v>0</v>
      </c>
      <c r="BR77" s="75"/>
      <c r="BS77" s="72" t="b">
        <f t="shared" si="52"/>
        <v>0</v>
      </c>
      <c r="BT77" s="72">
        <f t="shared" si="58"/>
        <v>0</v>
      </c>
      <c r="BU77" s="69" t="str">
        <f t="shared" si="57"/>
        <v/>
      </c>
      <c r="BV77" s="75"/>
      <c r="BW77" s="75"/>
      <c r="BX77" s="75"/>
      <c r="BY77" s="75"/>
      <c r="BZ77" s="75"/>
      <c r="CA77" s="75"/>
      <c r="CB77" s="75"/>
      <c r="CC77" s="75"/>
      <c r="CD77" s="79">
        <f t="shared" si="83"/>
        <v>0</v>
      </c>
      <c r="CE77" s="92">
        <f>IF(CD77&lt;CE3,CD77,CE3)</f>
        <v>0</v>
      </c>
      <c r="CF77" s="72" t="str">
        <f>IF(CE77&gt;=CE3,"BALLOON","PMT")</f>
        <v>PMT</v>
      </c>
      <c r="CG77" s="91">
        <f t="shared" si="94"/>
        <v>0</v>
      </c>
      <c r="CH77" s="91">
        <f>IF(BX1=360,CB5,CG77)</f>
        <v>0</v>
      </c>
      <c r="CI77" s="75" t="b">
        <f t="shared" si="84"/>
        <v>0</v>
      </c>
      <c r="CJ77" s="75">
        <f t="shared" si="95"/>
        <v>0</v>
      </c>
      <c r="CK77" s="75">
        <f>SUM(CJ77*CK1)</f>
        <v>0</v>
      </c>
      <c r="CL77" s="98">
        <f t="shared" si="85"/>
        <v>0</v>
      </c>
      <c r="CM77" s="97">
        <f>IF(CF77="PMT",E16-CL77,0)</f>
        <v>0</v>
      </c>
      <c r="CN77" s="97">
        <f t="shared" si="35"/>
        <v>0</v>
      </c>
      <c r="CO77" s="97">
        <f t="shared" si="86"/>
        <v>0</v>
      </c>
      <c r="CP77" s="97">
        <f t="shared" si="87"/>
        <v>0</v>
      </c>
      <c r="CQ77" s="94">
        <f t="shared" si="88"/>
        <v>0</v>
      </c>
      <c r="CR77" s="95">
        <f t="shared" si="96"/>
        <v>0</v>
      </c>
      <c r="CS77" s="96">
        <f t="shared" si="89"/>
        <v>0</v>
      </c>
      <c r="CT77" s="75">
        <f t="shared" si="90"/>
        <v>0</v>
      </c>
      <c r="CU77" s="99">
        <f t="shared" si="91"/>
        <v>0</v>
      </c>
      <c r="CV77" s="99">
        <f t="shared" si="66"/>
        <v>0</v>
      </c>
      <c r="CW77" s="100">
        <f t="shared" si="97"/>
        <v>0</v>
      </c>
      <c r="CX77" s="75">
        <f>SUM(CR77*CT77*BE1)</f>
        <v>0</v>
      </c>
    </row>
    <row r="78" spans="1:102" ht="18.95" customHeight="1">
      <c r="A78" s="45" t="str">
        <f t="shared" si="40"/>
        <v/>
      </c>
      <c r="B78" s="55" t="str">
        <f t="shared" si="41"/>
        <v/>
      </c>
      <c r="C78" s="47" t="str">
        <f t="shared" si="38"/>
        <v/>
      </c>
      <c r="D78" s="56" t="str">
        <f t="shared" si="42"/>
        <v/>
      </c>
      <c r="E78" s="121" t="str">
        <f t="shared" si="53"/>
        <v/>
      </c>
      <c r="F78" s="121"/>
      <c r="G78" s="57" t="str">
        <f t="shared" si="44"/>
        <v/>
      </c>
      <c r="H78" s="57" t="str">
        <f t="shared" si="45"/>
        <v/>
      </c>
      <c r="I78" s="128" t="str">
        <f t="shared" si="54"/>
        <v/>
      </c>
      <c r="J78" s="128" t="str">
        <f t="shared" si="55"/>
        <v/>
      </c>
      <c r="K78" s="140" t="str">
        <f t="shared" si="65"/>
        <v/>
      </c>
      <c r="L78" s="140"/>
      <c r="M78" s="139" t="str">
        <f t="shared" si="60"/>
        <v/>
      </c>
      <c r="N78" s="139"/>
      <c r="O78" s="46" t="str">
        <f t="shared" si="61"/>
        <v/>
      </c>
      <c r="P78" s="51" t="str">
        <f t="shared" si="62"/>
        <v/>
      </c>
      <c r="Q78" s="51"/>
      <c r="R78" s="75">
        <f>IF(R77+1&lt;13,(R77+1)*S1,1*S1)</f>
        <v>0</v>
      </c>
      <c r="S78" s="75">
        <f>SUM(BG78*S1)</f>
        <v>0</v>
      </c>
      <c r="T78" s="75">
        <f>IF(R78=1,(T77+1)*S1,T77*S1)</f>
        <v>0</v>
      </c>
      <c r="U78" s="75">
        <f>IF(U77+3&lt;13,(U77+3)*V1,(U77-9)*V1)</f>
        <v>0</v>
      </c>
      <c r="V78" s="75">
        <f>SUM(BG78*V1)</f>
        <v>0</v>
      </c>
      <c r="W78" s="75">
        <f>IF(U78&lt;4,(W77+1)*V1,W77*V1)</f>
        <v>0</v>
      </c>
      <c r="X78" s="75">
        <f>IF(X77+6&lt;13,(X77+6)*Y1,(X77-6)*Y1)</f>
        <v>0</v>
      </c>
      <c r="Y78" s="75">
        <f>SUM(BG78*Y1)</f>
        <v>0</v>
      </c>
      <c r="Z78" s="75">
        <f>IF(X78&lt;6,(Z77+1)*Y1,Z77*Y1)</f>
        <v>0</v>
      </c>
      <c r="AA78" s="75">
        <f>SUM(AA77*AB1)</f>
        <v>0</v>
      </c>
      <c r="AB78" s="75">
        <f>SUM(BG78*AB1)</f>
        <v>0</v>
      </c>
      <c r="AC78" s="75">
        <f>SUM(AC77+1*AB1)</f>
        <v>0</v>
      </c>
      <c r="AD78" s="75">
        <v>0</v>
      </c>
      <c r="AE78" s="75">
        <v>0</v>
      </c>
      <c r="AF78" s="75">
        <v>0</v>
      </c>
      <c r="AG78" s="75">
        <f>IF(AG77+2&lt;13,(AG77+2)*AH1,(AG77-10)*AH1)</f>
        <v>0</v>
      </c>
      <c r="AH78" s="75">
        <f>SUM(BG78*AH1)</f>
        <v>0</v>
      </c>
      <c r="AI78" s="75">
        <f>IF(AG78&lt;3,(AI77+1)*AH1,AI77*AH1)</f>
        <v>0</v>
      </c>
      <c r="AJ78" s="75">
        <f>IF(AJ76=AJ77,(AJ77+1-AK78)*AL1,AJ77*AL1)</f>
        <v>0</v>
      </c>
      <c r="AK78" s="75">
        <f t="shared" si="36"/>
        <v>0</v>
      </c>
      <c r="AL78" s="75">
        <f>IF(AJ78-AJ77=0,(AL77+15)*AL1,AM1*AL1)</f>
        <v>0</v>
      </c>
      <c r="AM78" s="75">
        <f>IF(AK78=12,(AM77+1)*AL1,AM77*AL1)</f>
        <v>0</v>
      </c>
      <c r="AN78" s="75">
        <f>IF(AN76=AN77,(AN77+1-AO78)*AO1,AN77*AO1)</f>
        <v>0</v>
      </c>
      <c r="AO78" s="75">
        <f t="shared" si="92"/>
        <v>0</v>
      </c>
      <c r="AP78" s="75">
        <f>IF(AN77=AN78,BG78*AO1,(AP77-15)*AO1)</f>
        <v>0</v>
      </c>
      <c r="AQ78" s="75">
        <f>IF(AO78=12,(AQ77+1)*AO1,AQ77*AO1)</f>
        <v>0</v>
      </c>
      <c r="AR78" s="91">
        <f>SUM(MONTH(BC77+14)*AS1)</f>
        <v>0</v>
      </c>
      <c r="AS78" s="91">
        <f>SUM(DAY(BC77+14)*AS1)</f>
        <v>0</v>
      </c>
      <c r="AT78" s="91">
        <f>SUM(YEAR(BC77+14)*AS1)</f>
        <v>0</v>
      </c>
      <c r="AU78" s="91">
        <f>SUM(MONTH(BC77+7)*AV1)</f>
        <v>0</v>
      </c>
      <c r="AV78" s="91">
        <f>SUM(DAY(BC77+7)*AV1)</f>
        <v>0</v>
      </c>
      <c r="AW78" s="91">
        <f>SUM(YEAR(BC77+7)*AV1)</f>
        <v>0</v>
      </c>
      <c r="AX78" s="91">
        <f t="shared" si="69"/>
        <v>1</v>
      </c>
      <c r="AY78" s="91">
        <f t="shared" si="67"/>
        <v>1</v>
      </c>
      <c r="AZ78" s="91">
        <f t="shared" si="68"/>
        <v>0</v>
      </c>
      <c r="BA78" s="91">
        <f t="shared" si="68"/>
        <v>0</v>
      </c>
      <c r="BB78" s="79">
        <f t="shared" si="70"/>
        <v>0</v>
      </c>
      <c r="BC78" s="91">
        <f t="shared" si="71"/>
        <v>0</v>
      </c>
      <c r="BD78" s="75" t="s">
        <v>59</v>
      </c>
      <c r="BE78" s="91">
        <f>IF(BC78&lt;BU42,((BC78*10)+5),999999)</f>
        <v>5</v>
      </c>
      <c r="BF78" s="91">
        <f t="shared" si="72"/>
        <v>1</v>
      </c>
      <c r="BG78" s="75">
        <f t="shared" si="73"/>
        <v>0</v>
      </c>
      <c r="BH78" s="75">
        <f t="shared" si="93"/>
        <v>0</v>
      </c>
      <c r="BI78" s="75" t="b">
        <f t="shared" si="74"/>
        <v>0</v>
      </c>
      <c r="BJ78" s="75">
        <f t="shared" si="75"/>
        <v>0</v>
      </c>
      <c r="BK78" s="75">
        <f t="shared" si="76"/>
        <v>0</v>
      </c>
      <c r="BL78" s="75" t="b">
        <f t="shared" si="77"/>
        <v>1</v>
      </c>
      <c r="BM78" s="75">
        <f t="shared" si="78"/>
        <v>0</v>
      </c>
      <c r="BN78" s="75">
        <f t="shared" si="79"/>
        <v>0</v>
      </c>
      <c r="BO78" s="75" t="b">
        <f t="shared" si="80"/>
        <v>0</v>
      </c>
      <c r="BP78" s="75">
        <f t="shared" si="81"/>
        <v>0</v>
      </c>
      <c r="BQ78" s="75">
        <f t="shared" si="82"/>
        <v>0</v>
      </c>
      <c r="BR78" s="75"/>
      <c r="BS78" s="72" t="b">
        <f t="shared" si="52"/>
        <v>0</v>
      </c>
      <c r="BT78" s="72">
        <f t="shared" si="58"/>
        <v>0</v>
      </c>
      <c r="BU78" s="69" t="str">
        <f t="shared" si="57"/>
        <v/>
      </c>
      <c r="BV78" s="75"/>
      <c r="BW78" s="75"/>
      <c r="BX78" s="75"/>
      <c r="BY78" s="75"/>
      <c r="BZ78" s="75"/>
      <c r="CA78" s="75"/>
      <c r="CB78" s="75"/>
      <c r="CC78" s="75"/>
      <c r="CD78" s="79">
        <f t="shared" si="83"/>
        <v>0</v>
      </c>
      <c r="CE78" s="92">
        <f>IF(CD78&lt;CE3,CD78,CE3)</f>
        <v>0</v>
      </c>
      <c r="CF78" s="72" t="str">
        <f>IF(CE78&gt;=CE3,"BALLOON","PMT")</f>
        <v>PMT</v>
      </c>
      <c r="CG78" s="91">
        <f t="shared" si="94"/>
        <v>0</v>
      </c>
      <c r="CH78" s="91">
        <f>IF(BX1=360,CB5,CG78)</f>
        <v>0</v>
      </c>
      <c r="CI78" s="75" t="b">
        <f t="shared" si="84"/>
        <v>0</v>
      </c>
      <c r="CJ78" s="75">
        <f t="shared" si="95"/>
        <v>0</v>
      </c>
      <c r="CK78" s="75">
        <f>SUM(CJ78*CK1)</f>
        <v>0</v>
      </c>
      <c r="CL78" s="98">
        <f t="shared" si="85"/>
        <v>0</v>
      </c>
      <c r="CM78" s="97">
        <f>IF(CF78="PMT",E16-CL78,0)</f>
        <v>0</v>
      </c>
      <c r="CN78" s="97">
        <f t="shared" si="35"/>
        <v>0</v>
      </c>
      <c r="CO78" s="97">
        <f t="shared" si="86"/>
        <v>0</v>
      </c>
      <c r="CP78" s="97">
        <f t="shared" si="87"/>
        <v>0</v>
      </c>
      <c r="CQ78" s="94">
        <f t="shared" si="88"/>
        <v>0</v>
      </c>
      <c r="CR78" s="95">
        <f t="shared" si="96"/>
        <v>0</v>
      </c>
      <c r="CS78" s="96">
        <f t="shared" si="89"/>
        <v>0</v>
      </c>
      <c r="CT78" s="75">
        <f>IF(CG78&gt;0,1,0)</f>
        <v>0</v>
      </c>
      <c r="CU78" s="99">
        <f t="shared" si="91"/>
        <v>0</v>
      </c>
      <c r="CV78" s="99">
        <f t="shared" si="66"/>
        <v>0</v>
      </c>
      <c r="CW78" s="100">
        <f t="shared" si="97"/>
        <v>0</v>
      </c>
      <c r="CX78" s="75">
        <f>SUM(CR78*CT78*BE1)</f>
        <v>0</v>
      </c>
    </row>
    <row r="79" spans="1:102" ht="18.95" customHeight="1">
      <c r="A79" s="45" t="str">
        <f t="shared" si="40"/>
        <v/>
      </c>
      <c r="B79" s="55" t="str">
        <f t="shared" si="41"/>
        <v/>
      </c>
      <c r="C79" s="47" t="str">
        <f t="shared" si="38"/>
        <v/>
      </c>
      <c r="D79" s="56" t="str">
        <f t="shared" si="42"/>
        <v/>
      </c>
      <c r="E79" s="121" t="str">
        <f t="shared" si="53"/>
        <v/>
      </c>
      <c r="F79" s="121"/>
      <c r="G79" s="57" t="str">
        <f t="shared" si="44"/>
        <v/>
      </c>
      <c r="H79" s="57" t="str">
        <f t="shared" si="45"/>
        <v/>
      </c>
      <c r="I79" s="128" t="str">
        <f t="shared" si="54"/>
        <v/>
      </c>
      <c r="J79" s="128" t="str">
        <f t="shared" si="55"/>
        <v/>
      </c>
      <c r="K79" s="140" t="str">
        <f t="shared" si="65"/>
        <v/>
      </c>
      <c r="L79" s="140"/>
      <c r="M79" s="139" t="str">
        <f t="shared" si="60"/>
        <v/>
      </c>
      <c r="N79" s="139"/>
      <c r="O79" s="46" t="str">
        <f t="shared" si="61"/>
        <v/>
      </c>
      <c r="P79" s="51" t="str">
        <f t="shared" si="62"/>
        <v/>
      </c>
      <c r="Q79" s="51"/>
      <c r="R79" s="75">
        <f>IF(R78+1&lt;13,(R78+1)*S1,1*S1)</f>
        <v>0</v>
      </c>
      <c r="S79" s="75">
        <f>SUM(BG79*S1)</f>
        <v>0</v>
      </c>
      <c r="T79" s="75">
        <f>IF(R79=1,(T78+1)*S1,T78*S1)</f>
        <v>0</v>
      </c>
      <c r="U79" s="75">
        <f>IF(U78+3&lt;13,(U78+3)*V1,(U78-9)*V1)</f>
        <v>0</v>
      </c>
      <c r="V79" s="75">
        <f>SUM(BG79*V1)</f>
        <v>0</v>
      </c>
      <c r="W79" s="75">
        <f>IF(U79&lt;4,(W78+1)*V1,W78*V1)</f>
        <v>0</v>
      </c>
      <c r="X79" s="75">
        <f>IF(X78+6&lt;13,(X78+6)*Y1,(X78-6)*Y1)</f>
        <v>0</v>
      </c>
      <c r="Y79" s="75">
        <f>SUM(BG79*Y1)</f>
        <v>0</v>
      </c>
      <c r="Z79" s="75">
        <f>IF(X79&lt;6,(Z78+1)*Y1,Z78*Y1)</f>
        <v>0</v>
      </c>
      <c r="AA79" s="75">
        <f>SUM(AA78*AB1)</f>
        <v>0</v>
      </c>
      <c r="AB79" s="75">
        <f>SUM(BG79*AB1)</f>
        <v>0</v>
      </c>
      <c r="AC79" s="75">
        <f>SUM(AC78+1*AB1)</f>
        <v>0</v>
      </c>
      <c r="AD79" s="75">
        <v>0</v>
      </c>
      <c r="AE79" s="75">
        <v>0</v>
      </c>
      <c r="AF79" s="75">
        <v>0</v>
      </c>
      <c r="AG79" s="75">
        <f>IF(AG78+2&lt;13,(AG78+2)*AH1,(AG78-10)*AH1)</f>
        <v>0</v>
      </c>
      <c r="AH79" s="75">
        <f>SUM(BG79*AH1)</f>
        <v>0</v>
      </c>
      <c r="AI79" s="75">
        <f>IF(AG79&lt;3,(AI78+1)*AH1,AI78*AH1)</f>
        <v>0</v>
      </c>
      <c r="AJ79" s="75">
        <f>IF(AJ77=AJ78,(AJ78+1-AK79)*AL1,AJ78*AL1)</f>
        <v>0</v>
      </c>
      <c r="AK79" s="75">
        <f t="shared" si="36"/>
        <v>0</v>
      </c>
      <c r="AL79" s="75">
        <f>IF(AJ79-AJ78=0,(AL78+15)*AL1,AM1*AL1)</f>
        <v>0</v>
      </c>
      <c r="AM79" s="75">
        <f>IF(AK79=12,(AM78+1)*AL1,AM78*AL1)</f>
        <v>0</v>
      </c>
      <c r="AN79" s="75">
        <f>IF(AN77=AN78,(AN78+1-AO79)*AO1,AN78*AO1)</f>
        <v>0</v>
      </c>
      <c r="AO79" s="75">
        <f t="shared" si="92"/>
        <v>0</v>
      </c>
      <c r="AP79" s="75">
        <f>IF(AN78=AN79,BG79*AO1,(AP78-15)*AO1)</f>
        <v>0</v>
      </c>
      <c r="AQ79" s="75">
        <f>IF(AO79=12,(AQ78+1)*AO1,AQ78*AO1)</f>
        <v>0</v>
      </c>
      <c r="AR79" s="91">
        <f>SUM(MONTH(BC78+14)*AS1)</f>
        <v>0</v>
      </c>
      <c r="AS79" s="91">
        <f>SUM(DAY(BC78+14)*AS1)</f>
        <v>0</v>
      </c>
      <c r="AT79" s="91">
        <f>SUM(YEAR(BC78+14)*AS1)</f>
        <v>0</v>
      </c>
      <c r="AU79" s="91">
        <f>SUM(MONTH(BC78+7)*AV1)</f>
        <v>0</v>
      </c>
      <c r="AV79" s="91">
        <f>SUM(DAY(BC78+7)*AV1)</f>
        <v>0</v>
      </c>
      <c r="AW79" s="91">
        <f>SUM(YEAR(BC78+7)*AV1)</f>
        <v>0</v>
      </c>
      <c r="AX79" s="91">
        <f t="shared" si="69"/>
        <v>1</v>
      </c>
      <c r="AY79" s="91">
        <f t="shared" si="67"/>
        <v>1</v>
      </c>
      <c r="AZ79" s="91">
        <f t="shared" si="68"/>
        <v>0</v>
      </c>
      <c r="BA79" s="91">
        <f t="shared" si="68"/>
        <v>0</v>
      </c>
      <c r="BB79" s="79">
        <f t="shared" si="70"/>
        <v>0</v>
      </c>
      <c r="BC79" s="91">
        <f t="shared" si="71"/>
        <v>0</v>
      </c>
      <c r="BD79" s="75" t="s">
        <v>59</v>
      </c>
      <c r="BE79" s="91">
        <f>IF(BC79&lt;BU42,((BC79*10)+5),999999)</f>
        <v>5</v>
      </c>
      <c r="BF79" s="91">
        <f t="shared" si="72"/>
        <v>1</v>
      </c>
      <c r="BG79" s="75">
        <f t="shared" si="73"/>
        <v>0</v>
      </c>
      <c r="BH79" s="75">
        <f t="shared" si="93"/>
        <v>0</v>
      </c>
      <c r="BI79" s="75" t="b">
        <f t="shared" si="74"/>
        <v>0</v>
      </c>
      <c r="BJ79" s="75">
        <f t="shared" si="75"/>
        <v>0</v>
      </c>
      <c r="BK79" s="75">
        <f t="shared" si="76"/>
        <v>0</v>
      </c>
      <c r="BL79" s="75" t="b">
        <f t="shared" si="77"/>
        <v>1</v>
      </c>
      <c r="BM79" s="75">
        <f t="shared" si="78"/>
        <v>0</v>
      </c>
      <c r="BN79" s="75">
        <f t="shared" si="79"/>
        <v>0</v>
      </c>
      <c r="BO79" s="75" t="b">
        <f t="shared" si="80"/>
        <v>0</v>
      </c>
      <c r="BP79" s="75">
        <f t="shared" si="81"/>
        <v>0</v>
      </c>
      <c r="BQ79" s="75">
        <f t="shared" si="82"/>
        <v>0</v>
      </c>
      <c r="BR79" s="75"/>
      <c r="BS79" s="72" t="b">
        <f t="shared" si="52"/>
        <v>0</v>
      </c>
      <c r="BT79" s="72">
        <f t="shared" si="58"/>
        <v>0</v>
      </c>
      <c r="BU79" s="69" t="str">
        <f t="shared" si="57"/>
        <v/>
      </c>
      <c r="BV79" s="75"/>
      <c r="BW79" s="75"/>
      <c r="BX79" s="75"/>
      <c r="BY79" s="75"/>
      <c r="BZ79" s="75"/>
      <c r="CA79" s="75"/>
      <c r="CB79" s="75"/>
      <c r="CC79" s="75"/>
      <c r="CD79" s="79">
        <f t="shared" si="83"/>
        <v>0</v>
      </c>
      <c r="CE79" s="92">
        <f>IF(CD79&lt;CE3,CD79,CE3)</f>
        <v>0</v>
      </c>
      <c r="CF79" s="72" t="str">
        <f>IF(CE79&gt;=CE3,"BALLOON","PMT")</f>
        <v>PMT</v>
      </c>
      <c r="CG79" s="91">
        <f t="shared" si="94"/>
        <v>0</v>
      </c>
      <c r="CH79" s="91">
        <f>IF(BX1=360,CB5,CG79)</f>
        <v>0</v>
      </c>
      <c r="CI79" s="75" t="b">
        <f t="shared" si="84"/>
        <v>0</v>
      </c>
      <c r="CJ79" s="75">
        <f t="shared" si="95"/>
        <v>0</v>
      </c>
      <c r="CK79" s="75">
        <f>SUM(CJ79*CK1)</f>
        <v>0</v>
      </c>
      <c r="CL79" s="98">
        <f t="shared" si="85"/>
        <v>0</v>
      </c>
      <c r="CM79" s="97">
        <f>IF(CF79="PMT",E16-CL79,0)</f>
        <v>0</v>
      </c>
      <c r="CN79" s="97">
        <f t="shared" si="35"/>
        <v>0</v>
      </c>
      <c r="CO79" s="97">
        <f t="shared" si="86"/>
        <v>0</v>
      </c>
      <c r="CP79" s="97">
        <f t="shared" si="87"/>
        <v>0</v>
      </c>
      <c r="CQ79" s="94">
        <f t="shared" si="88"/>
        <v>0</v>
      </c>
      <c r="CR79" s="95">
        <f t="shared" si="96"/>
        <v>0</v>
      </c>
      <c r="CS79" s="96">
        <f t="shared" si="89"/>
        <v>0</v>
      </c>
      <c r="CT79" s="75">
        <f t="shared" ref="CT79:CT142" si="98">IF(CG79&gt;0,1,0)</f>
        <v>0</v>
      </c>
      <c r="CU79" s="99">
        <f t="shared" si="91"/>
        <v>0</v>
      </c>
      <c r="CV79" s="99">
        <f t="shared" si="66"/>
        <v>0</v>
      </c>
      <c r="CW79" s="100">
        <f t="shared" si="97"/>
        <v>0</v>
      </c>
      <c r="CX79" s="75">
        <f>SUM(CR79*CT79*BE1)</f>
        <v>0</v>
      </c>
    </row>
    <row r="80" spans="1:102" ht="18.95" customHeight="1">
      <c r="A80" s="45" t="str">
        <f t="shared" si="40"/>
        <v/>
      </c>
      <c r="B80" s="55" t="str">
        <f t="shared" si="41"/>
        <v/>
      </c>
      <c r="C80" s="47" t="str">
        <f t="shared" si="38"/>
        <v/>
      </c>
      <c r="D80" s="56" t="str">
        <f t="shared" si="42"/>
        <v/>
      </c>
      <c r="E80" s="121" t="str">
        <f t="shared" si="53"/>
        <v/>
      </c>
      <c r="F80" s="121"/>
      <c r="G80" s="57" t="str">
        <f t="shared" si="44"/>
        <v/>
      </c>
      <c r="H80" s="57" t="str">
        <f t="shared" si="45"/>
        <v/>
      </c>
      <c r="I80" s="128" t="str">
        <f t="shared" si="54"/>
        <v/>
      </c>
      <c r="J80" s="128" t="str">
        <f t="shared" si="55"/>
        <v/>
      </c>
      <c r="K80" s="140" t="str">
        <f t="shared" si="65"/>
        <v/>
      </c>
      <c r="L80" s="140"/>
      <c r="M80" s="139" t="str">
        <f t="shared" si="60"/>
        <v/>
      </c>
      <c r="N80" s="139"/>
      <c r="O80" s="46" t="str">
        <f t="shared" si="61"/>
        <v/>
      </c>
      <c r="P80" s="51" t="str">
        <f t="shared" si="62"/>
        <v/>
      </c>
      <c r="Q80" s="51"/>
      <c r="R80" s="75">
        <f>IF(R79+1&lt;13,(R79+1)*S1,1*S1)</f>
        <v>0</v>
      </c>
      <c r="S80" s="75">
        <f>SUM(BG80*S1)</f>
        <v>0</v>
      </c>
      <c r="T80" s="75">
        <f>IF(R80=1,(T79+1)*S1,T79*S1)</f>
        <v>0</v>
      </c>
      <c r="U80" s="75">
        <f>IF(U79+3&lt;13,(U79+3)*V1,(U79-9)*V1)</f>
        <v>0</v>
      </c>
      <c r="V80" s="75">
        <f>SUM(BG80*V1)</f>
        <v>0</v>
      </c>
      <c r="W80" s="75">
        <f>IF(U80&lt;4,(W79+1)*V1,W79*V1)</f>
        <v>0</v>
      </c>
      <c r="X80" s="75">
        <f>IF(X79+6&lt;13,(X79+6)*Y1,(X79-6)*Y1)</f>
        <v>0</v>
      </c>
      <c r="Y80" s="75">
        <f>SUM(BG80*Y1)</f>
        <v>0</v>
      </c>
      <c r="Z80" s="75">
        <f>IF(X80&lt;6,(Z79+1)*Y1,Z79*Y1)</f>
        <v>0</v>
      </c>
      <c r="AA80" s="75">
        <f>SUM(AA79*AB1)</f>
        <v>0</v>
      </c>
      <c r="AB80" s="75">
        <f>SUM(BG80*AB1)</f>
        <v>0</v>
      </c>
      <c r="AC80" s="75">
        <f>SUM(AC79+1*AB1)</f>
        <v>0</v>
      </c>
      <c r="AD80" s="75">
        <v>0</v>
      </c>
      <c r="AE80" s="75">
        <v>0</v>
      </c>
      <c r="AF80" s="75">
        <v>0</v>
      </c>
      <c r="AG80" s="75">
        <f>IF(AG79+2&lt;13,(AG79+2)*AH1,(AG79-10)*AH1)</f>
        <v>0</v>
      </c>
      <c r="AH80" s="75">
        <f>SUM(BG80*AH1)</f>
        <v>0</v>
      </c>
      <c r="AI80" s="75">
        <f>IF(AG80&lt;3,(AI79+1)*AH1,AI79*AH1)</f>
        <v>0</v>
      </c>
      <c r="AJ80" s="75">
        <f>IF(AJ78=AJ79,(AJ79+1-AK80)*AL1,AJ79*AL1)</f>
        <v>0</v>
      </c>
      <c r="AK80" s="75">
        <f t="shared" si="36"/>
        <v>0</v>
      </c>
      <c r="AL80" s="75">
        <f>IF(AJ80-AJ79=0,(AL79+15)*AL1,AM1*AL1)</f>
        <v>0</v>
      </c>
      <c r="AM80" s="75">
        <f>IF(AK80=12,(AM79+1)*AL1,AM79*AL1)</f>
        <v>0</v>
      </c>
      <c r="AN80" s="75">
        <f>IF(AN78=AN79,(AN79+1-AO80)*AO1,AN79*AO1)</f>
        <v>0</v>
      </c>
      <c r="AO80" s="75">
        <f t="shared" si="92"/>
        <v>0</v>
      </c>
      <c r="AP80" s="75">
        <f>IF(AN79=AN80,BG80*AO1,(AP79-15)*AO1)</f>
        <v>0</v>
      </c>
      <c r="AQ80" s="75">
        <f>IF(AO80=12,(AQ79+1)*AO1,AQ79*AO1)</f>
        <v>0</v>
      </c>
      <c r="AR80" s="91">
        <f>SUM(MONTH(BC79+14)*AS1)</f>
        <v>0</v>
      </c>
      <c r="AS80" s="91">
        <f>SUM(DAY(BC79+14)*AS1)</f>
        <v>0</v>
      </c>
      <c r="AT80" s="91">
        <f>SUM(YEAR(BC79+14)*AS1)</f>
        <v>0</v>
      </c>
      <c r="AU80" s="91">
        <f>SUM(MONTH(BC79+7)*AV1)</f>
        <v>0</v>
      </c>
      <c r="AV80" s="91">
        <f>SUM(DAY(BC79+7)*AV1)</f>
        <v>0</v>
      </c>
      <c r="AW80" s="91">
        <f>SUM(YEAR(BC79+7)*AV1)</f>
        <v>0</v>
      </c>
      <c r="AX80" s="91">
        <f t="shared" si="69"/>
        <v>1</v>
      </c>
      <c r="AY80" s="91">
        <f t="shared" si="67"/>
        <v>1</v>
      </c>
      <c r="AZ80" s="91">
        <f t="shared" si="68"/>
        <v>0</v>
      </c>
      <c r="BA80" s="91">
        <f t="shared" si="68"/>
        <v>0</v>
      </c>
      <c r="BB80" s="79">
        <f t="shared" si="70"/>
        <v>0</v>
      </c>
      <c r="BC80" s="91">
        <f t="shared" si="71"/>
        <v>0</v>
      </c>
      <c r="BD80" s="75" t="s">
        <v>59</v>
      </c>
      <c r="BE80" s="91">
        <f>IF(BC80&lt;BU42,((BC80*10)+5),999999)</f>
        <v>5</v>
      </c>
      <c r="BF80" s="91">
        <f t="shared" si="72"/>
        <v>1</v>
      </c>
      <c r="BG80" s="75">
        <f t="shared" si="73"/>
        <v>0</v>
      </c>
      <c r="BH80" s="75">
        <f t="shared" si="93"/>
        <v>0</v>
      </c>
      <c r="BI80" s="75" t="b">
        <f t="shared" si="74"/>
        <v>0</v>
      </c>
      <c r="BJ80" s="75">
        <f t="shared" si="75"/>
        <v>0</v>
      </c>
      <c r="BK80" s="75">
        <f t="shared" si="76"/>
        <v>0</v>
      </c>
      <c r="BL80" s="75" t="b">
        <f t="shared" si="77"/>
        <v>1</v>
      </c>
      <c r="BM80" s="75">
        <f t="shared" si="78"/>
        <v>0</v>
      </c>
      <c r="BN80" s="75">
        <f t="shared" si="79"/>
        <v>0</v>
      </c>
      <c r="BO80" s="75" t="b">
        <f t="shared" si="80"/>
        <v>0</v>
      </c>
      <c r="BP80" s="75">
        <f t="shared" si="81"/>
        <v>0</v>
      </c>
      <c r="BQ80" s="75">
        <f t="shared" si="82"/>
        <v>0</v>
      </c>
      <c r="BR80" s="75"/>
      <c r="BS80" s="72" t="b">
        <f t="shared" si="52"/>
        <v>0</v>
      </c>
      <c r="BT80" s="72">
        <f t="shared" si="58"/>
        <v>0</v>
      </c>
      <c r="BU80" s="69" t="str">
        <f t="shared" si="57"/>
        <v/>
      </c>
      <c r="BV80" s="75"/>
      <c r="BW80" s="75"/>
      <c r="BX80" s="75"/>
      <c r="BY80" s="75"/>
      <c r="BZ80" s="75"/>
      <c r="CA80" s="75"/>
      <c r="CB80" s="75"/>
      <c r="CC80" s="75"/>
      <c r="CD80" s="79">
        <f t="shared" si="83"/>
        <v>0</v>
      </c>
      <c r="CE80" s="92">
        <f>IF(CD80&lt;CE3,CD80,CE3)</f>
        <v>0</v>
      </c>
      <c r="CF80" s="72" t="str">
        <f>IF(CE80&gt;=CE3,"BALLOON","PMT")</f>
        <v>PMT</v>
      </c>
      <c r="CG80" s="91">
        <f t="shared" si="94"/>
        <v>0</v>
      </c>
      <c r="CH80" s="91">
        <f>IF(BX1=360,CB5,CG80)</f>
        <v>0</v>
      </c>
      <c r="CI80" s="75" t="b">
        <f t="shared" si="84"/>
        <v>0</v>
      </c>
      <c r="CJ80" s="75">
        <f t="shared" si="95"/>
        <v>0</v>
      </c>
      <c r="CK80" s="75">
        <f>SUM(CJ80*CK1)</f>
        <v>0</v>
      </c>
      <c r="CL80" s="98">
        <f t="shared" si="85"/>
        <v>0</v>
      </c>
      <c r="CM80" s="97">
        <f>IF(CF80="PMT",E16-CL80,0)</f>
        <v>0</v>
      </c>
      <c r="CN80" s="97">
        <f t="shared" si="35"/>
        <v>0</v>
      </c>
      <c r="CO80" s="97">
        <f t="shared" si="86"/>
        <v>0</v>
      </c>
      <c r="CP80" s="97">
        <f t="shared" si="87"/>
        <v>0</v>
      </c>
      <c r="CQ80" s="94">
        <f t="shared" si="88"/>
        <v>0</v>
      </c>
      <c r="CR80" s="95">
        <f t="shared" si="96"/>
        <v>0</v>
      </c>
      <c r="CS80" s="96">
        <f t="shared" si="89"/>
        <v>0</v>
      </c>
      <c r="CT80" s="75">
        <f t="shared" si="98"/>
        <v>0</v>
      </c>
      <c r="CU80" s="99">
        <f t="shared" si="91"/>
        <v>0</v>
      </c>
      <c r="CV80" s="99">
        <f t="shared" si="66"/>
        <v>0</v>
      </c>
      <c r="CW80" s="100">
        <f t="shared" si="97"/>
        <v>0</v>
      </c>
      <c r="CX80" s="75">
        <f>SUM(CR80*CT80*BE1)</f>
        <v>0</v>
      </c>
    </row>
    <row r="81" spans="1:102" ht="18.95" customHeight="1">
      <c r="A81" s="45" t="str">
        <f t="shared" si="40"/>
        <v/>
      </c>
      <c r="B81" s="55" t="str">
        <f t="shared" si="41"/>
        <v/>
      </c>
      <c r="C81" s="47" t="str">
        <f t="shared" si="38"/>
        <v/>
      </c>
      <c r="D81" s="56" t="str">
        <f t="shared" si="42"/>
        <v/>
      </c>
      <c r="E81" s="121" t="str">
        <f t="shared" si="53"/>
        <v/>
      </c>
      <c r="F81" s="121"/>
      <c r="G81" s="57" t="str">
        <f t="shared" si="44"/>
        <v/>
      </c>
      <c r="H81" s="57" t="str">
        <f t="shared" si="45"/>
        <v/>
      </c>
      <c r="I81" s="128" t="str">
        <f t="shared" si="54"/>
        <v/>
      </c>
      <c r="J81" s="128" t="str">
        <f t="shared" si="55"/>
        <v/>
      </c>
      <c r="K81" s="140" t="str">
        <f t="shared" si="65"/>
        <v/>
      </c>
      <c r="L81" s="140"/>
      <c r="M81" s="139" t="str">
        <f t="shared" si="60"/>
        <v/>
      </c>
      <c r="N81" s="139"/>
      <c r="O81" s="46" t="str">
        <f t="shared" si="61"/>
        <v/>
      </c>
      <c r="P81" s="51" t="str">
        <f t="shared" si="62"/>
        <v/>
      </c>
      <c r="Q81" s="51"/>
      <c r="R81" s="75">
        <f>IF(R80+1&lt;13,(R80+1)*S1,1*S1)</f>
        <v>0</v>
      </c>
      <c r="S81" s="75">
        <f>SUM(BG81*S1)</f>
        <v>0</v>
      </c>
      <c r="T81" s="75">
        <f>IF(R81=1,(T80+1)*S1,T80*S1)</f>
        <v>0</v>
      </c>
      <c r="U81" s="75">
        <f>IF(U80+3&lt;13,(U80+3)*V1,(U80-9)*V1)</f>
        <v>0</v>
      </c>
      <c r="V81" s="75">
        <f>SUM(BG81*V1)</f>
        <v>0</v>
      </c>
      <c r="W81" s="75">
        <f>IF(U81&lt;4,(W80+1)*V1,W80*V1)</f>
        <v>0</v>
      </c>
      <c r="X81" s="75">
        <f>IF(X80+6&lt;13,(X80+6)*Y1,(X80-6)*Y1)</f>
        <v>0</v>
      </c>
      <c r="Y81" s="75">
        <f>SUM(BG81*Y1)</f>
        <v>0</v>
      </c>
      <c r="Z81" s="75">
        <f>IF(X81&lt;6,(Z80+1)*Y1,Z80*Y1)</f>
        <v>0</v>
      </c>
      <c r="AA81" s="75">
        <f>SUM(AA80*AB1)</f>
        <v>0</v>
      </c>
      <c r="AB81" s="75">
        <f>SUM(BG81*AB1)</f>
        <v>0</v>
      </c>
      <c r="AC81" s="75">
        <f>SUM(AC80+1*AB1)</f>
        <v>0</v>
      </c>
      <c r="AD81" s="75">
        <v>0</v>
      </c>
      <c r="AE81" s="75">
        <v>0</v>
      </c>
      <c r="AF81" s="75">
        <v>0</v>
      </c>
      <c r="AG81" s="75">
        <f>IF(AG80+2&lt;13,(AG80+2)*AH1,(AG80-10)*AH1)</f>
        <v>0</v>
      </c>
      <c r="AH81" s="75">
        <f>SUM(BG81*AH1)</f>
        <v>0</v>
      </c>
      <c r="AI81" s="75">
        <f>IF(AG81&lt;3,(AI80+1)*AH1,AI80*AH1)</f>
        <v>0</v>
      </c>
      <c r="AJ81" s="75">
        <f>IF(AJ79=AJ80,(AJ80+1-AK81)*AL1,AJ80*AL1)</f>
        <v>0</v>
      </c>
      <c r="AK81" s="75">
        <f t="shared" si="36"/>
        <v>0</v>
      </c>
      <c r="AL81" s="75">
        <f>IF(AJ81-AJ80=0,(AL80+15)*AL1,AM1*AL1)</f>
        <v>0</v>
      </c>
      <c r="AM81" s="75">
        <f>IF(AK81=12,(AM80+1)*AL1,AM80*AL1)</f>
        <v>0</v>
      </c>
      <c r="AN81" s="75">
        <f>IF(AN79=AN80,(AN80+1-AO81)*AO1,AN80*AO1)</f>
        <v>0</v>
      </c>
      <c r="AO81" s="75">
        <f t="shared" si="92"/>
        <v>0</v>
      </c>
      <c r="AP81" s="75">
        <f>IF(AN80=AN81,BG81*AO1,(AP80-15)*AO1)</f>
        <v>0</v>
      </c>
      <c r="AQ81" s="75">
        <f>IF(AO81=12,(AQ80+1)*AO1,AQ80*AO1)</f>
        <v>0</v>
      </c>
      <c r="AR81" s="91">
        <f>SUM(MONTH(BC80+14)*AS1)</f>
        <v>0</v>
      </c>
      <c r="AS81" s="91">
        <f>SUM(DAY(BC80+14)*AS1)</f>
        <v>0</v>
      </c>
      <c r="AT81" s="91">
        <f>SUM(YEAR(BC80+14)*AS1)</f>
        <v>0</v>
      </c>
      <c r="AU81" s="91">
        <f>SUM(MONTH(BC80+7)*AV1)</f>
        <v>0</v>
      </c>
      <c r="AV81" s="91">
        <f>SUM(DAY(BC80+7)*AV1)</f>
        <v>0</v>
      </c>
      <c r="AW81" s="91">
        <f>SUM(YEAR(BC80+7)*AV1)</f>
        <v>0</v>
      </c>
      <c r="AX81" s="91">
        <f t="shared" si="69"/>
        <v>1</v>
      </c>
      <c r="AY81" s="91">
        <f t="shared" si="67"/>
        <v>1</v>
      </c>
      <c r="AZ81" s="91">
        <f t="shared" si="68"/>
        <v>0</v>
      </c>
      <c r="BA81" s="91">
        <f t="shared" si="68"/>
        <v>0</v>
      </c>
      <c r="BB81" s="79">
        <f t="shared" si="70"/>
        <v>0</v>
      </c>
      <c r="BC81" s="91">
        <f t="shared" si="71"/>
        <v>0</v>
      </c>
      <c r="BD81" s="75" t="s">
        <v>59</v>
      </c>
      <c r="BE81" s="91">
        <f>IF(BC81&lt;BU42,((BC81*10)+5),999999)</f>
        <v>5</v>
      </c>
      <c r="BF81" s="91">
        <f t="shared" si="72"/>
        <v>1</v>
      </c>
      <c r="BG81" s="75">
        <f t="shared" si="73"/>
        <v>0</v>
      </c>
      <c r="BH81" s="75">
        <f t="shared" si="93"/>
        <v>0</v>
      </c>
      <c r="BI81" s="75" t="b">
        <f t="shared" si="74"/>
        <v>0</v>
      </c>
      <c r="BJ81" s="75">
        <f t="shared" si="75"/>
        <v>0</v>
      </c>
      <c r="BK81" s="75">
        <f t="shared" si="76"/>
        <v>0</v>
      </c>
      <c r="BL81" s="75" t="b">
        <f t="shared" si="77"/>
        <v>1</v>
      </c>
      <c r="BM81" s="75">
        <f t="shared" si="78"/>
        <v>0</v>
      </c>
      <c r="BN81" s="75">
        <f t="shared" si="79"/>
        <v>0</v>
      </c>
      <c r="BO81" s="75" t="b">
        <f t="shared" si="80"/>
        <v>0</v>
      </c>
      <c r="BP81" s="75">
        <f t="shared" si="81"/>
        <v>0</v>
      </c>
      <c r="BQ81" s="75">
        <f t="shared" si="82"/>
        <v>0</v>
      </c>
      <c r="BR81" s="75"/>
      <c r="BS81" s="72" t="b">
        <f t="shared" si="52"/>
        <v>0</v>
      </c>
      <c r="BT81" s="72">
        <f t="shared" si="58"/>
        <v>0</v>
      </c>
      <c r="BU81" s="69" t="str">
        <f t="shared" si="57"/>
        <v/>
      </c>
      <c r="BV81" s="75"/>
      <c r="BW81" s="75"/>
      <c r="BX81" s="75"/>
      <c r="BY81" s="75"/>
      <c r="BZ81" s="75"/>
      <c r="CA81" s="75"/>
      <c r="CB81" s="75"/>
      <c r="CC81" s="75"/>
      <c r="CD81" s="79">
        <f t="shared" si="83"/>
        <v>0</v>
      </c>
      <c r="CE81" s="92">
        <f>IF(CD81&lt;CE3,CD81,CE3)</f>
        <v>0</v>
      </c>
      <c r="CF81" s="72" t="str">
        <f>IF(CE81&gt;=CE3,"BALLOON","PMT")</f>
        <v>PMT</v>
      </c>
      <c r="CG81" s="91">
        <f t="shared" si="94"/>
        <v>0</v>
      </c>
      <c r="CH81" s="91">
        <f>IF(BX1=360,CB5,CG81)</f>
        <v>0</v>
      </c>
      <c r="CI81" s="75" t="b">
        <f t="shared" si="84"/>
        <v>0</v>
      </c>
      <c r="CJ81" s="75">
        <f t="shared" si="95"/>
        <v>0</v>
      </c>
      <c r="CK81" s="75">
        <f>SUM(CJ81*CK1)</f>
        <v>0</v>
      </c>
      <c r="CL81" s="98">
        <f t="shared" si="85"/>
        <v>0</v>
      </c>
      <c r="CM81" s="97">
        <f>IF(CF81="PMT",E16-CL81,0)</f>
        <v>0</v>
      </c>
      <c r="CN81" s="97">
        <f t="shared" si="35"/>
        <v>0</v>
      </c>
      <c r="CO81" s="97">
        <f t="shared" si="86"/>
        <v>0</v>
      </c>
      <c r="CP81" s="97">
        <f t="shared" si="87"/>
        <v>0</v>
      </c>
      <c r="CQ81" s="94">
        <f t="shared" si="88"/>
        <v>0</v>
      </c>
      <c r="CR81" s="95">
        <f t="shared" si="96"/>
        <v>0</v>
      </c>
      <c r="CS81" s="96">
        <f t="shared" si="89"/>
        <v>0</v>
      </c>
      <c r="CT81" s="75">
        <f t="shared" si="98"/>
        <v>0</v>
      </c>
      <c r="CU81" s="99">
        <f t="shared" si="91"/>
        <v>0</v>
      </c>
      <c r="CV81" s="99">
        <f t="shared" si="66"/>
        <v>0</v>
      </c>
      <c r="CW81" s="100">
        <f t="shared" si="97"/>
        <v>0</v>
      </c>
      <c r="CX81" s="75">
        <f>SUM(CR81*CT81*BE1)</f>
        <v>0</v>
      </c>
    </row>
    <row r="82" spans="1:102" ht="18.95" customHeight="1">
      <c r="A82" s="45" t="str">
        <f t="shared" si="40"/>
        <v/>
      </c>
      <c r="B82" s="55" t="str">
        <f t="shared" si="41"/>
        <v/>
      </c>
      <c r="C82" s="47" t="str">
        <f t="shared" si="38"/>
        <v/>
      </c>
      <c r="D82" s="56" t="str">
        <f t="shared" si="42"/>
        <v/>
      </c>
      <c r="E82" s="121" t="str">
        <f t="shared" si="53"/>
        <v/>
      </c>
      <c r="F82" s="121"/>
      <c r="G82" s="57" t="str">
        <f t="shared" si="44"/>
        <v/>
      </c>
      <c r="H82" s="57" t="str">
        <f t="shared" si="45"/>
        <v/>
      </c>
      <c r="I82" s="128" t="str">
        <f t="shared" si="54"/>
        <v/>
      </c>
      <c r="J82" s="128" t="str">
        <f t="shared" si="55"/>
        <v/>
      </c>
      <c r="K82" s="140" t="str">
        <f t="shared" si="65"/>
        <v/>
      </c>
      <c r="L82" s="140"/>
      <c r="M82" s="139" t="str">
        <f t="shared" si="60"/>
        <v/>
      </c>
      <c r="N82" s="139"/>
      <c r="O82" s="46" t="str">
        <f t="shared" si="61"/>
        <v/>
      </c>
      <c r="P82" s="51" t="str">
        <f t="shared" si="62"/>
        <v/>
      </c>
      <c r="Q82" s="51"/>
      <c r="R82" s="75">
        <f>IF(R81+1&lt;13,(R81+1)*S1,1*S1)</f>
        <v>0</v>
      </c>
      <c r="S82" s="75">
        <f>SUM(BG82*S1)</f>
        <v>0</v>
      </c>
      <c r="T82" s="75">
        <f>IF(R82=1,(T81+1)*S1,T81*S1)</f>
        <v>0</v>
      </c>
      <c r="U82" s="75">
        <f>IF(U81+3&lt;13,(U81+3)*V1,(U81-9)*V1)</f>
        <v>0</v>
      </c>
      <c r="V82" s="75">
        <f>SUM(BG82*V1)</f>
        <v>0</v>
      </c>
      <c r="W82" s="75">
        <f>IF(U82&lt;4,(W81+1)*V1,W81*V1)</f>
        <v>0</v>
      </c>
      <c r="X82" s="75">
        <f>IF(X81+6&lt;13,(X81+6)*Y1,(X81-6)*Y1)</f>
        <v>0</v>
      </c>
      <c r="Y82" s="75">
        <f>SUM(BG82*Y1)</f>
        <v>0</v>
      </c>
      <c r="Z82" s="75">
        <f>IF(X82&lt;6,(Z81+1)*Y1,Z81*Y1)</f>
        <v>0</v>
      </c>
      <c r="AA82" s="75">
        <f>SUM(AA81*AB1)</f>
        <v>0</v>
      </c>
      <c r="AB82" s="75">
        <f>SUM(BG82*AB1)</f>
        <v>0</v>
      </c>
      <c r="AC82" s="75">
        <f>SUM(AC81+1*AB1)</f>
        <v>0</v>
      </c>
      <c r="AD82" s="75">
        <v>0</v>
      </c>
      <c r="AE82" s="75">
        <v>0</v>
      </c>
      <c r="AF82" s="75">
        <v>0</v>
      </c>
      <c r="AG82" s="75">
        <f>IF(AG81+2&lt;13,(AG81+2)*AH1,(AG81-10)*AH1)</f>
        <v>0</v>
      </c>
      <c r="AH82" s="75">
        <f>SUM(BG82*AH1)</f>
        <v>0</v>
      </c>
      <c r="AI82" s="75">
        <f>IF(AG82&lt;3,(AI81+1)*AH1,AI81*AH1)</f>
        <v>0</v>
      </c>
      <c r="AJ82" s="75">
        <f>IF(AJ80=AJ81,(AJ81+1-AK82)*AL1,AJ81*AL1)</f>
        <v>0</v>
      </c>
      <c r="AK82" s="75">
        <f t="shared" si="36"/>
        <v>0</v>
      </c>
      <c r="AL82" s="75">
        <f>IF(AJ82-AJ81=0,(AL81+15)*AL1,AM1*AL1)</f>
        <v>0</v>
      </c>
      <c r="AM82" s="75">
        <f>IF(AK82=12,(AM81+1)*AL1,AM81*AL1)</f>
        <v>0</v>
      </c>
      <c r="AN82" s="75">
        <f>IF(AN80=AN81,(AN81+1-AO82)*AO1,AN81*AO1)</f>
        <v>0</v>
      </c>
      <c r="AO82" s="75">
        <f t="shared" si="92"/>
        <v>0</v>
      </c>
      <c r="AP82" s="75">
        <f>IF(AN81=AN82,BG82*AO1,(AP81-15)*AO1)</f>
        <v>0</v>
      </c>
      <c r="AQ82" s="75">
        <f>IF(AO82=12,(AQ81+1)*AO1,AQ81*AO1)</f>
        <v>0</v>
      </c>
      <c r="AR82" s="91">
        <f>SUM(MONTH(BC81+14)*AS1)</f>
        <v>0</v>
      </c>
      <c r="AS82" s="91">
        <f>SUM(DAY(BC81+14)*AS1)</f>
        <v>0</v>
      </c>
      <c r="AT82" s="91">
        <f>SUM(YEAR(BC81+14)*AS1)</f>
        <v>0</v>
      </c>
      <c r="AU82" s="91">
        <f>SUM(MONTH(BC81+7)*AV1)</f>
        <v>0</v>
      </c>
      <c r="AV82" s="91">
        <f>SUM(DAY(BC81+7)*AV1)</f>
        <v>0</v>
      </c>
      <c r="AW82" s="91">
        <f>SUM(YEAR(BC81+7)*AV1)</f>
        <v>0</v>
      </c>
      <c r="AX82" s="91">
        <f t="shared" si="69"/>
        <v>1</v>
      </c>
      <c r="AY82" s="91">
        <f t="shared" si="67"/>
        <v>1</v>
      </c>
      <c r="AZ82" s="91">
        <f t="shared" si="68"/>
        <v>0</v>
      </c>
      <c r="BA82" s="91">
        <f t="shared" si="68"/>
        <v>0</v>
      </c>
      <c r="BB82" s="79">
        <f t="shared" si="70"/>
        <v>0</v>
      </c>
      <c r="BC82" s="91">
        <f t="shared" si="71"/>
        <v>0</v>
      </c>
      <c r="BD82" s="75" t="s">
        <v>59</v>
      </c>
      <c r="BE82" s="91">
        <f>IF(BC82&lt;BU42,((BC82*10)+5),999999)</f>
        <v>5</v>
      </c>
      <c r="BF82" s="91">
        <f t="shared" si="72"/>
        <v>1</v>
      </c>
      <c r="BG82" s="75">
        <f t="shared" si="73"/>
        <v>0</v>
      </c>
      <c r="BH82" s="75">
        <f t="shared" si="93"/>
        <v>0</v>
      </c>
      <c r="BI82" s="75" t="b">
        <f t="shared" si="74"/>
        <v>0</v>
      </c>
      <c r="BJ82" s="75">
        <f t="shared" si="75"/>
        <v>0</v>
      </c>
      <c r="BK82" s="75">
        <f t="shared" si="76"/>
        <v>0</v>
      </c>
      <c r="BL82" s="75" t="b">
        <f t="shared" si="77"/>
        <v>1</v>
      </c>
      <c r="BM82" s="75">
        <f t="shared" si="78"/>
        <v>0</v>
      </c>
      <c r="BN82" s="75">
        <f t="shared" si="79"/>
        <v>0</v>
      </c>
      <c r="BO82" s="75" t="b">
        <f t="shared" si="80"/>
        <v>0</v>
      </c>
      <c r="BP82" s="75">
        <f t="shared" si="81"/>
        <v>0</v>
      </c>
      <c r="BQ82" s="75">
        <f t="shared" si="82"/>
        <v>0</v>
      </c>
      <c r="BR82" s="75"/>
      <c r="BS82" s="72" t="b">
        <f t="shared" si="52"/>
        <v>0</v>
      </c>
      <c r="BT82" s="72">
        <f t="shared" si="58"/>
        <v>0</v>
      </c>
      <c r="BU82" s="69" t="str">
        <f t="shared" si="57"/>
        <v/>
      </c>
      <c r="BV82" s="75"/>
      <c r="BW82" s="75"/>
      <c r="BX82" s="75"/>
      <c r="BY82" s="75"/>
      <c r="BZ82" s="75"/>
      <c r="CA82" s="75"/>
      <c r="CB82" s="75"/>
      <c r="CC82" s="75"/>
      <c r="CD82" s="79">
        <f t="shared" si="83"/>
        <v>0</v>
      </c>
      <c r="CE82" s="92">
        <f>IF(CD82&lt;CE3,CD82,CE3)</f>
        <v>0</v>
      </c>
      <c r="CF82" s="72" t="str">
        <f>IF(CE82&gt;=CE3,"BALLOON","PMT")</f>
        <v>PMT</v>
      </c>
      <c r="CG82" s="91">
        <f t="shared" si="94"/>
        <v>0</v>
      </c>
      <c r="CH82" s="91">
        <f>IF(BX1=360,CB5,CG82)</f>
        <v>0</v>
      </c>
      <c r="CI82" s="75" t="b">
        <f t="shared" si="84"/>
        <v>0</v>
      </c>
      <c r="CJ82" s="75">
        <f t="shared" si="95"/>
        <v>0</v>
      </c>
      <c r="CK82" s="75">
        <f>SUM(CJ82*CK1)</f>
        <v>0</v>
      </c>
      <c r="CL82" s="98">
        <f t="shared" si="85"/>
        <v>0</v>
      </c>
      <c r="CM82" s="97">
        <f>IF(CF82="PMT",E16-CL82,0)</f>
        <v>0</v>
      </c>
      <c r="CN82" s="97">
        <f t="shared" si="35"/>
        <v>0</v>
      </c>
      <c r="CO82" s="97">
        <f t="shared" si="86"/>
        <v>0</v>
      </c>
      <c r="CP82" s="97">
        <f t="shared" si="87"/>
        <v>0</v>
      </c>
      <c r="CQ82" s="94">
        <f t="shared" si="88"/>
        <v>0</v>
      </c>
      <c r="CR82" s="95">
        <f t="shared" si="96"/>
        <v>0</v>
      </c>
      <c r="CS82" s="96">
        <f t="shared" si="89"/>
        <v>0</v>
      </c>
      <c r="CT82" s="75">
        <f t="shared" si="98"/>
        <v>0</v>
      </c>
      <c r="CU82" s="99">
        <f t="shared" si="91"/>
        <v>0</v>
      </c>
      <c r="CV82" s="99">
        <f t="shared" si="66"/>
        <v>0</v>
      </c>
      <c r="CW82" s="100">
        <f t="shared" si="97"/>
        <v>0</v>
      </c>
      <c r="CX82" s="75">
        <f>SUM(CR82*CT82*BE1)</f>
        <v>0</v>
      </c>
    </row>
    <row r="83" spans="1:102" ht="18.95" customHeight="1">
      <c r="A83" s="45" t="str">
        <f t="shared" si="40"/>
        <v/>
      </c>
      <c r="B83" s="55" t="str">
        <f t="shared" si="41"/>
        <v/>
      </c>
      <c r="C83" s="47" t="str">
        <f t="shared" si="38"/>
        <v/>
      </c>
      <c r="D83" s="56" t="str">
        <f t="shared" si="42"/>
        <v/>
      </c>
      <c r="E83" s="121" t="str">
        <f t="shared" si="53"/>
        <v/>
      </c>
      <c r="F83" s="121"/>
      <c r="G83" s="57" t="str">
        <f t="shared" si="44"/>
        <v/>
      </c>
      <c r="H83" s="57" t="str">
        <f t="shared" si="45"/>
        <v/>
      </c>
      <c r="I83" s="128" t="str">
        <f t="shared" si="54"/>
        <v/>
      </c>
      <c r="J83" s="128" t="str">
        <f t="shared" si="55"/>
        <v/>
      </c>
      <c r="K83" s="140" t="str">
        <f t="shared" si="65"/>
        <v/>
      </c>
      <c r="L83" s="140"/>
      <c r="M83" s="139" t="str">
        <f t="shared" si="60"/>
        <v/>
      </c>
      <c r="N83" s="139"/>
      <c r="O83" s="46" t="str">
        <f t="shared" si="61"/>
        <v/>
      </c>
      <c r="P83" s="51" t="str">
        <f t="shared" si="62"/>
        <v/>
      </c>
      <c r="Q83" s="51"/>
      <c r="R83" s="75">
        <f>IF(R82+1&lt;13,(R82+1)*S1,1*S1)</f>
        <v>0</v>
      </c>
      <c r="S83" s="75">
        <f>SUM(BG83*S1)</f>
        <v>0</v>
      </c>
      <c r="T83" s="75">
        <f>IF(R83=1,(T82+1)*S1,T82*S1)</f>
        <v>0</v>
      </c>
      <c r="U83" s="75">
        <f>IF(U82+3&lt;13,(U82+3)*V1,(U82-9)*V1)</f>
        <v>0</v>
      </c>
      <c r="V83" s="75">
        <f>SUM(BG83*V1)</f>
        <v>0</v>
      </c>
      <c r="W83" s="75">
        <f>IF(U83&lt;4,(W82+1)*V1,W82*V1)</f>
        <v>0</v>
      </c>
      <c r="X83" s="75">
        <f>IF(X82+6&lt;13,(X82+6)*Y1,(X82-6)*Y1)</f>
        <v>0</v>
      </c>
      <c r="Y83" s="75">
        <f>SUM(BG83*Y1)</f>
        <v>0</v>
      </c>
      <c r="Z83" s="75">
        <f>IF(X83&lt;6,(Z82+1)*Y1,Z82*Y1)</f>
        <v>0</v>
      </c>
      <c r="AA83" s="75">
        <f>SUM(AA82*AB1)</f>
        <v>0</v>
      </c>
      <c r="AB83" s="75">
        <f>SUM(BG83*AB1)</f>
        <v>0</v>
      </c>
      <c r="AC83" s="75">
        <f>SUM(AC82+1*AB1)</f>
        <v>0</v>
      </c>
      <c r="AD83" s="75">
        <v>0</v>
      </c>
      <c r="AE83" s="75">
        <v>0</v>
      </c>
      <c r="AF83" s="75">
        <v>0</v>
      </c>
      <c r="AG83" s="75">
        <f>IF(AG82+2&lt;13,(AG82+2)*AH1,(AG82-10)*AH1)</f>
        <v>0</v>
      </c>
      <c r="AH83" s="75">
        <f>SUM(BG83*AH1)</f>
        <v>0</v>
      </c>
      <c r="AI83" s="75">
        <f>IF(AG83&lt;3,(AI82+1)*AH1,AI82*AH1)</f>
        <v>0</v>
      </c>
      <c r="AJ83" s="75">
        <f>IF(AJ81=AJ82,(AJ82+1-AK83)*AL1,AJ82*AL1)</f>
        <v>0</v>
      </c>
      <c r="AK83" s="75">
        <f t="shared" si="36"/>
        <v>0</v>
      </c>
      <c r="AL83" s="75">
        <f>IF(AJ83-AJ82=0,(AL82+15)*AL1,AM1*AL1)</f>
        <v>0</v>
      </c>
      <c r="AM83" s="75">
        <f>IF(AK83=12,(AM82+1)*AL1,AM82*AL1)</f>
        <v>0</v>
      </c>
      <c r="AN83" s="75">
        <f>IF(AN81=AN82,(AN82+1-AO83)*AO1,AN82*AO1)</f>
        <v>0</v>
      </c>
      <c r="AO83" s="75">
        <f t="shared" si="92"/>
        <v>0</v>
      </c>
      <c r="AP83" s="75">
        <f>IF(AN82=AN83,BG83*AO1,(AP82-15)*AO1)</f>
        <v>0</v>
      </c>
      <c r="AQ83" s="75">
        <f>IF(AO83=12,(AQ82+1)*AO1,AQ82*AO1)</f>
        <v>0</v>
      </c>
      <c r="AR83" s="91">
        <f>SUM(MONTH(BC82+14)*AS1)</f>
        <v>0</v>
      </c>
      <c r="AS83" s="91">
        <f>SUM(DAY(BC82+14)*AS1)</f>
        <v>0</v>
      </c>
      <c r="AT83" s="91">
        <f>SUM(YEAR(BC82+14)*AS1)</f>
        <v>0</v>
      </c>
      <c r="AU83" s="91">
        <f>SUM(MONTH(BC82+7)*AV1)</f>
        <v>0</v>
      </c>
      <c r="AV83" s="91">
        <f>SUM(DAY(BC82+7)*AV1)</f>
        <v>0</v>
      </c>
      <c r="AW83" s="91">
        <f>SUM(YEAR(BC82+7)*AV1)</f>
        <v>0</v>
      </c>
      <c r="AX83" s="91">
        <f t="shared" si="69"/>
        <v>1</v>
      </c>
      <c r="AY83" s="91">
        <f t="shared" si="67"/>
        <v>1</v>
      </c>
      <c r="AZ83" s="91">
        <f t="shared" si="68"/>
        <v>0</v>
      </c>
      <c r="BA83" s="91">
        <f t="shared" si="68"/>
        <v>0</v>
      </c>
      <c r="BB83" s="79">
        <f t="shared" si="70"/>
        <v>0</v>
      </c>
      <c r="BC83" s="91">
        <f t="shared" si="71"/>
        <v>0</v>
      </c>
      <c r="BD83" s="75" t="s">
        <v>59</v>
      </c>
      <c r="BE83" s="91">
        <f>IF(BC83&lt;BU42,((BC83*10)+5),999999)</f>
        <v>5</v>
      </c>
      <c r="BF83" s="91">
        <f t="shared" si="72"/>
        <v>1</v>
      </c>
      <c r="BG83" s="75">
        <f t="shared" si="73"/>
        <v>0</v>
      </c>
      <c r="BH83" s="75">
        <f t="shared" si="93"/>
        <v>0</v>
      </c>
      <c r="BI83" s="75" t="b">
        <f t="shared" si="74"/>
        <v>0</v>
      </c>
      <c r="BJ83" s="75">
        <f t="shared" si="75"/>
        <v>0</v>
      </c>
      <c r="BK83" s="75">
        <f t="shared" si="76"/>
        <v>0</v>
      </c>
      <c r="BL83" s="75" t="b">
        <f t="shared" si="77"/>
        <v>1</v>
      </c>
      <c r="BM83" s="75">
        <f t="shared" si="78"/>
        <v>0</v>
      </c>
      <c r="BN83" s="75">
        <f t="shared" si="79"/>
        <v>0</v>
      </c>
      <c r="BO83" s="75" t="b">
        <f t="shared" si="80"/>
        <v>0</v>
      </c>
      <c r="BP83" s="75">
        <f t="shared" si="81"/>
        <v>0</v>
      </c>
      <c r="BQ83" s="75">
        <f t="shared" si="82"/>
        <v>0</v>
      </c>
      <c r="BR83" s="75"/>
      <c r="BS83" s="72" t="b">
        <f t="shared" si="52"/>
        <v>0</v>
      </c>
      <c r="BT83" s="72">
        <f t="shared" si="58"/>
        <v>0</v>
      </c>
      <c r="BU83" s="69" t="str">
        <f t="shared" si="57"/>
        <v/>
      </c>
      <c r="BV83" s="75"/>
      <c r="BW83" s="75"/>
      <c r="BX83" s="75"/>
      <c r="BY83" s="75"/>
      <c r="BZ83" s="75"/>
      <c r="CA83" s="75"/>
      <c r="CB83" s="75"/>
      <c r="CC83" s="75"/>
      <c r="CD83" s="79">
        <f t="shared" si="83"/>
        <v>0</v>
      </c>
      <c r="CE83" s="92">
        <f>IF(CD83&lt;CE3,CD83,CE3)</f>
        <v>0</v>
      </c>
      <c r="CF83" s="72" t="str">
        <f>IF(CE83&gt;=CE3,"BALLOON","PMT")</f>
        <v>PMT</v>
      </c>
      <c r="CG83" s="91">
        <f t="shared" si="94"/>
        <v>0</v>
      </c>
      <c r="CH83" s="91">
        <f>IF(BX1=360,CB5,CG83)</f>
        <v>0</v>
      </c>
      <c r="CI83" s="75" t="b">
        <f t="shared" si="84"/>
        <v>0</v>
      </c>
      <c r="CJ83" s="75">
        <f t="shared" si="95"/>
        <v>0</v>
      </c>
      <c r="CK83" s="75">
        <f>SUM(CJ83*CK1)</f>
        <v>0</v>
      </c>
      <c r="CL83" s="98">
        <f t="shared" si="85"/>
        <v>0</v>
      </c>
      <c r="CM83" s="97">
        <f>IF(CF83="PMT",E16-CL83,0)</f>
        <v>0</v>
      </c>
      <c r="CN83" s="97">
        <f t="shared" ref="CN83:CN146" si="99">IF(CQ82-CM83&gt;0,CM83*CR83,CQ82*CR83)</f>
        <v>0</v>
      </c>
      <c r="CO83" s="97">
        <f t="shared" si="86"/>
        <v>0</v>
      </c>
      <c r="CP83" s="97">
        <f t="shared" si="87"/>
        <v>0</v>
      </c>
      <c r="CQ83" s="94">
        <f t="shared" si="88"/>
        <v>0</v>
      </c>
      <c r="CR83" s="95">
        <f t="shared" si="96"/>
        <v>0</v>
      </c>
      <c r="CS83" s="96">
        <f t="shared" si="89"/>
        <v>0</v>
      </c>
      <c r="CT83" s="75">
        <f t="shared" si="98"/>
        <v>0</v>
      </c>
      <c r="CU83" s="99">
        <f t="shared" si="91"/>
        <v>0</v>
      </c>
      <c r="CV83" s="99">
        <f t="shared" si="66"/>
        <v>0</v>
      </c>
      <c r="CW83" s="100">
        <f t="shared" si="97"/>
        <v>0</v>
      </c>
      <c r="CX83" s="75">
        <f>SUM(CR83*CT83*BE1)</f>
        <v>0</v>
      </c>
    </row>
    <row r="84" spans="1:102" ht="18.95" customHeight="1">
      <c r="A84" s="45" t="str">
        <f t="shared" si="40"/>
        <v/>
      </c>
      <c r="B84" s="55" t="str">
        <f t="shared" si="41"/>
        <v/>
      </c>
      <c r="C84" s="47" t="str">
        <f t="shared" si="38"/>
        <v/>
      </c>
      <c r="D84" s="56" t="str">
        <f t="shared" si="42"/>
        <v/>
      </c>
      <c r="E84" s="121" t="str">
        <f t="shared" si="53"/>
        <v/>
      </c>
      <c r="F84" s="121"/>
      <c r="G84" s="57" t="str">
        <f t="shared" si="44"/>
        <v/>
      </c>
      <c r="H84" s="57" t="str">
        <f t="shared" si="45"/>
        <v/>
      </c>
      <c r="I84" s="128" t="str">
        <f t="shared" si="54"/>
        <v/>
      </c>
      <c r="J84" s="128" t="str">
        <f t="shared" si="55"/>
        <v/>
      </c>
      <c r="K84" s="140" t="str">
        <f t="shared" si="65"/>
        <v/>
      </c>
      <c r="L84" s="140"/>
      <c r="M84" s="139" t="str">
        <f t="shared" si="60"/>
        <v/>
      </c>
      <c r="N84" s="139"/>
      <c r="O84" s="46" t="str">
        <f t="shared" si="61"/>
        <v/>
      </c>
      <c r="P84" s="51" t="str">
        <f t="shared" si="62"/>
        <v/>
      </c>
      <c r="Q84" s="51"/>
      <c r="R84" s="75">
        <f>IF(R83+1&lt;13,(R83+1)*S1,1*S1)</f>
        <v>0</v>
      </c>
      <c r="S84" s="75">
        <f>SUM(BG84*S1)</f>
        <v>0</v>
      </c>
      <c r="T84" s="75">
        <f>IF(R84=1,(T83+1)*S1,T83*S1)</f>
        <v>0</v>
      </c>
      <c r="U84" s="75">
        <f>IF(U83+3&lt;13,(U83+3)*V1,(U83-9)*V1)</f>
        <v>0</v>
      </c>
      <c r="V84" s="75">
        <f>SUM(BG84*V1)</f>
        <v>0</v>
      </c>
      <c r="W84" s="75">
        <f>IF(U84&lt;4,(W83+1)*V1,W83*V1)</f>
        <v>0</v>
      </c>
      <c r="X84" s="75">
        <f>IF(X83+6&lt;13,(X83+6)*Y1,(X83-6)*Y1)</f>
        <v>0</v>
      </c>
      <c r="Y84" s="75">
        <f>SUM(BG84*Y1)</f>
        <v>0</v>
      </c>
      <c r="Z84" s="75">
        <f>IF(X84&lt;6,(Z83+1)*Y1,Z83*Y1)</f>
        <v>0</v>
      </c>
      <c r="AA84" s="75">
        <f>SUM(AA83*AB1)</f>
        <v>0</v>
      </c>
      <c r="AB84" s="75">
        <f>SUM(BG84*AB1)</f>
        <v>0</v>
      </c>
      <c r="AC84" s="75">
        <f>SUM(AC83+1*AB1)</f>
        <v>0</v>
      </c>
      <c r="AD84" s="75">
        <v>0</v>
      </c>
      <c r="AE84" s="75">
        <v>0</v>
      </c>
      <c r="AF84" s="75">
        <v>0</v>
      </c>
      <c r="AG84" s="75">
        <f>IF(AG83+2&lt;13,(AG83+2)*AH1,(AG83-10)*AH1)</f>
        <v>0</v>
      </c>
      <c r="AH84" s="75">
        <f>SUM(BG84*AH1)</f>
        <v>0</v>
      </c>
      <c r="AI84" s="75">
        <f>IF(AG84&lt;3,(AI83+1)*AH1,AI83*AH1)</f>
        <v>0</v>
      </c>
      <c r="AJ84" s="75">
        <f>IF(AJ82=AJ83,(AJ83+1-AK84)*AL1,AJ83*AL1)</f>
        <v>0</v>
      </c>
      <c r="AK84" s="75">
        <f t="shared" si="36"/>
        <v>0</v>
      </c>
      <c r="AL84" s="75">
        <f>IF(AJ84-AJ83=0,(AL83+15)*AL1,AM1*AL1)</f>
        <v>0</v>
      </c>
      <c r="AM84" s="75">
        <f>IF(AK84=12,(AM83+1)*AL1,AM83*AL1)</f>
        <v>0</v>
      </c>
      <c r="AN84" s="75">
        <f>IF(AN82=AN83,(AN83+1-AO84)*AO1,AN83*AO1)</f>
        <v>0</v>
      </c>
      <c r="AO84" s="75">
        <f t="shared" si="92"/>
        <v>0</v>
      </c>
      <c r="AP84" s="75">
        <f>IF(AN83=AN84,BG84*AO1,(AP83-15)*AO1)</f>
        <v>0</v>
      </c>
      <c r="AQ84" s="75">
        <f>IF(AO84=12,(AQ83+1)*AO1,AQ83*AO1)</f>
        <v>0</v>
      </c>
      <c r="AR84" s="91">
        <f>SUM(MONTH(BC83+14)*AS1)</f>
        <v>0</v>
      </c>
      <c r="AS84" s="91">
        <f>SUM(DAY(BC83+14)*AS1)</f>
        <v>0</v>
      </c>
      <c r="AT84" s="91">
        <f>SUM(YEAR(BC83+14)*AS1)</f>
        <v>0</v>
      </c>
      <c r="AU84" s="91">
        <f>SUM(MONTH(BC83+7)*AV1)</f>
        <v>0</v>
      </c>
      <c r="AV84" s="91">
        <f>SUM(DAY(BC83+7)*AV1)</f>
        <v>0</v>
      </c>
      <c r="AW84" s="91">
        <f>SUM(YEAR(BC83+7)*AV1)</f>
        <v>0</v>
      </c>
      <c r="AX84" s="91">
        <f t="shared" si="69"/>
        <v>1</v>
      </c>
      <c r="AY84" s="91">
        <f t="shared" si="67"/>
        <v>1</v>
      </c>
      <c r="AZ84" s="91">
        <f t="shared" si="68"/>
        <v>0</v>
      </c>
      <c r="BA84" s="91">
        <f t="shared" si="68"/>
        <v>0</v>
      </c>
      <c r="BB84" s="79">
        <f t="shared" si="70"/>
        <v>0</v>
      </c>
      <c r="BC84" s="91">
        <f t="shared" si="71"/>
        <v>0</v>
      </c>
      <c r="BD84" s="75" t="s">
        <v>59</v>
      </c>
      <c r="BE84" s="91">
        <f>IF(BC84&lt;BU42,((BC84*10)+5),999999)</f>
        <v>5</v>
      </c>
      <c r="BF84" s="91">
        <f t="shared" si="72"/>
        <v>1</v>
      </c>
      <c r="BG84" s="75">
        <f t="shared" si="73"/>
        <v>0</v>
      </c>
      <c r="BH84" s="75">
        <f t="shared" si="93"/>
        <v>0</v>
      </c>
      <c r="BI84" s="75" t="b">
        <f t="shared" si="74"/>
        <v>0</v>
      </c>
      <c r="BJ84" s="75">
        <f t="shared" si="75"/>
        <v>0</v>
      </c>
      <c r="BK84" s="75">
        <f t="shared" si="76"/>
        <v>0</v>
      </c>
      <c r="BL84" s="75" t="b">
        <f t="shared" si="77"/>
        <v>1</v>
      </c>
      <c r="BM84" s="75">
        <f t="shared" si="78"/>
        <v>0</v>
      </c>
      <c r="BN84" s="75">
        <f t="shared" si="79"/>
        <v>0</v>
      </c>
      <c r="BO84" s="75" t="b">
        <f t="shared" si="80"/>
        <v>0</v>
      </c>
      <c r="BP84" s="75">
        <f t="shared" si="81"/>
        <v>0</v>
      </c>
      <c r="BQ84" s="75">
        <f t="shared" si="82"/>
        <v>0</v>
      </c>
      <c r="BR84" s="75"/>
      <c r="BS84" s="72" t="b">
        <f t="shared" si="52"/>
        <v>0</v>
      </c>
      <c r="BT84" s="72">
        <f t="shared" si="58"/>
        <v>0</v>
      </c>
      <c r="BU84" s="69" t="str">
        <f t="shared" si="57"/>
        <v/>
      </c>
      <c r="BV84" s="75"/>
      <c r="BW84" s="75"/>
      <c r="BX84" s="75"/>
      <c r="BY84" s="75"/>
      <c r="BZ84" s="75"/>
      <c r="CA84" s="75"/>
      <c r="CB84" s="75"/>
      <c r="CC84" s="75"/>
      <c r="CD84" s="79">
        <f t="shared" si="83"/>
        <v>0</v>
      </c>
      <c r="CE84" s="92">
        <f>IF(CD84&lt;CE3,CD84,CE3)</f>
        <v>0</v>
      </c>
      <c r="CF84" s="72" t="str">
        <f>IF(CE84&gt;=CE3,"BALLOON","PMT")</f>
        <v>PMT</v>
      </c>
      <c r="CG84" s="91">
        <f t="shared" si="94"/>
        <v>0</v>
      </c>
      <c r="CH84" s="91">
        <f>IF(BX1=360,CB5,CG84)</f>
        <v>0</v>
      </c>
      <c r="CI84" s="75" t="b">
        <f t="shared" si="84"/>
        <v>0</v>
      </c>
      <c r="CJ84" s="75">
        <f t="shared" si="95"/>
        <v>0</v>
      </c>
      <c r="CK84" s="75">
        <f>SUM(CJ84*CK1)</f>
        <v>0</v>
      </c>
      <c r="CL84" s="98">
        <f t="shared" si="85"/>
        <v>0</v>
      </c>
      <c r="CM84" s="97">
        <f>IF(CF84="PMT",E16-CL84,0)</f>
        <v>0</v>
      </c>
      <c r="CN84" s="97">
        <f t="shared" si="99"/>
        <v>0</v>
      </c>
      <c r="CO84" s="97">
        <f t="shared" si="86"/>
        <v>0</v>
      </c>
      <c r="CP84" s="97">
        <f t="shared" si="87"/>
        <v>0</v>
      </c>
      <c r="CQ84" s="94">
        <f t="shared" si="88"/>
        <v>0</v>
      </c>
      <c r="CR84" s="95">
        <f t="shared" si="96"/>
        <v>0</v>
      </c>
      <c r="CS84" s="96">
        <f t="shared" si="89"/>
        <v>0</v>
      </c>
      <c r="CT84" s="75">
        <f t="shared" si="98"/>
        <v>0</v>
      </c>
      <c r="CU84" s="99">
        <f t="shared" si="91"/>
        <v>0</v>
      </c>
      <c r="CV84" s="99">
        <f t="shared" si="66"/>
        <v>0</v>
      </c>
      <c r="CW84" s="100">
        <f t="shared" si="97"/>
        <v>0</v>
      </c>
      <c r="CX84" s="75">
        <f>SUM(CR84*CT84*BE1)</f>
        <v>0</v>
      </c>
    </row>
    <row r="85" spans="1:102" ht="18.95" customHeight="1">
      <c r="A85" s="45" t="str">
        <f t="shared" si="40"/>
        <v/>
      </c>
      <c r="B85" s="55" t="str">
        <f t="shared" si="41"/>
        <v/>
      </c>
      <c r="C85" s="47" t="str">
        <f t="shared" si="38"/>
        <v/>
      </c>
      <c r="D85" s="56" t="str">
        <f t="shared" si="42"/>
        <v/>
      </c>
      <c r="E85" s="121" t="str">
        <f t="shared" si="53"/>
        <v/>
      </c>
      <c r="F85" s="121"/>
      <c r="G85" s="57" t="str">
        <f t="shared" si="44"/>
        <v/>
      </c>
      <c r="H85" s="57" t="str">
        <f t="shared" si="45"/>
        <v/>
      </c>
      <c r="I85" s="128" t="str">
        <f t="shared" si="54"/>
        <v/>
      </c>
      <c r="J85" s="128" t="str">
        <f t="shared" si="55"/>
        <v/>
      </c>
      <c r="K85" s="140" t="str">
        <f t="shared" si="65"/>
        <v/>
      </c>
      <c r="L85" s="140"/>
      <c r="M85" s="139" t="str">
        <f t="shared" si="60"/>
        <v/>
      </c>
      <c r="N85" s="139"/>
      <c r="O85" s="46" t="str">
        <f t="shared" si="61"/>
        <v/>
      </c>
      <c r="P85" s="51" t="str">
        <f t="shared" si="62"/>
        <v/>
      </c>
      <c r="Q85" s="51"/>
      <c r="R85" s="75">
        <f>IF(R84+1&lt;13,(R84+1)*S1,1*S1)</f>
        <v>0</v>
      </c>
      <c r="S85" s="75">
        <f>SUM(BG85*S1)</f>
        <v>0</v>
      </c>
      <c r="T85" s="75">
        <f>IF(R85=1,(T84+1)*S1,T84*S1)</f>
        <v>0</v>
      </c>
      <c r="U85" s="75">
        <f>IF(U84+3&lt;13,(U84+3)*V1,(U84-9)*V1)</f>
        <v>0</v>
      </c>
      <c r="V85" s="75">
        <f>SUM(BG85*V1)</f>
        <v>0</v>
      </c>
      <c r="W85" s="75">
        <f>IF(U85&lt;4,(W84+1)*V1,W84*V1)</f>
        <v>0</v>
      </c>
      <c r="X85" s="75">
        <f>IF(X84+6&lt;13,(X84+6)*Y1,(X84-6)*Y1)</f>
        <v>0</v>
      </c>
      <c r="Y85" s="75">
        <f>SUM(BG85*Y1)</f>
        <v>0</v>
      </c>
      <c r="Z85" s="75">
        <f>IF(X85&lt;6,(Z84+1)*Y1,Z84*Y1)</f>
        <v>0</v>
      </c>
      <c r="AA85" s="75">
        <f>SUM(AA84*AB1)</f>
        <v>0</v>
      </c>
      <c r="AB85" s="75">
        <f>SUM(BG85*AB1)</f>
        <v>0</v>
      </c>
      <c r="AC85" s="75">
        <f>SUM(AC84+1*AB1)</f>
        <v>0</v>
      </c>
      <c r="AD85" s="75">
        <v>0</v>
      </c>
      <c r="AE85" s="75">
        <v>0</v>
      </c>
      <c r="AF85" s="75">
        <v>0</v>
      </c>
      <c r="AG85" s="75">
        <f>IF(AG84+2&lt;13,(AG84+2)*AH1,(AG84-10)*AH1)</f>
        <v>0</v>
      </c>
      <c r="AH85" s="75">
        <f>SUM(BG85*AH1)</f>
        <v>0</v>
      </c>
      <c r="AI85" s="75">
        <f>IF(AG85&lt;3,(AI84+1)*AH1,AI84*AH1)</f>
        <v>0</v>
      </c>
      <c r="AJ85" s="75">
        <f>IF(AJ83=AJ84,(AJ84+1-AK85)*AL1,AJ84*AL1)</f>
        <v>0</v>
      </c>
      <c r="AK85" s="75">
        <f t="shared" ref="AK85:AK148" si="100">IF(AJ84+AJ83=24,12,0)</f>
        <v>0</v>
      </c>
      <c r="AL85" s="75">
        <f>IF(AJ85-AJ84=0,(AL84+15)*AL1,AM1*AL1)</f>
        <v>0</v>
      </c>
      <c r="AM85" s="75">
        <f>IF(AK85=12,(AM84+1)*AL1,AM84*AL1)</f>
        <v>0</v>
      </c>
      <c r="AN85" s="75">
        <f>IF(AN83=AN84,(AN84+1-AO85)*AO1,AN84*AO1)</f>
        <v>0</v>
      </c>
      <c r="AO85" s="75">
        <f t="shared" si="92"/>
        <v>0</v>
      </c>
      <c r="AP85" s="75">
        <f>IF(AN84=AN85,BG85*AO1,(AP84-15)*AO1)</f>
        <v>0</v>
      </c>
      <c r="AQ85" s="75">
        <f>IF(AO85=12,(AQ84+1)*AO1,AQ84*AO1)</f>
        <v>0</v>
      </c>
      <c r="AR85" s="91">
        <f>SUM(MONTH(BC84+14)*AS1)</f>
        <v>0</v>
      </c>
      <c r="AS85" s="91">
        <f>SUM(DAY(BC84+14)*AS1)</f>
        <v>0</v>
      </c>
      <c r="AT85" s="91">
        <f>SUM(YEAR(BC84+14)*AS1)</f>
        <v>0</v>
      </c>
      <c r="AU85" s="91">
        <f>SUM(MONTH(BC84+7)*AV1)</f>
        <v>0</v>
      </c>
      <c r="AV85" s="91">
        <f>SUM(DAY(BC84+7)*AV1)</f>
        <v>0</v>
      </c>
      <c r="AW85" s="91">
        <f>SUM(YEAR(BC84+7)*AV1)</f>
        <v>0</v>
      </c>
      <c r="AX85" s="91">
        <f t="shared" si="69"/>
        <v>1</v>
      </c>
      <c r="AY85" s="91">
        <f t="shared" si="67"/>
        <v>1</v>
      </c>
      <c r="AZ85" s="91">
        <f t="shared" si="68"/>
        <v>0</v>
      </c>
      <c r="BA85" s="91">
        <f t="shared" si="68"/>
        <v>0</v>
      </c>
      <c r="BB85" s="79">
        <f t="shared" si="70"/>
        <v>0</v>
      </c>
      <c r="BC85" s="91">
        <f t="shared" si="71"/>
        <v>0</v>
      </c>
      <c r="BD85" s="75" t="s">
        <v>59</v>
      </c>
      <c r="BE85" s="91">
        <f>IF(BC85&lt;BU42,((BC85*10)+5),999999)</f>
        <v>5</v>
      </c>
      <c r="BF85" s="91">
        <f t="shared" si="72"/>
        <v>1</v>
      </c>
      <c r="BG85" s="75">
        <f t="shared" si="73"/>
        <v>0</v>
      </c>
      <c r="BH85" s="75">
        <f t="shared" si="93"/>
        <v>0</v>
      </c>
      <c r="BI85" s="75" t="b">
        <f t="shared" si="74"/>
        <v>0</v>
      </c>
      <c r="BJ85" s="75">
        <f t="shared" si="75"/>
        <v>0</v>
      </c>
      <c r="BK85" s="75">
        <f t="shared" si="76"/>
        <v>0</v>
      </c>
      <c r="BL85" s="75" t="b">
        <f t="shared" si="77"/>
        <v>1</v>
      </c>
      <c r="BM85" s="75">
        <f t="shared" si="78"/>
        <v>0</v>
      </c>
      <c r="BN85" s="75">
        <f t="shared" si="79"/>
        <v>0</v>
      </c>
      <c r="BO85" s="75" t="b">
        <f t="shared" si="80"/>
        <v>0</v>
      </c>
      <c r="BP85" s="75">
        <f t="shared" si="81"/>
        <v>0</v>
      </c>
      <c r="BQ85" s="75">
        <f t="shared" si="82"/>
        <v>0</v>
      </c>
      <c r="BR85" s="75"/>
      <c r="BS85" s="72" t="b">
        <f t="shared" si="52"/>
        <v>0</v>
      </c>
      <c r="BT85" s="72">
        <f t="shared" si="58"/>
        <v>0</v>
      </c>
      <c r="BU85" s="69" t="str">
        <f t="shared" si="57"/>
        <v/>
      </c>
      <c r="BV85" s="75"/>
      <c r="BW85" s="75"/>
      <c r="BX85" s="75"/>
      <c r="BY85" s="75"/>
      <c r="BZ85" s="75"/>
      <c r="CA85" s="75"/>
      <c r="CB85" s="75"/>
      <c r="CC85" s="75"/>
      <c r="CD85" s="79">
        <f t="shared" si="83"/>
        <v>0</v>
      </c>
      <c r="CE85" s="92">
        <f>IF(CD85&lt;CE3,CD85,CE3)</f>
        <v>0</v>
      </c>
      <c r="CF85" s="72" t="str">
        <f>IF(CE85&gt;=CE3,"BALLOON","PMT")</f>
        <v>PMT</v>
      </c>
      <c r="CG85" s="91">
        <f t="shared" si="94"/>
        <v>0</v>
      </c>
      <c r="CH85" s="91">
        <f>IF(BX1=360,CB5,CG85)</f>
        <v>0</v>
      </c>
      <c r="CI85" s="75" t="b">
        <f t="shared" si="84"/>
        <v>0</v>
      </c>
      <c r="CJ85" s="75">
        <f t="shared" si="95"/>
        <v>0</v>
      </c>
      <c r="CK85" s="75">
        <f>SUM(CJ85*CK1)</f>
        <v>0</v>
      </c>
      <c r="CL85" s="98">
        <f t="shared" si="85"/>
        <v>0</v>
      </c>
      <c r="CM85" s="97">
        <f>IF(CF85="PMT",E16-CL85,0)</f>
        <v>0</v>
      </c>
      <c r="CN85" s="97">
        <f t="shared" si="99"/>
        <v>0</v>
      </c>
      <c r="CO85" s="97">
        <f t="shared" si="86"/>
        <v>0</v>
      </c>
      <c r="CP85" s="97">
        <f t="shared" si="87"/>
        <v>0</v>
      </c>
      <c r="CQ85" s="94">
        <f t="shared" si="88"/>
        <v>0</v>
      </c>
      <c r="CR85" s="95">
        <f t="shared" si="96"/>
        <v>0</v>
      </c>
      <c r="CS85" s="96">
        <f t="shared" si="89"/>
        <v>0</v>
      </c>
      <c r="CT85" s="75">
        <f t="shared" si="98"/>
        <v>0</v>
      </c>
      <c r="CU85" s="99">
        <f t="shared" si="91"/>
        <v>0</v>
      </c>
      <c r="CV85" s="99">
        <f t="shared" si="66"/>
        <v>0</v>
      </c>
      <c r="CW85" s="100">
        <f t="shared" si="97"/>
        <v>0</v>
      </c>
      <c r="CX85" s="75">
        <f>SUM(CR85*CT85*BE1)</f>
        <v>0</v>
      </c>
    </row>
    <row r="86" spans="1:102" ht="18.95" customHeight="1">
      <c r="A86" s="45" t="str">
        <f t="shared" si="40"/>
        <v/>
      </c>
      <c r="B86" s="55" t="str">
        <f t="shared" si="41"/>
        <v/>
      </c>
      <c r="C86" s="47" t="str">
        <f t="shared" si="38"/>
        <v/>
      </c>
      <c r="D86" s="56" t="str">
        <f t="shared" si="42"/>
        <v/>
      </c>
      <c r="E86" s="121" t="str">
        <f t="shared" si="53"/>
        <v/>
      </c>
      <c r="F86" s="121"/>
      <c r="G86" s="57" t="str">
        <f t="shared" si="44"/>
        <v/>
      </c>
      <c r="H86" s="57" t="str">
        <f t="shared" si="45"/>
        <v/>
      </c>
      <c r="I86" s="128" t="str">
        <f t="shared" si="54"/>
        <v/>
      </c>
      <c r="J86" s="128" t="str">
        <f t="shared" si="55"/>
        <v/>
      </c>
      <c r="K86" s="140" t="str">
        <f t="shared" si="65"/>
        <v/>
      </c>
      <c r="L86" s="140"/>
      <c r="M86" s="139" t="str">
        <f t="shared" si="60"/>
        <v/>
      </c>
      <c r="N86" s="139"/>
      <c r="O86" s="46" t="str">
        <f t="shared" si="61"/>
        <v/>
      </c>
      <c r="P86" s="51" t="str">
        <f t="shared" si="62"/>
        <v/>
      </c>
      <c r="Q86" s="51"/>
      <c r="R86" s="75">
        <f>IF(R85+1&lt;13,(R85+1)*S1,1*S1)</f>
        <v>0</v>
      </c>
      <c r="S86" s="75">
        <f>SUM(BG86*S1)</f>
        <v>0</v>
      </c>
      <c r="T86" s="75">
        <f>IF(R86=1,(T85+1)*S1,T85*S1)</f>
        <v>0</v>
      </c>
      <c r="U86" s="75">
        <f>IF(U85+3&lt;13,(U85+3)*V1,(U85-9)*V1)</f>
        <v>0</v>
      </c>
      <c r="V86" s="75">
        <f>SUM(BG86*V1)</f>
        <v>0</v>
      </c>
      <c r="W86" s="75">
        <f>IF(U86&lt;4,(W85+1)*V1,W85*V1)</f>
        <v>0</v>
      </c>
      <c r="X86" s="75">
        <f>IF(X85+6&lt;13,(X85+6)*Y1,(X85-6)*Y1)</f>
        <v>0</v>
      </c>
      <c r="Y86" s="75">
        <f>SUM(BG86*Y1)</f>
        <v>0</v>
      </c>
      <c r="Z86" s="75">
        <f>IF(X86&lt;6,(Z85+1)*Y1,Z85*Y1)</f>
        <v>0</v>
      </c>
      <c r="AA86" s="75">
        <f>SUM(AA85*AB1)</f>
        <v>0</v>
      </c>
      <c r="AB86" s="75">
        <f>SUM(BG86*AB1)</f>
        <v>0</v>
      </c>
      <c r="AC86" s="75">
        <f>SUM(AC85+1*AB1)</f>
        <v>0</v>
      </c>
      <c r="AD86" s="75">
        <v>0</v>
      </c>
      <c r="AE86" s="75">
        <v>0</v>
      </c>
      <c r="AF86" s="75">
        <v>0</v>
      </c>
      <c r="AG86" s="75">
        <f>IF(AG85+2&lt;13,(AG85+2)*AH1,(AG85-10)*AH1)</f>
        <v>0</v>
      </c>
      <c r="AH86" s="75">
        <f>SUM(BG86*AH1)</f>
        <v>0</v>
      </c>
      <c r="AI86" s="75">
        <f>IF(AG86&lt;3,(AI85+1)*AH1,AI85*AH1)</f>
        <v>0</v>
      </c>
      <c r="AJ86" s="75">
        <f>IF(AJ84=AJ85,(AJ85+1-AK86)*AL1,AJ85*AL1)</f>
        <v>0</v>
      </c>
      <c r="AK86" s="75">
        <f t="shared" si="100"/>
        <v>0</v>
      </c>
      <c r="AL86" s="75">
        <f>IF(AJ86-AJ85=0,(AL85+15)*AL1,AM1*AL1)</f>
        <v>0</v>
      </c>
      <c r="AM86" s="75">
        <f>IF(AK86=12,(AM85+1)*AL1,AM85*AL1)</f>
        <v>0</v>
      </c>
      <c r="AN86" s="75">
        <f>IF(AN84=AN85,(AN85+1-AO86)*AO1,AN85*AO1)</f>
        <v>0</v>
      </c>
      <c r="AO86" s="75">
        <f t="shared" si="92"/>
        <v>0</v>
      </c>
      <c r="AP86" s="75">
        <f>IF(AN85=AN86,BG86*AO1,(AP85-15)*AO1)</f>
        <v>0</v>
      </c>
      <c r="AQ86" s="75">
        <f>IF(AO86=12,(AQ85+1)*AO1,AQ85*AO1)</f>
        <v>0</v>
      </c>
      <c r="AR86" s="91">
        <f>SUM(MONTH(BC85+14)*AS1)</f>
        <v>0</v>
      </c>
      <c r="AS86" s="91">
        <f>SUM(DAY(BC85+14)*AS1)</f>
        <v>0</v>
      </c>
      <c r="AT86" s="91">
        <f>SUM(YEAR(BC85+14)*AS1)</f>
        <v>0</v>
      </c>
      <c r="AU86" s="91">
        <f>SUM(MONTH(BC85+7)*AV1)</f>
        <v>0</v>
      </c>
      <c r="AV86" s="91">
        <f>SUM(DAY(BC85+7)*AV1)</f>
        <v>0</v>
      </c>
      <c r="AW86" s="91">
        <f>SUM(YEAR(BC85+7)*AV1)</f>
        <v>0</v>
      </c>
      <c r="AX86" s="91">
        <f t="shared" si="69"/>
        <v>1</v>
      </c>
      <c r="AY86" s="91">
        <f t="shared" si="67"/>
        <v>1</v>
      </c>
      <c r="AZ86" s="91">
        <f t="shared" si="68"/>
        <v>0</v>
      </c>
      <c r="BA86" s="91">
        <f t="shared" si="68"/>
        <v>0</v>
      </c>
      <c r="BB86" s="79">
        <f t="shared" si="70"/>
        <v>0</v>
      </c>
      <c r="BC86" s="91">
        <f t="shared" si="71"/>
        <v>0</v>
      </c>
      <c r="BD86" s="75" t="s">
        <v>59</v>
      </c>
      <c r="BE86" s="91">
        <f>IF(BC86&lt;BU42,((BC86*10)+5),999999)</f>
        <v>5</v>
      </c>
      <c r="BF86" s="91">
        <f t="shared" si="72"/>
        <v>1</v>
      </c>
      <c r="BG86" s="75">
        <f t="shared" si="73"/>
        <v>0</v>
      </c>
      <c r="BH86" s="75">
        <f t="shared" si="93"/>
        <v>0</v>
      </c>
      <c r="BI86" s="75" t="b">
        <f t="shared" si="74"/>
        <v>0</v>
      </c>
      <c r="BJ86" s="75">
        <f t="shared" si="75"/>
        <v>0</v>
      </c>
      <c r="BK86" s="75">
        <f t="shared" si="76"/>
        <v>0</v>
      </c>
      <c r="BL86" s="75" t="b">
        <f t="shared" si="77"/>
        <v>1</v>
      </c>
      <c r="BM86" s="75">
        <f t="shared" si="78"/>
        <v>0</v>
      </c>
      <c r="BN86" s="75">
        <f t="shared" si="79"/>
        <v>0</v>
      </c>
      <c r="BO86" s="75" t="b">
        <f t="shared" si="80"/>
        <v>0</v>
      </c>
      <c r="BP86" s="75">
        <f t="shared" si="81"/>
        <v>0</v>
      </c>
      <c r="BQ86" s="75">
        <f t="shared" si="82"/>
        <v>0</v>
      </c>
      <c r="BR86" s="75"/>
      <c r="BS86" s="72" t="b">
        <f t="shared" si="52"/>
        <v>0</v>
      </c>
      <c r="BT86" s="72">
        <f t="shared" si="58"/>
        <v>0</v>
      </c>
      <c r="BU86" s="69" t="str">
        <f t="shared" si="57"/>
        <v/>
      </c>
      <c r="BV86" s="75"/>
      <c r="BW86" s="75"/>
      <c r="BX86" s="75"/>
      <c r="BY86" s="75"/>
      <c r="BZ86" s="75"/>
      <c r="CA86" s="75"/>
      <c r="CB86" s="75"/>
      <c r="CC86" s="75"/>
      <c r="CD86" s="79">
        <f t="shared" si="83"/>
        <v>0</v>
      </c>
      <c r="CE86" s="92">
        <f>IF(CD86&lt;CE3,CD86,CE3)</f>
        <v>0</v>
      </c>
      <c r="CF86" s="72" t="str">
        <f>IF(CE86&gt;=CE3,"BALLOON","PMT")</f>
        <v>PMT</v>
      </c>
      <c r="CG86" s="91">
        <f t="shared" si="94"/>
        <v>0</v>
      </c>
      <c r="CH86" s="91">
        <f>IF(BX1=360,CB5,CG86)</f>
        <v>0</v>
      </c>
      <c r="CI86" s="75" t="b">
        <f t="shared" si="84"/>
        <v>0</v>
      </c>
      <c r="CJ86" s="75">
        <f t="shared" si="95"/>
        <v>0</v>
      </c>
      <c r="CK86" s="75">
        <f>SUM(CJ86*CK1)</f>
        <v>0</v>
      </c>
      <c r="CL86" s="98">
        <f t="shared" si="85"/>
        <v>0</v>
      </c>
      <c r="CM86" s="97">
        <f>IF(CF86="PMT",E16-CL86,0)</f>
        <v>0</v>
      </c>
      <c r="CN86" s="97">
        <f t="shared" si="99"/>
        <v>0</v>
      </c>
      <c r="CO86" s="97">
        <f t="shared" si="86"/>
        <v>0</v>
      </c>
      <c r="CP86" s="97">
        <f t="shared" si="87"/>
        <v>0</v>
      </c>
      <c r="CQ86" s="94">
        <f t="shared" si="88"/>
        <v>0</v>
      </c>
      <c r="CR86" s="95">
        <f t="shared" si="96"/>
        <v>0</v>
      </c>
      <c r="CS86" s="96">
        <f t="shared" si="89"/>
        <v>0</v>
      </c>
      <c r="CT86" s="75">
        <f t="shared" si="98"/>
        <v>0</v>
      </c>
      <c r="CU86" s="99">
        <f t="shared" si="91"/>
        <v>0</v>
      </c>
      <c r="CV86" s="99">
        <f t="shared" si="66"/>
        <v>0</v>
      </c>
      <c r="CW86" s="100">
        <f t="shared" si="97"/>
        <v>0</v>
      </c>
      <c r="CX86" s="75">
        <f>SUM(CR86*CT86*BE1)</f>
        <v>0</v>
      </c>
    </row>
    <row r="87" spans="1:102" ht="18.95" customHeight="1">
      <c r="A87" s="45" t="str">
        <f t="shared" si="40"/>
        <v/>
      </c>
      <c r="B87" s="55" t="str">
        <f t="shared" si="41"/>
        <v/>
      </c>
      <c r="C87" s="47" t="str">
        <f t="shared" si="38"/>
        <v/>
      </c>
      <c r="D87" s="56" t="str">
        <f t="shared" si="42"/>
        <v/>
      </c>
      <c r="E87" s="121" t="str">
        <f t="shared" si="53"/>
        <v/>
      </c>
      <c r="F87" s="121"/>
      <c r="G87" s="57" t="str">
        <f t="shared" si="44"/>
        <v/>
      </c>
      <c r="H87" s="57" t="str">
        <f t="shared" si="45"/>
        <v/>
      </c>
      <c r="I87" s="128" t="str">
        <f t="shared" si="54"/>
        <v/>
      </c>
      <c r="J87" s="128" t="str">
        <f t="shared" si="55"/>
        <v/>
      </c>
      <c r="K87" s="140" t="str">
        <f t="shared" si="65"/>
        <v/>
      </c>
      <c r="L87" s="140"/>
      <c r="M87" s="139" t="str">
        <f t="shared" si="60"/>
        <v/>
      </c>
      <c r="N87" s="139"/>
      <c r="O87" s="46" t="str">
        <f t="shared" si="61"/>
        <v/>
      </c>
      <c r="P87" s="51" t="str">
        <f t="shared" si="62"/>
        <v/>
      </c>
      <c r="Q87" s="51"/>
      <c r="R87" s="75">
        <f>IF(R86+1&lt;13,(R86+1)*S1,1*S1)</f>
        <v>0</v>
      </c>
      <c r="S87" s="75">
        <f>SUM(BG87*S1)</f>
        <v>0</v>
      </c>
      <c r="T87" s="75">
        <f>IF(R87=1,(T86+1)*S1,T86*S1)</f>
        <v>0</v>
      </c>
      <c r="U87" s="75">
        <f>IF(U86+3&lt;13,(U86+3)*V1,(U86-9)*V1)</f>
        <v>0</v>
      </c>
      <c r="V87" s="75">
        <f>SUM(BG87*V1)</f>
        <v>0</v>
      </c>
      <c r="W87" s="75">
        <f>IF(U87&lt;4,(W86+1)*V1,W86*V1)</f>
        <v>0</v>
      </c>
      <c r="X87" s="75">
        <f>IF(X86+6&lt;13,(X86+6)*Y1,(X86-6)*Y1)</f>
        <v>0</v>
      </c>
      <c r="Y87" s="75">
        <f>SUM(BG87*Y1)</f>
        <v>0</v>
      </c>
      <c r="Z87" s="75">
        <f>IF(X87&lt;6,(Z86+1)*Y1,Z86*Y1)</f>
        <v>0</v>
      </c>
      <c r="AA87" s="75">
        <f>SUM(AA86*AB1)</f>
        <v>0</v>
      </c>
      <c r="AB87" s="75">
        <f>SUM(BG87*AB1)</f>
        <v>0</v>
      </c>
      <c r="AC87" s="75">
        <f>SUM(AC86+1*AB1)</f>
        <v>0</v>
      </c>
      <c r="AD87" s="75">
        <v>0</v>
      </c>
      <c r="AE87" s="75">
        <v>0</v>
      </c>
      <c r="AF87" s="75">
        <v>0</v>
      </c>
      <c r="AG87" s="75">
        <f>IF(AG86+2&lt;13,(AG86+2)*AH1,(AG86-10)*AH1)</f>
        <v>0</v>
      </c>
      <c r="AH87" s="75">
        <f>SUM(BG87*AH1)</f>
        <v>0</v>
      </c>
      <c r="AI87" s="75">
        <f>IF(AG87&lt;3,(AI86+1)*AH1,AI86*AH1)</f>
        <v>0</v>
      </c>
      <c r="AJ87" s="75">
        <f>IF(AJ85=AJ86,(AJ86+1-AK87)*AL1,AJ86*AL1)</f>
        <v>0</v>
      </c>
      <c r="AK87" s="75">
        <f t="shared" si="100"/>
        <v>0</v>
      </c>
      <c r="AL87" s="75">
        <f>IF(AJ87-AJ86=0,(AL86+15)*AL1,AM1*AL1)</f>
        <v>0</v>
      </c>
      <c r="AM87" s="75">
        <f>IF(AK87=12,(AM86+1)*AL1,AM86*AL1)</f>
        <v>0</v>
      </c>
      <c r="AN87" s="75">
        <f>IF(AN85=AN86,(AN86+1-AO87)*AO1,AN86*AO1)</f>
        <v>0</v>
      </c>
      <c r="AO87" s="75">
        <f t="shared" si="92"/>
        <v>0</v>
      </c>
      <c r="AP87" s="75">
        <f>IF(AN86=AN87,BG87*AO1,(AP86-15)*AO1)</f>
        <v>0</v>
      </c>
      <c r="AQ87" s="75">
        <f>IF(AO87=12,(AQ86+1)*AO1,AQ86*AO1)</f>
        <v>0</v>
      </c>
      <c r="AR87" s="91">
        <f>SUM(MONTH(BC86+14)*AS1)</f>
        <v>0</v>
      </c>
      <c r="AS87" s="91">
        <f>SUM(DAY(BC86+14)*AS1)</f>
        <v>0</v>
      </c>
      <c r="AT87" s="91">
        <f>SUM(YEAR(BC86+14)*AS1)</f>
        <v>0</v>
      </c>
      <c r="AU87" s="91">
        <f>SUM(MONTH(BC86+7)*AV1)</f>
        <v>0</v>
      </c>
      <c r="AV87" s="91">
        <f>SUM(DAY(BC86+7)*AV1)</f>
        <v>0</v>
      </c>
      <c r="AW87" s="91">
        <f>SUM(YEAR(BC86+7)*AV1)</f>
        <v>0</v>
      </c>
      <c r="AX87" s="91">
        <f t="shared" si="69"/>
        <v>1</v>
      </c>
      <c r="AY87" s="91">
        <f t="shared" si="67"/>
        <v>1</v>
      </c>
      <c r="AZ87" s="91">
        <f t="shared" si="68"/>
        <v>0</v>
      </c>
      <c r="BA87" s="91">
        <f t="shared" si="68"/>
        <v>0</v>
      </c>
      <c r="BB87" s="79">
        <f t="shared" si="70"/>
        <v>0</v>
      </c>
      <c r="BC87" s="91">
        <f t="shared" si="71"/>
        <v>0</v>
      </c>
      <c r="BD87" s="75" t="s">
        <v>59</v>
      </c>
      <c r="BE87" s="91">
        <f>IF(BC87&lt;BU42,((BC87*10)+5),999999)</f>
        <v>5</v>
      </c>
      <c r="BF87" s="91">
        <f t="shared" si="72"/>
        <v>1</v>
      </c>
      <c r="BG87" s="75">
        <f t="shared" si="73"/>
        <v>0</v>
      </c>
      <c r="BH87" s="75">
        <f t="shared" si="93"/>
        <v>0</v>
      </c>
      <c r="BI87" s="75" t="b">
        <f t="shared" si="74"/>
        <v>0</v>
      </c>
      <c r="BJ87" s="75">
        <f t="shared" si="75"/>
        <v>0</v>
      </c>
      <c r="BK87" s="75">
        <f t="shared" si="76"/>
        <v>0</v>
      </c>
      <c r="BL87" s="75" t="b">
        <f t="shared" si="77"/>
        <v>1</v>
      </c>
      <c r="BM87" s="75">
        <f t="shared" si="78"/>
        <v>0</v>
      </c>
      <c r="BN87" s="75">
        <f t="shared" si="79"/>
        <v>0</v>
      </c>
      <c r="BO87" s="75" t="b">
        <f t="shared" si="80"/>
        <v>0</v>
      </c>
      <c r="BP87" s="75">
        <f t="shared" si="81"/>
        <v>0</v>
      </c>
      <c r="BQ87" s="75">
        <f t="shared" si="82"/>
        <v>0</v>
      </c>
      <c r="BR87" s="75"/>
      <c r="BS87" s="72" t="b">
        <f t="shared" si="52"/>
        <v>0</v>
      </c>
      <c r="BT87" s="72">
        <f t="shared" si="58"/>
        <v>0</v>
      </c>
      <c r="BU87" s="69" t="str">
        <f t="shared" si="57"/>
        <v/>
      </c>
      <c r="BV87" s="75"/>
      <c r="BW87" s="75"/>
      <c r="BX87" s="75"/>
      <c r="BY87" s="75"/>
      <c r="BZ87" s="75"/>
      <c r="CA87" s="75"/>
      <c r="CB87" s="75"/>
      <c r="CC87" s="75"/>
      <c r="CD87" s="79">
        <f t="shared" si="83"/>
        <v>0</v>
      </c>
      <c r="CE87" s="92">
        <f>IF(CD87&lt;CE3,CD87,CE3)</f>
        <v>0</v>
      </c>
      <c r="CF87" s="72" t="str">
        <f>IF(CE87&gt;=CE3,"BALLOON","PMT")</f>
        <v>PMT</v>
      </c>
      <c r="CG87" s="91">
        <f t="shared" si="94"/>
        <v>0</v>
      </c>
      <c r="CH87" s="91">
        <f>IF(BX1=360,CB5,CG87)</f>
        <v>0</v>
      </c>
      <c r="CI87" s="75" t="b">
        <f t="shared" si="84"/>
        <v>0</v>
      </c>
      <c r="CJ87" s="75">
        <f t="shared" si="95"/>
        <v>0</v>
      </c>
      <c r="CK87" s="75">
        <f>SUM(CJ87*CK1)</f>
        <v>0</v>
      </c>
      <c r="CL87" s="98">
        <f t="shared" si="85"/>
        <v>0</v>
      </c>
      <c r="CM87" s="97">
        <f>IF(CF87="PMT",E16-CL87,0)</f>
        <v>0</v>
      </c>
      <c r="CN87" s="97">
        <f t="shared" si="99"/>
        <v>0</v>
      </c>
      <c r="CO87" s="97">
        <f t="shared" si="86"/>
        <v>0</v>
      </c>
      <c r="CP87" s="97">
        <f t="shared" si="87"/>
        <v>0</v>
      </c>
      <c r="CQ87" s="94">
        <f t="shared" si="88"/>
        <v>0</v>
      </c>
      <c r="CR87" s="95">
        <f t="shared" si="96"/>
        <v>0</v>
      </c>
      <c r="CS87" s="96">
        <f t="shared" si="89"/>
        <v>0</v>
      </c>
      <c r="CT87" s="75">
        <f t="shared" si="98"/>
        <v>0</v>
      </c>
      <c r="CU87" s="99">
        <f t="shared" si="91"/>
        <v>0</v>
      </c>
      <c r="CV87" s="99">
        <f t="shared" si="66"/>
        <v>0</v>
      </c>
      <c r="CW87" s="100">
        <f t="shared" si="97"/>
        <v>0</v>
      </c>
      <c r="CX87" s="75">
        <f>SUM(CR87*CT87*BE1)</f>
        <v>0</v>
      </c>
    </row>
    <row r="88" spans="1:102" ht="18.95" customHeight="1">
      <c r="A88" s="45" t="str">
        <f t="shared" ref="A88:A151" si="101">IF(BT89 &lt; BT90, BT90,"")</f>
        <v/>
      </c>
      <c r="B88" s="55" t="str">
        <f t="shared" si="41"/>
        <v/>
      </c>
      <c r="C88" s="47" t="str">
        <f t="shared" ref="C88:C151" si="102">IF(CX70=1,CF70,"")</f>
        <v/>
      </c>
      <c r="D88" s="56" t="str">
        <f t="shared" si="42"/>
        <v/>
      </c>
      <c r="E88" s="121" t="str">
        <f t="shared" si="53"/>
        <v/>
      </c>
      <c r="F88" s="121"/>
      <c r="G88" s="57" t="str">
        <f t="shared" si="44"/>
        <v/>
      </c>
      <c r="H88" s="57" t="str">
        <f t="shared" si="45"/>
        <v/>
      </c>
      <c r="I88" s="128" t="str">
        <f t="shared" si="54"/>
        <v/>
      </c>
      <c r="J88" s="128" t="str">
        <f t="shared" si="55"/>
        <v/>
      </c>
      <c r="K88" s="140" t="str">
        <f t="shared" si="65"/>
        <v/>
      </c>
      <c r="L88" s="140"/>
      <c r="M88" s="139" t="str">
        <f t="shared" si="60"/>
        <v/>
      </c>
      <c r="N88" s="139"/>
      <c r="O88" s="46" t="str">
        <f t="shared" si="61"/>
        <v/>
      </c>
      <c r="P88" s="51" t="str">
        <f t="shared" si="62"/>
        <v/>
      </c>
      <c r="Q88" s="51"/>
      <c r="R88" s="75">
        <f>IF(R87+1&lt;13,(R87+1)*S1,1*S1)</f>
        <v>0</v>
      </c>
      <c r="S88" s="75">
        <f>SUM(BG88*S1)</f>
        <v>0</v>
      </c>
      <c r="T88" s="75">
        <f>IF(R88=1,(T87+1)*S1,T87*S1)</f>
        <v>0</v>
      </c>
      <c r="U88" s="75">
        <f>IF(U87+3&lt;13,(U87+3)*V1,(U87-9)*V1)</f>
        <v>0</v>
      </c>
      <c r="V88" s="75">
        <f>SUM(BG88*V1)</f>
        <v>0</v>
      </c>
      <c r="W88" s="75">
        <f>IF(U88&lt;4,(W87+1)*V1,W87*V1)</f>
        <v>0</v>
      </c>
      <c r="X88" s="75">
        <f>IF(X87+6&lt;13,(X87+6)*Y1,(X87-6)*Y1)</f>
        <v>0</v>
      </c>
      <c r="Y88" s="75">
        <f>SUM(BG88*Y1)</f>
        <v>0</v>
      </c>
      <c r="Z88" s="75">
        <f>IF(X88&lt;6,(Z87+1)*Y1,Z87*Y1)</f>
        <v>0</v>
      </c>
      <c r="AA88" s="75">
        <f>SUM(AA87*AB1)</f>
        <v>0</v>
      </c>
      <c r="AB88" s="75">
        <f>SUM(BG88*AB1)</f>
        <v>0</v>
      </c>
      <c r="AC88" s="75">
        <f>SUM(AC87+1*AB1)</f>
        <v>0</v>
      </c>
      <c r="AD88" s="75">
        <v>0</v>
      </c>
      <c r="AE88" s="75">
        <v>0</v>
      </c>
      <c r="AF88" s="75">
        <v>0</v>
      </c>
      <c r="AG88" s="75">
        <f>IF(AG87+2&lt;13,(AG87+2)*AH1,(AG87-10)*AH1)</f>
        <v>0</v>
      </c>
      <c r="AH88" s="75">
        <f>SUM(BG88*AH1)</f>
        <v>0</v>
      </c>
      <c r="AI88" s="75">
        <f>IF(AG88&lt;3,(AI87+1)*AH1,AI87*AH1)</f>
        <v>0</v>
      </c>
      <c r="AJ88" s="75">
        <f>IF(AJ86=AJ87,(AJ87+1-AK88)*AL1,AJ87*AL1)</f>
        <v>0</v>
      </c>
      <c r="AK88" s="75">
        <f t="shared" si="100"/>
        <v>0</v>
      </c>
      <c r="AL88" s="75">
        <f>IF(AJ88-AJ87=0,(AL87+15)*AL1,AM1*AL1)</f>
        <v>0</v>
      </c>
      <c r="AM88" s="75">
        <f>IF(AK88=12,(AM87+1)*AL1,AM87*AL1)</f>
        <v>0</v>
      </c>
      <c r="AN88" s="75">
        <f>IF(AN86=AN87,(AN87+1-AO88)*AO1,AN87*AO1)</f>
        <v>0</v>
      </c>
      <c r="AO88" s="75">
        <f t="shared" si="92"/>
        <v>0</v>
      </c>
      <c r="AP88" s="75">
        <f>IF(AN87=AN88,BG88*AO1,(AP87-15)*AO1)</f>
        <v>0</v>
      </c>
      <c r="AQ88" s="75">
        <f>IF(AO88=12,(AQ87+1)*AO1,AQ87*AO1)</f>
        <v>0</v>
      </c>
      <c r="AR88" s="91">
        <f>SUM(MONTH(BC87+14)*AS1)</f>
        <v>0</v>
      </c>
      <c r="AS88" s="91">
        <f>SUM(DAY(BC87+14)*AS1)</f>
        <v>0</v>
      </c>
      <c r="AT88" s="91">
        <f>SUM(YEAR(BC87+14)*AS1)</f>
        <v>0</v>
      </c>
      <c r="AU88" s="91">
        <f>SUM(MONTH(BC87+7)*AV1)</f>
        <v>0</v>
      </c>
      <c r="AV88" s="91">
        <f>SUM(DAY(BC87+7)*AV1)</f>
        <v>0</v>
      </c>
      <c r="AW88" s="91">
        <f>SUM(YEAR(BC87+7)*AV1)</f>
        <v>0</v>
      </c>
      <c r="AX88" s="91">
        <f t="shared" si="69"/>
        <v>1</v>
      </c>
      <c r="AY88" s="91">
        <f t="shared" si="67"/>
        <v>1</v>
      </c>
      <c r="AZ88" s="91">
        <f t="shared" si="68"/>
        <v>0</v>
      </c>
      <c r="BA88" s="91">
        <f t="shared" si="68"/>
        <v>0</v>
      </c>
      <c r="BB88" s="79">
        <f t="shared" si="70"/>
        <v>0</v>
      </c>
      <c r="BC88" s="91">
        <f t="shared" si="71"/>
        <v>0</v>
      </c>
      <c r="BD88" s="75" t="s">
        <v>59</v>
      </c>
      <c r="BE88" s="91">
        <f>IF(BC88&lt;BU42,((BC88*10)+5),999999)</f>
        <v>5</v>
      </c>
      <c r="BF88" s="91">
        <f t="shared" si="72"/>
        <v>1</v>
      </c>
      <c r="BG88" s="75">
        <f t="shared" si="73"/>
        <v>0</v>
      </c>
      <c r="BH88" s="75">
        <f t="shared" si="93"/>
        <v>0</v>
      </c>
      <c r="BI88" s="75" t="b">
        <f t="shared" si="74"/>
        <v>0</v>
      </c>
      <c r="BJ88" s="75">
        <f t="shared" si="75"/>
        <v>0</v>
      </c>
      <c r="BK88" s="75">
        <f t="shared" si="76"/>
        <v>0</v>
      </c>
      <c r="BL88" s="75" t="b">
        <f t="shared" si="77"/>
        <v>1</v>
      </c>
      <c r="BM88" s="75">
        <f t="shared" si="78"/>
        <v>0</v>
      </c>
      <c r="BN88" s="75">
        <f t="shared" si="79"/>
        <v>0</v>
      </c>
      <c r="BO88" s="75" t="b">
        <f t="shared" si="80"/>
        <v>0</v>
      </c>
      <c r="BP88" s="75">
        <f t="shared" si="81"/>
        <v>0</v>
      </c>
      <c r="BQ88" s="75">
        <f t="shared" si="82"/>
        <v>0</v>
      </c>
      <c r="BR88" s="75"/>
      <c r="BS88" s="72" t="b">
        <f t="shared" si="52"/>
        <v>0</v>
      </c>
      <c r="BT88" s="72">
        <f t="shared" si="58"/>
        <v>0</v>
      </c>
      <c r="BU88" s="69" t="str">
        <f t="shared" si="57"/>
        <v/>
      </c>
      <c r="BV88" s="75"/>
      <c r="BW88" s="75"/>
      <c r="BX88" s="75"/>
      <c r="BY88" s="75"/>
      <c r="BZ88" s="75"/>
      <c r="CA88" s="75"/>
      <c r="CB88" s="75"/>
      <c r="CC88" s="75"/>
      <c r="CD88" s="79">
        <f t="shared" si="83"/>
        <v>0</v>
      </c>
      <c r="CE88" s="92">
        <f>IF(CD88&lt;CE3,CD88,CE3)</f>
        <v>0</v>
      </c>
      <c r="CF88" s="72" t="str">
        <f>IF(CE88&gt;=CE3,"BALLOON","PMT")</f>
        <v>PMT</v>
      </c>
      <c r="CG88" s="91">
        <f t="shared" si="94"/>
        <v>0</v>
      </c>
      <c r="CH88" s="91">
        <f>IF(BX1=360,CB5,CG88)</f>
        <v>0</v>
      </c>
      <c r="CI88" s="75" t="b">
        <f t="shared" si="84"/>
        <v>0</v>
      </c>
      <c r="CJ88" s="75">
        <f t="shared" si="95"/>
        <v>0</v>
      </c>
      <c r="CK88" s="75">
        <f>SUM(CJ88*CK1)</f>
        <v>0</v>
      </c>
      <c r="CL88" s="98">
        <f t="shared" si="85"/>
        <v>0</v>
      </c>
      <c r="CM88" s="97">
        <f>IF(CF88="PMT",E16-CL88,0)</f>
        <v>0</v>
      </c>
      <c r="CN88" s="97">
        <f t="shared" si="99"/>
        <v>0</v>
      </c>
      <c r="CO88" s="97">
        <f t="shared" si="86"/>
        <v>0</v>
      </c>
      <c r="CP88" s="97">
        <f t="shared" si="87"/>
        <v>0</v>
      </c>
      <c r="CQ88" s="94">
        <f t="shared" si="88"/>
        <v>0</v>
      </c>
      <c r="CR88" s="95">
        <f t="shared" si="96"/>
        <v>0</v>
      </c>
      <c r="CS88" s="96">
        <f t="shared" si="89"/>
        <v>0</v>
      </c>
      <c r="CT88" s="75">
        <f t="shared" si="98"/>
        <v>0</v>
      </c>
      <c r="CU88" s="99">
        <f t="shared" si="91"/>
        <v>0</v>
      </c>
      <c r="CV88" s="99">
        <f t="shared" si="66"/>
        <v>0</v>
      </c>
      <c r="CW88" s="100">
        <f t="shared" si="97"/>
        <v>0</v>
      </c>
      <c r="CX88" s="75">
        <f>SUM(CR88*CT88*BE1)</f>
        <v>0</v>
      </c>
    </row>
    <row r="89" spans="1:102" ht="18.95" customHeight="1">
      <c r="A89" s="45" t="str">
        <f t="shared" si="101"/>
        <v/>
      </c>
      <c r="B89" s="55" t="str">
        <f t="shared" ref="B89:B152" si="103">IF(CX71=1,CE71,"")</f>
        <v/>
      </c>
      <c r="C89" s="47" t="str">
        <f t="shared" si="102"/>
        <v/>
      </c>
      <c r="D89" s="56" t="str">
        <f t="shared" ref="D89:D152" si="104">IF(CX71=1,CJ71,"")</f>
        <v/>
      </c>
      <c r="E89" s="121" t="str">
        <f t="shared" si="53"/>
        <v/>
      </c>
      <c r="F89" s="121"/>
      <c r="G89" s="57" t="str">
        <f t="shared" ref="G89:G152" si="105">IF(CX71=1,CL71,"")</f>
        <v/>
      </c>
      <c r="H89" s="57" t="str">
        <f t="shared" ref="H89:H152" si="106">IF(CX71=1,CN71+CO71,"")</f>
        <v/>
      </c>
      <c r="I89" s="128" t="str">
        <f t="shared" si="54"/>
        <v/>
      </c>
      <c r="J89" s="128" t="str">
        <f t="shared" si="55"/>
        <v/>
      </c>
      <c r="K89" s="140" t="str">
        <f t="shared" si="65"/>
        <v/>
      </c>
      <c r="L89" s="140"/>
      <c r="M89" s="139" t="str">
        <f t="shared" si="60"/>
        <v/>
      </c>
      <c r="N89" s="139"/>
      <c r="O89" s="46" t="str">
        <f t="shared" si="61"/>
        <v/>
      </c>
      <c r="P89" s="51" t="str">
        <f t="shared" si="62"/>
        <v/>
      </c>
      <c r="Q89" s="51"/>
      <c r="R89" s="75">
        <f>IF(R88+1&lt;13,(R88+1)*S1,1*S1)</f>
        <v>0</v>
      </c>
      <c r="S89" s="75">
        <f>SUM(BG89*S1)</f>
        <v>0</v>
      </c>
      <c r="T89" s="75">
        <f>IF(R89=1,(T88+1)*S1,T88*S1)</f>
        <v>0</v>
      </c>
      <c r="U89" s="75">
        <f>IF(U88+3&lt;13,(U88+3)*V1,(U88-9)*V1)</f>
        <v>0</v>
      </c>
      <c r="V89" s="75">
        <f>SUM(BG89*V1)</f>
        <v>0</v>
      </c>
      <c r="W89" s="75">
        <f>IF(U89&lt;4,(W88+1)*V1,W88*V1)</f>
        <v>0</v>
      </c>
      <c r="X89" s="75">
        <f>IF(X88+6&lt;13,(X88+6)*Y1,(X88-6)*Y1)</f>
        <v>0</v>
      </c>
      <c r="Y89" s="75">
        <f>SUM(BG89*Y1)</f>
        <v>0</v>
      </c>
      <c r="Z89" s="75">
        <f>IF(X89&lt;6,(Z88+1)*Y1,Z88*Y1)</f>
        <v>0</v>
      </c>
      <c r="AA89" s="75">
        <f>SUM(AA88*AB1)</f>
        <v>0</v>
      </c>
      <c r="AB89" s="75">
        <f>SUM(BG89*AB1)</f>
        <v>0</v>
      </c>
      <c r="AC89" s="75">
        <f>SUM(AC88+1*AB1)</f>
        <v>0</v>
      </c>
      <c r="AD89" s="75">
        <v>0</v>
      </c>
      <c r="AE89" s="75">
        <v>0</v>
      </c>
      <c r="AF89" s="75">
        <v>0</v>
      </c>
      <c r="AG89" s="75">
        <f>IF(AG88+2&lt;13,(AG88+2)*AH1,(AG88-10)*AH1)</f>
        <v>0</v>
      </c>
      <c r="AH89" s="75">
        <f>SUM(BG89*AH1)</f>
        <v>0</v>
      </c>
      <c r="AI89" s="75">
        <f>IF(AG89&lt;3,(AI88+1)*AH1,AI88*AH1)</f>
        <v>0</v>
      </c>
      <c r="AJ89" s="75">
        <f>IF(AJ87=AJ88,(AJ88+1-AK89)*AL1,AJ88*AL1)</f>
        <v>0</v>
      </c>
      <c r="AK89" s="75">
        <f t="shared" si="100"/>
        <v>0</v>
      </c>
      <c r="AL89" s="75">
        <f>IF(AJ89-AJ88=0,(AL88+15)*AL1,AM1*AL1)</f>
        <v>0</v>
      </c>
      <c r="AM89" s="75">
        <f>IF(AK89=12,(AM88+1)*AL1,AM88*AL1)</f>
        <v>0</v>
      </c>
      <c r="AN89" s="75">
        <f>IF(AN87=AN88,(AN88+1-AO89)*AO1,AN88*AO1)</f>
        <v>0</v>
      </c>
      <c r="AO89" s="75">
        <f t="shared" si="92"/>
        <v>0</v>
      </c>
      <c r="AP89" s="75">
        <f>IF(AN88=AN89,BG89*AO1,(AP88-15)*AO1)</f>
        <v>0</v>
      </c>
      <c r="AQ89" s="75">
        <f>IF(AO89=12,(AQ88+1)*AO1,AQ88*AO1)</f>
        <v>0</v>
      </c>
      <c r="AR89" s="91">
        <f>SUM(MONTH(BC88+14)*AS1)</f>
        <v>0</v>
      </c>
      <c r="AS89" s="91">
        <f>SUM(DAY(BC88+14)*AS1)</f>
        <v>0</v>
      </c>
      <c r="AT89" s="91">
        <f>SUM(YEAR(BC88+14)*AS1)</f>
        <v>0</v>
      </c>
      <c r="AU89" s="91">
        <f>SUM(MONTH(BC88+7)*AV1)</f>
        <v>0</v>
      </c>
      <c r="AV89" s="91">
        <f>SUM(DAY(BC88+7)*AV1)</f>
        <v>0</v>
      </c>
      <c r="AW89" s="91">
        <f>SUM(YEAR(BC88+7)*AV1)</f>
        <v>0</v>
      </c>
      <c r="AX89" s="91">
        <f t="shared" si="69"/>
        <v>1</v>
      </c>
      <c r="AY89" s="91">
        <f t="shared" si="67"/>
        <v>1</v>
      </c>
      <c r="AZ89" s="91">
        <f t="shared" si="68"/>
        <v>0</v>
      </c>
      <c r="BA89" s="91">
        <f t="shared" si="68"/>
        <v>0</v>
      </c>
      <c r="BB89" s="79">
        <f t="shared" si="70"/>
        <v>0</v>
      </c>
      <c r="BC89" s="91">
        <f t="shared" si="71"/>
        <v>0</v>
      </c>
      <c r="BD89" s="75" t="s">
        <v>59</v>
      </c>
      <c r="BE89" s="91">
        <f>IF(BC89&lt;BU42,((BC89*10)+5),999999)</f>
        <v>5</v>
      </c>
      <c r="BF89" s="91">
        <f t="shared" si="72"/>
        <v>1</v>
      </c>
      <c r="BG89" s="75">
        <f t="shared" si="73"/>
        <v>0</v>
      </c>
      <c r="BH89" s="75">
        <f t="shared" si="93"/>
        <v>0</v>
      </c>
      <c r="BI89" s="75" t="b">
        <f t="shared" si="74"/>
        <v>0</v>
      </c>
      <c r="BJ89" s="75">
        <f t="shared" si="75"/>
        <v>0</v>
      </c>
      <c r="BK89" s="75">
        <f t="shared" si="76"/>
        <v>0</v>
      </c>
      <c r="BL89" s="75" t="b">
        <f t="shared" si="77"/>
        <v>1</v>
      </c>
      <c r="BM89" s="75">
        <f t="shared" si="78"/>
        <v>0</v>
      </c>
      <c r="BN89" s="75">
        <f t="shared" si="79"/>
        <v>0</v>
      </c>
      <c r="BO89" s="75" t="b">
        <f t="shared" si="80"/>
        <v>0</v>
      </c>
      <c r="BP89" s="75">
        <f t="shared" si="81"/>
        <v>0</v>
      </c>
      <c r="BQ89" s="75">
        <f t="shared" si="82"/>
        <v>0</v>
      </c>
      <c r="BR89" s="75"/>
      <c r="BS89" s="72" t="b">
        <f t="shared" si="52"/>
        <v>0</v>
      </c>
      <c r="BT89" s="72">
        <f t="shared" si="58"/>
        <v>0</v>
      </c>
      <c r="BU89" s="69" t="str">
        <f t="shared" si="57"/>
        <v/>
      </c>
      <c r="BV89" s="75"/>
      <c r="BW89" s="75"/>
      <c r="BX89" s="75"/>
      <c r="BY89" s="75"/>
      <c r="BZ89" s="75"/>
      <c r="CA89" s="75"/>
      <c r="CB89" s="75"/>
      <c r="CC89" s="75"/>
      <c r="CD89" s="79">
        <f t="shared" si="83"/>
        <v>0</v>
      </c>
      <c r="CE89" s="92">
        <f>IF(CD89&lt;CE3,CD89,CE3)</f>
        <v>0</v>
      </c>
      <c r="CF89" s="72" t="str">
        <f>IF(CE89&gt;=CE3,"BALLOON","PMT")</f>
        <v>PMT</v>
      </c>
      <c r="CG89" s="91">
        <f t="shared" si="94"/>
        <v>0</v>
      </c>
      <c r="CH89" s="91">
        <f>IF(BX1=360,CB5,CG89)</f>
        <v>0</v>
      </c>
      <c r="CI89" s="75" t="b">
        <f t="shared" si="84"/>
        <v>0</v>
      </c>
      <c r="CJ89" s="75">
        <f t="shared" si="95"/>
        <v>0</v>
      </c>
      <c r="CK89" s="75">
        <f>SUM(CJ89*CK1)</f>
        <v>0</v>
      </c>
      <c r="CL89" s="98">
        <f t="shared" si="85"/>
        <v>0</v>
      </c>
      <c r="CM89" s="97">
        <f>IF(CF89="PMT",E16-CL89,0)</f>
        <v>0</v>
      </c>
      <c r="CN89" s="97">
        <f t="shared" si="99"/>
        <v>0</v>
      </c>
      <c r="CO89" s="97">
        <f t="shared" si="86"/>
        <v>0</v>
      </c>
      <c r="CP89" s="97">
        <f t="shared" si="87"/>
        <v>0</v>
      </c>
      <c r="CQ89" s="94">
        <f t="shared" si="88"/>
        <v>0</v>
      </c>
      <c r="CR89" s="95">
        <f t="shared" si="96"/>
        <v>0</v>
      </c>
      <c r="CS89" s="96">
        <f t="shared" si="89"/>
        <v>0</v>
      </c>
      <c r="CT89" s="75">
        <f t="shared" si="98"/>
        <v>0</v>
      </c>
      <c r="CU89" s="99">
        <f t="shared" si="91"/>
        <v>0</v>
      </c>
      <c r="CV89" s="99">
        <f t="shared" si="66"/>
        <v>0</v>
      </c>
      <c r="CW89" s="100">
        <f t="shared" si="97"/>
        <v>0</v>
      </c>
      <c r="CX89" s="75">
        <f>SUM(CR89*CT89*BE1)</f>
        <v>0</v>
      </c>
    </row>
    <row r="90" spans="1:102" ht="18.95" customHeight="1">
      <c r="A90" s="45" t="str">
        <f t="shared" si="101"/>
        <v/>
      </c>
      <c r="B90" s="55" t="str">
        <f t="shared" si="103"/>
        <v/>
      </c>
      <c r="C90" s="47" t="str">
        <f t="shared" si="102"/>
        <v/>
      </c>
      <c r="D90" s="56" t="str">
        <f t="shared" si="104"/>
        <v/>
      </c>
      <c r="E90" s="121" t="str">
        <f t="shared" si="53"/>
        <v/>
      </c>
      <c r="F90" s="121"/>
      <c r="G90" s="57" t="str">
        <f t="shared" si="105"/>
        <v/>
      </c>
      <c r="H90" s="57" t="str">
        <f t="shared" si="106"/>
        <v/>
      </c>
      <c r="I90" s="128" t="str">
        <f t="shared" si="54"/>
        <v/>
      </c>
      <c r="J90" s="128" t="str">
        <f t="shared" si="55"/>
        <v/>
      </c>
      <c r="K90" s="140" t="str">
        <f t="shared" si="65"/>
        <v/>
      </c>
      <c r="L90" s="140"/>
      <c r="M90" s="139" t="str">
        <f t="shared" si="60"/>
        <v/>
      </c>
      <c r="N90" s="139"/>
      <c r="O90" s="46" t="str">
        <f t="shared" si="61"/>
        <v/>
      </c>
      <c r="P90" s="51" t="str">
        <f t="shared" si="62"/>
        <v/>
      </c>
      <c r="Q90" s="51"/>
      <c r="R90" s="75">
        <f>IF(R89+1&lt;13,(R89+1)*S1,1*S1)</f>
        <v>0</v>
      </c>
      <c r="S90" s="75">
        <f>SUM(BG90*S1)</f>
        <v>0</v>
      </c>
      <c r="T90" s="75">
        <f>IF(R90=1,(T89+1)*S1,T89*S1)</f>
        <v>0</v>
      </c>
      <c r="U90" s="75">
        <f>IF(U89+3&lt;13,(U89+3)*V1,(U89-9)*V1)</f>
        <v>0</v>
      </c>
      <c r="V90" s="75">
        <f>SUM(BG90*V1)</f>
        <v>0</v>
      </c>
      <c r="W90" s="75">
        <f>IF(U90&lt;4,(W89+1)*V1,W89*V1)</f>
        <v>0</v>
      </c>
      <c r="X90" s="75">
        <f>IF(X89+6&lt;13,(X89+6)*Y1,(X89-6)*Y1)</f>
        <v>0</v>
      </c>
      <c r="Y90" s="75">
        <f>SUM(BG90*Y1)</f>
        <v>0</v>
      </c>
      <c r="Z90" s="75">
        <f>IF(X90&lt;6,(Z89+1)*Y1,Z89*Y1)</f>
        <v>0</v>
      </c>
      <c r="AA90" s="75">
        <f>SUM(AA89*AB1)</f>
        <v>0</v>
      </c>
      <c r="AB90" s="75">
        <f>SUM(BG90*AB1)</f>
        <v>0</v>
      </c>
      <c r="AC90" s="75">
        <f>SUM(AC89+1*AB1)</f>
        <v>0</v>
      </c>
      <c r="AD90" s="75">
        <v>0</v>
      </c>
      <c r="AE90" s="75">
        <v>0</v>
      </c>
      <c r="AF90" s="75">
        <v>0</v>
      </c>
      <c r="AG90" s="75">
        <f>IF(AG89+2&lt;13,(AG89+2)*AH1,(AG89-10)*AH1)</f>
        <v>0</v>
      </c>
      <c r="AH90" s="75">
        <f>SUM(BG90*AH1)</f>
        <v>0</v>
      </c>
      <c r="AI90" s="75">
        <f>IF(AG90&lt;3,(AI89+1)*AH1,AI89*AH1)</f>
        <v>0</v>
      </c>
      <c r="AJ90" s="75">
        <f>IF(AJ88=AJ89,(AJ89+1-AK90)*AL1,AJ89*AL1)</f>
        <v>0</v>
      </c>
      <c r="AK90" s="75">
        <f t="shared" si="100"/>
        <v>0</v>
      </c>
      <c r="AL90" s="75">
        <f>IF(AJ90-AJ89=0,(AL89+15)*AL1,AM1*AL1)</f>
        <v>0</v>
      </c>
      <c r="AM90" s="75">
        <f>IF(AK90=12,(AM89+1)*AL1,AM89*AL1)</f>
        <v>0</v>
      </c>
      <c r="AN90" s="75">
        <f>IF(AN88=AN89,(AN89+1-AO90)*AO1,AN89*AO1)</f>
        <v>0</v>
      </c>
      <c r="AO90" s="75">
        <f t="shared" si="92"/>
        <v>0</v>
      </c>
      <c r="AP90" s="75">
        <f>IF(AN89=AN90,BG90*AO1,(AP89-15)*AO1)</f>
        <v>0</v>
      </c>
      <c r="AQ90" s="75">
        <f>IF(AO90=12,(AQ89+1)*AO1,AQ89*AO1)</f>
        <v>0</v>
      </c>
      <c r="AR90" s="91">
        <f>SUM(MONTH(BC89+14)*AS1)</f>
        <v>0</v>
      </c>
      <c r="AS90" s="91">
        <f>SUM(DAY(BC89+14)*AS1)</f>
        <v>0</v>
      </c>
      <c r="AT90" s="91">
        <f>SUM(YEAR(BC89+14)*AS1)</f>
        <v>0</v>
      </c>
      <c r="AU90" s="91">
        <f>SUM(MONTH(BC89+7)*AV1)</f>
        <v>0</v>
      </c>
      <c r="AV90" s="91">
        <f>SUM(DAY(BC89+7)*AV1)</f>
        <v>0</v>
      </c>
      <c r="AW90" s="91">
        <f>SUM(YEAR(BC89+7)*AV1)</f>
        <v>0</v>
      </c>
      <c r="AX90" s="91">
        <f t="shared" si="69"/>
        <v>1</v>
      </c>
      <c r="AY90" s="91">
        <f t="shared" si="67"/>
        <v>1</v>
      </c>
      <c r="AZ90" s="91">
        <f t="shared" si="68"/>
        <v>0</v>
      </c>
      <c r="BA90" s="91">
        <f t="shared" si="68"/>
        <v>0</v>
      </c>
      <c r="BB90" s="79">
        <f t="shared" si="70"/>
        <v>0</v>
      </c>
      <c r="BC90" s="91">
        <f t="shared" si="71"/>
        <v>0</v>
      </c>
      <c r="BD90" s="75" t="s">
        <v>59</v>
      </c>
      <c r="BE90" s="91">
        <f>IF(BC90&lt;BU42,((BC90*10)+5),999999)</f>
        <v>5</v>
      </c>
      <c r="BF90" s="91">
        <f t="shared" si="72"/>
        <v>1</v>
      </c>
      <c r="BG90" s="75">
        <f t="shared" si="73"/>
        <v>0</v>
      </c>
      <c r="BH90" s="75">
        <f t="shared" si="93"/>
        <v>0</v>
      </c>
      <c r="BI90" s="75" t="b">
        <f t="shared" si="74"/>
        <v>0</v>
      </c>
      <c r="BJ90" s="75">
        <f t="shared" si="75"/>
        <v>0</v>
      </c>
      <c r="BK90" s="75">
        <f t="shared" si="76"/>
        <v>0</v>
      </c>
      <c r="BL90" s="75" t="b">
        <f t="shared" si="77"/>
        <v>1</v>
      </c>
      <c r="BM90" s="75">
        <f t="shared" si="78"/>
        <v>0</v>
      </c>
      <c r="BN90" s="75">
        <f t="shared" si="79"/>
        <v>0</v>
      </c>
      <c r="BO90" s="75" t="b">
        <f t="shared" si="80"/>
        <v>0</v>
      </c>
      <c r="BP90" s="75">
        <f t="shared" si="81"/>
        <v>0</v>
      </c>
      <c r="BQ90" s="75">
        <f t="shared" si="82"/>
        <v>0</v>
      </c>
      <c r="BR90" s="75"/>
      <c r="BS90" s="72" t="b">
        <f t="shared" si="52"/>
        <v>0</v>
      </c>
      <c r="BT90" s="72">
        <f t="shared" si="58"/>
        <v>0</v>
      </c>
      <c r="BU90" s="69" t="str">
        <f t="shared" si="57"/>
        <v/>
      </c>
      <c r="BV90" s="75"/>
      <c r="BW90" s="75"/>
      <c r="BX90" s="75"/>
      <c r="BY90" s="75"/>
      <c r="BZ90" s="75"/>
      <c r="CA90" s="75"/>
      <c r="CB90" s="75"/>
      <c r="CC90" s="75"/>
      <c r="CD90" s="79">
        <f t="shared" si="83"/>
        <v>0</v>
      </c>
      <c r="CE90" s="92">
        <f>IF(CD90&lt;CE3,CD90,CE3)</f>
        <v>0</v>
      </c>
      <c r="CF90" s="72" t="str">
        <f>IF(CE90&gt;=CE3,"BALLOON","PMT")</f>
        <v>PMT</v>
      </c>
      <c r="CG90" s="91">
        <f t="shared" si="94"/>
        <v>0</v>
      </c>
      <c r="CH90" s="91">
        <f>IF(BX1=360,CB5,CG90)</f>
        <v>0</v>
      </c>
      <c r="CI90" s="75" t="b">
        <f t="shared" si="84"/>
        <v>0</v>
      </c>
      <c r="CJ90" s="75">
        <f t="shared" si="95"/>
        <v>0</v>
      </c>
      <c r="CK90" s="75">
        <f>SUM(CJ90*CK1)</f>
        <v>0</v>
      </c>
      <c r="CL90" s="98">
        <f t="shared" si="85"/>
        <v>0</v>
      </c>
      <c r="CM90" s="97">
        <f>IF(CF90="PMT",E16-CL90,0)</f>
        <v>0</v>
      </c>
      <c r="CN90" s="97">
        <f t="shared" si="99"/>
        <v>0</v>
      </c>
      <c r="CO90" s="97">
        <f t="shared" si="86"/>
        <v>0</v>
      </c>
      <c r="CP90" s="97">
        <f t="shared" si="87"/>
        <v>0</v>
      </c>
      <c r="CQ90" s="94">
        <f t="shared" si="88"/>
        <v>0</v>
      </c>
      <c r="CR90" s="95">
        <f t="shared" si="96"/>
        <v>0</v>
      </c>
      <c r="CS90" s="96">
        <f t="shared" si="89"/>
        <v>0</v>
      </c>
      <c r="CT90" s="75">
        <f t="shared" si="98"/>
        <v>0</v>
      </c>
      <c r="CU90" s="99">
        <f t="shared" si="91"/>
        <v>0</v>
      </c>
      <c r="CV90" s="99">
        <f t="shared" si="66"/>
        <v>0</v>
      </c>
      <c r="CW90" s="100">
        <f t="shared" si="97"/>
        <v>0</v>
      </c>
      <c r="CX90" s="75">
        <f>SUM(CR90*CT90*BE1)</f>
        <v>0</v>
      </c>
    </row>
    <row r="91" spans="1:102" ht="18.95" customHeight="1">
      <c r="A91" s="45" t="str">
        <f t="shared" si="101"/>
        <v/>
      </c>
      <c r="B91" s="55" t="str">
        <f t="shared" si="103"/>
        <v/>
      </c>
      <c r="C91" s="47" t="str">
        <f t="shared" si="102"/>
        <v/>
      </c>
      <c r="D91" s="56" t="str">
        <f t="shared" si="104"/>
        <v/>
      </c>
      <c r="E91" s="121" t="str">
        <f t="shared" si="53"/>
        <v/>
      </c>
      <c r="F91" s="121"/>
      <c r="G91" s="57" t="str">
        <f t="shared" si="105"/>
        <v/>
      </c>
      <c r="H91" s="57" t="str">
        <f t="shared" si="106"/>
        <v/>
      </c>
      <c r="I91" s="128" t="str">
        <f t="shared" si="54"/>
        <v/>
      </c>
      <c r="J91" s="128" t="str">
        <f t="shared" si="55"/>
        <v/>
      </c>
      <c r="K91" s="140" t="str">
        <f t="shared" si="65"/>
        <v/>
      </c>
      <c r="L91" s="140"/>
      <c r="M91" s="139" t="str">
        <f t="shared" si="60"/>
        <v/>
      </c>
      <c r="N91" s="139"/>
      <c r="O91" s="46" t="str">
        <f t="shared" si="61"/>
        <v/>
      </c>
      <c r="P91" s="51" t="str">
        <f t="shared" si="62"/>
        <v/>
      </c>
      <c r="Q91" s="51"/>
      <c r="R91" s="75">
        <f>IF(R90+1&lt;13,(R90+1)*S1,1*S1)</f>
        <v>0</v>
      </c>
      <c r="S91" s="75">
        <f>SUM(BG91*S1)</f>
        <v>0</v>
      </c>
      <c r="T91" s="75">
        <f>IF(R91=1,(T90+1)*S1,T90*S1)</f>
        <v>0</v>
      </c>
      <c r="U91" s="75">
        <f>IF(U90+3&lt;13,(U90+3)*V1,(U90-9)*V1)</f>
        <v>0</v>
      </c>
      <c r="V91" s="75">
        <f>SUM(BG91*V1)</f>
        <v>0</v>
      </c>
      <c r="W91" s="75">
        <f>IF(U91&lt;4,(W90+1)*V1,W90*V1)</f>
        <v>0</v>
      </c>
      <c r="X91" s="75">
        <f>IF(X90+6&lt;13,(X90+6)*Y1,(X90-6)*Y1)</f>
        <v>0</v>
      </c>
      <c r="Y91" s="75">
        <f>SUM(BG91*Y1)</f>
        <v>0</v>
      </c>
      <c r="Z91" s="75">
        <f>IF(X91&lt;6,(Z90+1)*Y1,Z90*Y1)</f>
        <v>0</v>
      </c>
      <c r="AA91" s="75">
        <f>SUM(AA90*AB1)</f>
        <v>0</v>
      </c>
      <c r="AB91" s="75">
        <f>SUM(BG91*AB1)</f>
        <v>0</v>
      </c>
      <c r="AC91" s="75">
        <f>SUM(AC90+1*AB1)</f>
        <v>0</v>
      </c>
      <c r="AD91" s="75">
        <v>0</v>
      </c>
      <c r="AE91" s="75">
        <v>0</v>
      </c>
      <c r="AF91" s="75">
        <v>0</v>
      </c>
      <c r="AG91" s="75">
        <f>IF(AG90+2&lt;13,(AG90+2)*AH1,(AG90-10)*AH1)</f>
        <v>0</v>
      </c>
      <c r="AH91" s="75">
        <f>SUM(BG91*AH1)</f>
        <v>0</v>
      </c>
      <c r="AI91" s="75">
        <f>IF(AG91&lt;3,(AI90+1)*AH1,AI90*AH1)</f>
        <v>0</v>
      </c>
      <c r="AJ91" s="75">
        <f>IF(AJ89=AJ90,(AJ90+1-AK91)*AL1,AJ90*AL1)</f>
        <v>0</v>
      </c>
      <c r="AK91" s="75">
        <f t="shared" si="100"/>
        <v>0</v>
      </c>
      <c r="AL91" s="75">
        <f>IF(AJ91-AJ90=0,(AL90+15)*AL1,AM1*AL1)</f>
        <v>0</v>
      </c>
      <c r="AM91" s="75">
        <f>IF(AK91=12,(AM90+1)*AL1,AM90*AL1)</f>
        <v>0</v>
      </c>
      <c r="AN91" s="75">
        <f>IF(AN89=AN90,(AN90+1-AO91)*AO1,AN90*AO1)</f>
        <v>0</v>
      </c>
      <c r="AO91" s="75">
        <f t="shared" si="92"/>
        <v>0</v>
      </c>
      <c r="AP91" s="75">
        <f>IF(AN90=AN91,BG91*AO1,(AP90-15)*AO1)</f>
        <v>0</v>
      </c>
      <c r="AQ91" s="75">
        <f>IF(AO91=12,(AQ90+1)*AO1,AQ90*AO1)</f>
        <v>0</v>
      </c>
      <c r="AR91" s="91">
        <f>SUM(MONTH(BC90+14)*AS1)</f>
        <v>0</v>
      </c>
      <c r="AS91" s="91">
        <f>SUM(DAY(BC90+14)*AS1)</f>
        <v>0</v>
      </c>
      <c r="AT91" s="91">
        <f>SUM(YEAR(BC90+14)*AS1)</f>
        <v>0</v>
      </c>
      <c r="AU91" s="91">
        <f>SUM(MONTH(BC90+7)*AV1)</f>
        <v>0</v>
      </c>
      <c r="AV91" s="91">
        <f>SUM(DAY(BC90+7)*AV1)</f>
        <v>0</v>
      </c>
      <c r="AW91" s="91">
        <f>SUM(YEAR(BC90+7)*AV1)</f>
        <v>0</v>
      </c>
      <c r="AX91" s="91">
        <f t="shared" si="69"/>
        <v>1</v>
      </c>
      <c r="AY91" s="91">
        <f t="shared" si="67"/>
        <v>1</v>
      </c>
      <c r="AZ91" s="91">
        <f t="shared" si="68"/>
        <v>0</v>
      </c>
      <c r="BA91" s="91">
        <f t="shared" si="68"/>
        <v>0</v>
      </c>
      <c r="BB91" s="79">
        <f t="shared" si="70"/>
        <v>0</v>
      </c>
      <c r="BC91" s="91">
        <f t="shared" si="71"/>
        <v>0</v>
      </c>
      <c r="BD91" s="75" t="s">
        <v>59</v>
      </c>
      <c r="BE91" s="91">
        <f>IF(BC91&lt;BU42,((BC91*10)+5),999999)</f>
        <v>5</v>
      </c>
      <c r="BF91" s="91">
        <f t="shared" si="72"/>
        <v>1</v>
      </c>
      <c r="BG91" s="75">
        <f t="shared" si="73"/>
        <v>0</v>
      </c>
      <c r="BH91" s="75">
        <f t="shared" si="93"/>
        <v>0</v>
      </c>
      <c r="BI91" s="75" t="b">
        <f t="shared" si="74"/>
        <v>0</v>
      </c>
      <c r="BJ91" s="75">
        <f t="shared" si="75"/>
        <v>0</v>
      </c>
      <c r="BK91" s="75">
        <f t="shared" si="76"/>
        <v>0</v>
      </c>
      <c r="BL91" s="75" t="b">
        <f t="shared" si="77"/>
        <v>1</v>
      </c>
      <c r="BM91" s="75">
        <f t="shared" si="78"/>
        <v>0</v>
      </c>
      <c r="BN91" s="75">
        <f t="shared" si="79"/>
        <v>0</v>
      </c>
      <c r="BO91" s="75" t="b">
        <f t="shared" si="80"/>
        <v>0</v>
      </c>
      <c r="BP91" s="75">
        <f t="shared" si="81"/>
        <v>0</v>
      </c>
      <c r="BQ91" s="75">
        <f t="shared" si="82"/>
        <v>0</v>
      </c>
      <c r="BR91" s="75"/>
      <c r="BS91" s="72" t="b">
        <f t="shared" ref="BS91:BS154" si="107">OR(C89 = "PMT")</f>
        <v>0</v>
      </c>
      <c r="BT91" s="72">
        <f t="shared" si="58"/>
        <v>0</v>
      </c>
      <c r="BU91" s="69" t="str">
        <f t="shared" si="57"/>
        <v/>
      </c>
      <c r="BV91" s="75"/>
      <c r="BW91" s="75"/>
      <c r="BX91" s="75"/>
      <c r="BY91" s="75"/>
      <c r="BZ91" s="75"/>
      <c r="CA91" s="75"/>
      <c r="CB91" s="75"/>
      <c r="CC91" s="75"/>
      <c r="CD91" s="79">
        <f t="shared" si="83"/>
        <v>0</v>
      </c>
      <c r="CE91" s="92">
        <f>IF(CD91&lt;CE3,CD91,CE3)</f>
        <v>0</v>
      </c>
      <c r="CF91" s="72" t="str">
        <f>IF(CE91&gt;=CE3,"BALLOON","PMT")</f>
        <v>PMT</v>
      </c>
      <c r="CG91" s="91">
        <f t="shared" si="94"/>
        <v>0</v>
      </c>
      <c r="CH91" s="91">
        <f>IF(BX1=360,CB5,CG91)</f>
        <v>0</v>
      </c>
      <c r="CI91" s="75" t="b">
        <f t="shared" si="84"/>
        <v>0</v>
      </c>
      <c r="CJ91" s="75">
        <f t="shared" si="95"/>
        <v>0</v>
      </c>
      <c r="CK91" s="75">
        <f>SUM(CJ91*CK1)</f>
        <v>0</v>
      </c>
      <c r="CL91" s="98">
        <f t="shared" si="85"/>
        <v>0</v>
      </c>
      <c r="CM91" s="97">
        <f>IF(CF91="PMT",E16-CL91,0)</f>
        <v>0</v>
      </c>
      <c r="CN91" s="97">
        <f t="shared" si="99"/>
        <v>0</v>
      </c>
      <c r="CO91" s="97">
        <f t="shared" si="86"/>
        <v>0</v>
      </c>
      <c r="CP91" s="97">
        <f t="shared" si="87"/>
        <v>0</v>
      </c>
      <c r="CQ91" s="94">
        <f t="shared" si="88"/>
        <v>0</v>
      </c>
      <c r="CR91" s="95">
        <f t="shared" si="96"/>
        <v>0</v>
      </c>
      <c r="CS91" s="96">
        <f t="shared" si="89"/>
        <v>0</v>
      </c>
      <c r="CT91" s="75">
        <f t="shared" si="98"/>
        <v>0</v>
      </c>
      <c r="CU91" s="99">
        <f t="shared" si="91"/>
        <v>0</v>
      </c>
      <c r="CV91" s="99">
        <f t="shared" si="66"/>
        <v>0</v>
      </c>
      <c r="CW91" s="100">
        <f t="shared" si="97"/>
        <v>0</v>
      </c>
      <c r="CX91" s="75">
        <f>SUM(CR91*CT91*BE1)</f>
        <v>0</v>
      </c>
    </row>
    <row r="92" spans="1:102" ht="18.95" customHeight="1">
      <c r="A92" s="45" t="str">
        <f t="shared" si="101"/>
        <v/>
      </c>
      <c r="B92" s="55" t="str">
        <f t="shared" si="103"/>
        <v/>
      </c>
      <c r="C92" s="47" t="str">
        <f t="shared" si="102"/>
        <v/>
      </c>
      <c r="D92" s="56" t="str">
        <f t="shared" si="104"/>
        <v/>
      </c>
      <c r="E92" s="121" t="str">
        <f t="shared" ref="E92:E155" si="108">IF(CV74*CX74&gt;0,CV74,"")</f>
        <v/>
      </c>
      <c r="F92" s="121"/>
      <c r="G92" s="57" t="str">
        <f t="shared" si="105"/>
        <v/>
      </c>
      <c r="H92" s="57" t="str">
        <f t="shared" si="106"/>
        <v/>
      </c>
      <c r="I92" s="128" t="str">
        <f t="shared" ref="I92:I155" si="109">IF(CX74=1,CW74,"")</f>
        <v/>
      </c>
      <c r="J92" s="128" t="str">
        <f t="shared" ref="J92:J155" si="110">IF(CT74*CV74=1,CY74,"")</f>
        <v/>
      </c>
      <c r="K92" s="140" t="str">
        <f t="shared" si="65"/>
        <v/>
      </c>
      <c r="L92" s="140"/>
      <c r="M92" s="139" t="str">
        <f t="shared" si="60"/>
        <v/>
      </c>
      <c r="N92" s="139"/>
      <c r="O92" s="46" t="str">
        <f t="shared" si="61"/>
        <v/>
      </c>
      <c r="P92" s="51" t="str">
        <f t="shared" si="62"/>
        <v/>
      </c>
      <c r="Q92" s="51"/>
      <c r="R92" s="75">
        <f>IF(R91+1&lt;13,(R91+1)*S1,1*S1)</f>
        <v>0</v>
      </c>
      <c r="S92" s="75">
        <f>SUM(BG92*S1)</f>
        <v>0</v>
      </c>
      <c r="T92" s="75">
        <f>IF(R92=1,(T91+1)*S1,T91*S1)</f>
        <v>0</v>
      </c>
      <c r="U92" s="75">
        <f>IF(U91+3&lt;13,(U91+3)*V1,(U91-9)*V1)</f>
        <v>0</v>
      </c>
      <c r="V92" s="75">
        <f>SUM(BG92*V1)</f>
        <v>0</v>
      </c>
      <c r="W92" s="75">
        <f>IF(U92&lt;4,(W91+1)*V1,W91*V1)</f>
        <v>0</v>
      </c>
      <c r="X92" s="75">
        <f>IF(X91+6&lt;13,(X91+6)*Y1,(X91-6)*Y1)</f>
        <v>0</v>
      </c>
      <c r="Y92" s="75">
        <f>SUM(BG92*Y1)</f>
        <v>0</v>
      </c>
      <c r="Z92" s="75">
        <f>IF(X92&lt;6,(Z91+1)*Y1,Z91*Y1)</f>
        <v>0</v>
      </c>
      <c r="AA92" s="75">
        <f>SUM(AA91*AB1)</f>
        <v>0</v>
      </c>
      <c r="AB92" s="75">
        <f>SUM(BG92*AB1)</f>
        <v>0</v>
      </c>
      <c r="AC92" s="75">
        <f>SUM(AC91+1*AB1)</f>
        <v>0</v>
      </c>
      <c r="AD92" s="75">
        <v>0</v>
      </c>
      <c r="AE92" s="75">
        <v>0</v>
      </c>
      <c r="AF92" s="75">
        <v>0</v>
      </c>
      <c r="AG92" s="75">
        <f>IF(AG91+2&lt;13,(AG91+2)*AH1,(AG91-10)*AH1)</f>
        <v>0</v>
      </c>
      <c r="AH92" s="75">
        <f>SUM(BG92*AH1)</f>
        <v>0</v>
      </c>
      <c r="AI92" s="75">
        <f>IF(AG92&lt;3,(AI91+1)*AH1,AI91*AH1)</f>
        <v>0</v>
      </c>
      <c r="AJ92" s="75">
        <f>IF(AJ90=AJ91,(AJ91+1-AK92)*AL1,AJ91*AL1)</f>
        <v>0</v>
      </c>
      <c r="AK92" s="75">
        <f t="shared" si="100"/>
        <v>0</v>
      </c>
      <c r="AL92" s="75">
        <f>IF(AJ92-AJ91=0,(AL91+15)*AL1,AM1*AL1)</f>
        <v>0</v>
      </c>
      <c r="AM92" s="75">
        <f>IF(AK92=12,(AM91+1)*AL1,AM91*AL1)</f>
        <v>0</v>
      </c>
      <c r="AN92" s="75">
        <f>IF(AN90=AN91,(AN91+1-AO92)*AO1,AN91*AO1)</f>
        <v>0</v>
      </c>
      <c r="AO92" s="75">
        <f t="shared" si="92"/>
        <v>0</v>
      </c>
      <c r="AP92" s="75">
        <f>IF(AN91=AN92,BG92*AO1,(AP91-15)*AO1)</f>
        <v>0</v>
      </c>
      <c r="AQ92" s="75">
        <f>IF(AO92=12,(AQ91+1)*AO1,AQ91*AO1)</f>
        <v>0</v>
      </c>
      <c r="AR92" s="91">
        <f>SUM(MONTH(BC91+14)*AS1)</f>
        <v>0</v>
      </c>
      <c r="AS92" s="91">
        <f>SUM(DAY(BC91+14)*AS1)</f>
        <v>0</v>
      </c>
      <c r="AT92" s="91">
        <f>SUM(YEAR(BC91+14)*AS1)</f>
        <v>0</v>
      </c>
      <c r="AU92" s="91">
        <f>SUM(MONTH(BC91+7)*AV1)</f>
        <v>0</v>
      </c>
      <c r="AV92" s="91">
        <f>SUM(DAY(BC91+7)*AV1)</f>
        <v>0</v>
      </c>
      <c r="AW92" s="91">
        <f>SUM(YEAR(BC91+7)*AV1)</f>
        <v>0</v>
      </c>
      <c r="AX92" s="91">
        <f t="shared" si="69"/>
        <v>1</v>
      </c>
      <c r="AY92" s="91">
        <f t="shared" si="67"/>
        <v>1</v>
      </c>
      <c r="AZ92" s="91">
        <f t="shared" si="68"/>
        <v>0</v>
      </c>
      <c r="BA92" s="91">
        <f t="shared" si="68"/>
        <v>0</v>
      </c>
      <c r="BB92" s="79">
        <f t="shared" si="70"/>
        <v>0</v>
      </c>
      <c r="BC92" s="91">
        <f t="shared" si="71"/>
        <v>0</v>
      </c>
      <c r="BD92" s="75" t="s">
        <v>59</v>
      </c>
      <c r="BE92" s="91">
        <f>IF(BC92&lt;BU42,((BC92*10)+5),999999)</f>
        <v>5</v>
      </c>
      <c r="BF92" s="91">
        <f t="shared" si="72"/>
        <v>1</v>
      </c>
      <c r="BG92" s="75">
        <f t="shared" si="73"/>
        <v>0</v>
      </c>
      <c r="BH92" s="75">
        <f t="shared" si="93"/>
        <v>0</v>
      </c>
      <c r="BI92" s="75" t="b">
        <f t="shared" si="74"/>
        <v>0</v>
      </c>
      <c r="BJ92" s="75">
        <f t="shared" si="75"/>
        <v>0</v>
      </c>
      <c r="BK92" s="75">
        <f t="shared" si="76"/>
        <v>0</v>
      </c>
      <c r="BL92" s="75" t="b">
        <f t="shared" si="77"/>
        <v>1</v>
      </c>
      <c r="BM92" s="75">
        <f t="shared" si="78"/>
        <v>0</v>
      </c>
      <c r="BN92" s="75">
        <f t="shared" si="79"/>
        <v>0</v>
      </c>
      <c r="BO92" s="75" t="b">
        <f t="shared" si="80"/>
        <v>0</v>
      </c>
      <c r="BP92" s="75">
        <f t="shared" si="81"/>
        <v>0</v>
      </c>
      <c r="BQ92" s="75">
        <f t="shared" si="82"/>
        <v>0</v>
      </c>
      <c r="BR92" s="75"/>
      <c r="BS92" s="72" t="b">
        <f t="shared" si="107"/>
        <v>0</v>
      </c>
      <c r="BT92" s="72">
        <f t="shared" si="58"/>
        <v>0</v>
      </c>
      <c r="BU92" s="69" t="str">
        <f t="shared" ref="BU92:BU155" si="111">IF(BT91&lt;BT92,BT92,"")</f>
        <v/>
      </c>
      <c r="BV92" s="75"/>
      <c r="BW92" s="75"/>
      <c r="BX92" s="75"/>
      <c r="BY92" s="75"/>
      <c r="BZ92" s="75"/>
      <c r="CA92" s="75"/>
      <c r="CB92" s="75"/>
      <c r="CC92" s="75"/>
      <c r="CD92" s="79">
        <f t="shared" si="83"/>
        <v>0</v>
      </c>
      <c r="CE92" s="92">
        <f>IF(CD92&lt;CE3,CD92,CE3)</f>
        <v>0</v>
      </c>
      <c r="CF92" s="72" t="str">
        <f>IF(CE92&gt;=CE3,"BALLOON","PMT")</f>
        <v>PMT</v>
      </c>
      <c r="CG92" s="91">
        <f t="shared" si="94"/>
        <v>0</v>
      </c>
      <c r="CH92" s="91">
        <f>IF(BX1=360,CB5,CG92)</f>
        <v>0</v>
      </c>
      <c r="CI92" s="75" t="b">
        <f t="shared" si="84"/>
        <v>0</v>
      </c>
      <c r="CJ92" s="75">
        <f t="shared" si="95"/>
        <v>0</v>
      </c>
      <c r="CK92" s="75">
        <f>SUM(CJ92*CK1)</f>
        <v>0</v>
      </c>
      <c r="CL92" s="98">
        <f t="shared" si="85"/>
        <v>0</v>
      </c>
      <c r="CM92" s="97">
        <f>IF(CF92="PMT",E16-CL92,0)</f>
        <v>0</v>
      </c>
      <c r="CN92" s="97">
        <f t="shared" si="99"/>
        <v>0</v>
      </c>
      <c r="CO92" s="97">
        <f t="shared" si="86"/>
        <v>0</v>
      </c>
      <c r="CP92" s="97">
        <f t="shared" si="87"/>
        <v>0</v>
      </c>
      <c r="CQ92" s="94">
        <f t="shared" si="88"/>
        <v>0</v>
      </c>
      <c r="CR92" s="95">
        <f t="shared" si="96"/>
        <v>0</v>
      </c>
      <c r="CS92" s="96">
        <f t="shared" si="89"/>
        <v>0</v>
      </c>
      <c r="CT92" s="75">
        <f t="shared" si="98"/>
        <v>0</v>
      </c>
      <c r="CU92" s="99">
        <f t="shared" si="91"/>
        <v>0</v>
      </c>
      <c r="CV92" s="99">
        <f t="shared" si="66"/>
        <v>0</v>
      </c>
      <c r="CW92" s="100">
        <f t="shared" si="97"/>
        <v>0</v>
      </c>
      <c r="CX92" s="75">
        <f>SUM(CR92*CT92*BE1)</f>
        <v>0</v>
      </c>
    </row>
    <row r="93" spans="1:102" ht="18.95" customHeight="1">
      <c r="A93" s="45" t="str">
        <f t="shared" si="101"/>
        <v/>
      </c>
      <c r="B93" s="55" t="str">
        <f t="shared" si="103"/>
        <v/>
      </c>
      <c r="C93" s="47" t="str">
        <f t="shared" si="102"/>
        <v/>
      </c>
      <c r="D93" s="56" t="str">
        <f t="shared" si="104"/>
        <v/>
      </c>
      <c r="E93" s="121" t="str">
        <f t="shared" si="108"/>
        <v/>
      </c>
      <c r="F93" s="121"/>
      <c r="G93" s="57" t="str">
        <f t="shared" si="105"/>
        <v/>
      </c>
      <c r="H93" s="57" t="str">
        <f t="shared" si="106"/>
        <v/>
      </c>
      <c r="I93" s="128" t="str">
        <f t="shared" si="109"/>
        <v/>
      </c>
      <c r="J93" s="128" t="str">
        <f t="shared" si="110"/>
        <v/>
      </c>
      <c r="K93" s="140" t="str">
        <f t="shared" si="65"/>
        <v/>
      </c>
      <c r="L93" s="140"/>
      <c r="M93" s="139" t="str">
        <f t="shared" si="60"/>
        <v/>
      </c>
      <c r="N93" s="139"/>
      <c r="O93" s="46" t="str">
        <f t="shared" si="61"/>
        <v/>
      </c>
      <c r="P93" s="51" t="str">
        <f t="shared" si="62"/>
        <v/>
      </c>
      <c r="Q93" s="51"/>
      <c r="R93" s="75">
        <f>IF(R92+1&lt;13,(R92+1)*S1,1*S1)</f>
        <v>0</v>
      </c>
      <c r="S93" s="75">
        <f>SUM(BG93*S1)</f>
        <v>0</v>
      </c>
      <c r="T93" s="75">
        <f>IF(R93=1,(T92+1)*S1,T92*S1)</f>
        <v>0</v>
      </c>
      <c r="U93" s="75">
        <f>IF(U92+3&lt;13,(U92+3)*V1,(U92-9)*V1)</f>
        <v>0</v>
      </c>
      <c r="V93" s="75">
        <f>SUM(BG93*V1)</f>
        <v>0</v>
      </c>
      <c r="W93" s="75">
        <f>IF(U93&lt;4,(W92+1)*V1,W92*V1)</f>
        <v>0</v>
      </c>
      <c r="X93" s="75">
        <f>IF(X92+6&lt;13,(X92+6)*Y1,(X92-6)*Y1)</f>
        <v>0</v>
      </c>
      <c r="Y93" s="75">
        <f>SUM(BG93*Y1)</f>
        <v>0</v>
      </c>
      <c r="Z93" s="75">
        <f>IF(X93&lt;6,(Z92+1)*Y1,Z92*Y1)</f>
        <v>0</v>
      </c>
      <c r="AA93" s="75">
        <f>SUM(AA92*AB1)</f>
        <v>0</v>
      </c>
      <c r="AB93" s="75">
        <f>SUM(BG93*AB1)</f>
        <v>0</v>
      </c>
      <c r="AC93" s="75">
        <f>SUM(AC92+1*AB1)</f>
        <v>0</v>
      </c>
      <c r="AD93" s="75">
        <v>0</v>
      </c>
      <c r="AE93" s="75">
        <v>0</v>
      </c>
      <c r="AF93" s="75">
        <v>0</v>
      </c>
      <c r="AG93" s="75">
        <f>IF(AG92+2&lt;13,(AG92+2)*AH1,(AG92-10)*AH1)</f>
        <v>0</v>
      </c>
      <c r="AH93" s="75">
        <f>SUM(BG93*AH1)</f>
        <v>0</v>
      </c>
      <c r="AI93" s="75">
        <f>IF(AG93&lt;3,(AI92+1)*AH1,AI92*AH1)</f>
        <v>0</v>
      </c>
      <c r="AJ93" s="75">
        <f>IF(AJ91=AJ92,(AJ92+1-AK93)*AL1,AJ92*AL1)</f>
        <v>0</v>
      </c>
      <c r="AK93" s="75">
        <f t="shared" si="100"/>
        <v>0</v>
      </c>
      <c r="AL93" s="75">
        <f>IF(AJ93-AJ92=0,(AL92+15)*AL1,AM1*AL1)</f>
        <v>0</v>
      </c>
      <c r="AM93" s="75">
        <f>IF(AK93=12,(AM92+1)*AL1,AM92*AL1)</f>
        <v>0</v>
      </c>
      <c r="AN93" s="75">
        <f>IF(AN91=AN92,(AN92+1-AO93)*AO1,AN92*AO1)</f>
        <v>0</v>
      </c>
      <c r="AO93" s="75">
        <f t="shared" si="92"/>
        <v>0</v>
      </c>
      <c r="AP93" s="75">
        <f>IF(AN92=AN93,BG93*AO1,(AP92-15)*AO1)</f>
        <v>0</v>
      </c>
      <c r="AQ93" s="75">
        <f>IF(AO93=12,(AQ92+1)*AO1,AQ92*AO1)</f>
        <v>0</v>
      </c>
      <c r="AR93" s="91">
        <f>SUM(MONTH(BC92+14)*AS1)</f>
        <v>0</v>
      </c>
      <c r="AS93" s="91">
        <f>SUM(DAY(BC92+14)*AS1)</f>
        <v>0</v>
      </c>
      <c r="AT93" s="91">
        <f>SUM(YEAR(BC92+14)*AS1)</f>
        <v>0</v>
      </c>
      <c r="AU93" s="91">
        <f>SUM(MONTH(BC92+7)*AV1)</f>
        <v>0</v>
      </c>
      <c r="AV93" s="91">
        <f>SUM(DAY(BC92+7)*AV1)</f>
        <v>0</v>
      </c>
      <c r="AW93" s="91">
        <f>SUM(YEAR(BC92+7)*AV1)</f>
        <v>0</v>
      </c>
      <c r="AX93" s="91">
        <f t="shared" si="69"/>
        <v>1</v>
      </c>
      <c r="AY93" s="91">
        <f t="shared" si="67"/>
        <v>1</v>
      </c>
      <c r="AZ93" s="91">
        <f t="shared" si="68"/>
        <v>0</v>
      </c>
      <c r="BA93" s="91">
        <f t="shared" si="68"/>
        <v>0</v>
      </c>
      <c r="BB93" s="79">
        <f t="shared" si="70"/>
        <v>0</v>
      </c>
      <c r="BC93" s="91">
        <f t="shared" si="71"/>
        <v>0</v>
      </c>
      <c r="BD93" s="75" t="s">
        <v>59</v>
      </c>
      <c r="BE93" s="91">
        <f>IF(BC93&lt;BU42,((BC93*10)+5),999999)</f>
        <v>5</v>
      </c>
      <c r="BF93" s="91">
        <f t="shared" si="72"/>
        <v>1</v>
      </c>
      <c r="BG93" s="75">
        <f t="shared" si="73"/>
        <v>0</v>
      </c>
      <c r="BH93" s="75">
        <f t="shared" si="93"/>
        <v>0</v>
      </c>
      <c r="BI93" s="75" t="b">
        <f t="shared" si="74"/>
        <v>0</v>
      </c>
      <c r="BJ93" s="75">
        <f t="shared" si="75"/>
        <v>0</v>
      </c>
      <c r="BK93" s="75">
        <f t="shared" si="76"/>
        <v>0</v>
      </c>
      <c r="BL93" s="75" t="b">
        <f t="shared" si="77"/>
        <v>1</v>
      </c>
      <c r="BM93" s="75">
        <f t="shared" si="78"/>
        <v>0</v>
      </c>
      <c r="BN93" s="75">
        <f t="shared" si="79"/>
        <v>0</v>
      </c>
      <c r="BO93" s="75" t="b">
        <f t="shared" si="80"/>
        <v>0</v>
      </c>
      <c r="BP93" s="75">
        <f t="shared" si="81"/>
        <v>0</v>
      </c>
      <c r="BQ93" s="75">
        <f t="shared" si="82"/>
        <v>0</v>
      </c>
      <c r="BR93" s="75"/>
      <c r="BS93" s="72" t="b">
        <f t="shared" si="107"/>
        <v>0</v>
      </c>
      <c r="BT93" s="72">
        <f t="shared" ref="BT93:BT156" si="112">IF(BS93= TRUE,BT92 + 1,BT92)</f>
        <v>0</v>
      </c>
      <c r="BU93" s="69" t="str">
        <f t="shared" si="111"/>
        <v/>
      </c>
      <c r="BV93" s="75"/>
      <c r="BW93" s="75"/>
      <c r="BX93" s="75"/>
      <c r="BY93" s="75"/>
      <c r="BZ93" s="75"/>
      <c r="CA93" s="75"/>
      <c r="CB93" s="75"/>
      <c r="CC93" s="75"/>
      <c r="CD93" s="79">
        <f t="shared" si="83"/>
        <v>0</v>
      </c>
      <c r="CE93" s="92">
        <f>IF(CD93&lt;CE3,CD93,CE3)</f>
        <v>0</v>
      </c>
      <c r="CF93" s="72" t="str">
        <f>IF(CE93&gt;=CE3,"BALLOON","PMT")</f>
        <v>PMT</v>
      </c>
      <c r="CG93" s="91">
        <f t="shared" si="94"/>
        <v>0</v>
      </c>
      <c r="CH93" s="91">
        <f>IF(BX1=360,CB5,CG93)</f>
        <v>0</v>
      </c>
      <c r="CI93" s="75" t="b">
        <f t="shared" si="84"/>
        <v>0</v>
      </c>
      <c r="CJ93" s="75">
        <f t="shared" si="95"/>
        <v>0</v>
      </c>
      <c r="CK93" s="75">
        <f>SUM(CJ93*CK1)</f>
        <v>0</v>
      </c>
      <c r="CL93" s="98">
        <f t="shared" si="85"/>
        <v>0</v>
      </c>
      <c r="CM93" s="97">
        <f>IF(CF93="PMT",E16-CL93,0)</f>
        <v>0</v>
      </c>
      <c r="CN93" s="97">
        <f t="shared" si="99"/>
        <v>0</v>
      </c>
      <c r="CO93" s="97">
        <f t="shared" si="86"/>
        <v>0</v>
      </c>
      <c r="CP93" s="97">
        <f t="shared" si="87"/>
        <v>0</v>
      </c>
      <c r="CQ93" s="94">
        <f t="shared" si="88"/>
        <v>0</v>
      </c>
      <c r="CR93" s="95">
        <f t="shared" si="96"/>
        <v>0</v>
      </c>
      <c r="CS93" s="96">
        <f t="shared" si="89"/>
        <v>0</v>
      </c>
      <c r="CT93" s="75">
        <f t="shared" si="98"/>
        <v>0</v>
      </c>
      <c r="CU93" s="99">
        <f t="shared" si="91"/>
        <v>0</v>
      </c>
      <c r="CV93" s="99">
        <f t="shared" si="66"/>
        <v>0</v>
      </c>
      <c r="CW93" s="100">
        <f t="shared" si="97"/>
        <v>0</v>
      </c>
      <c r="CX93" s="75">
        <f>SUM(CR93*CT93*BE1)</f>
        <v>0</v>
      </c>
    </row>
    <row r="94" spans="1:102" ht="18.95" customHeight="1">
      <c r="A94" s="45" t="str">
        <f t="shared" si="101"/>
        <v/>
      </c>
      <c r="B94" s="55" t="str">
        <f t="shared" si="103"/>
        <v/>
      </c>
      <c r="C94" s="47" t="str">
        <f t="shared" si="102"/>
        <v/>
      </c>
      <c r="D94" s="56" t="str">
        <f t="shared" si="104"/>
        <v/>
      </c>
      <c r="E94" s="121" t="str">
        <f t="shared" si="108"/>
        <v/>
      </c>
      <c r="F94" s="121"/>
      <c r="G94" s="57" t="str">
        <f t="shared" si="105"/>
        <v/>
      </c>
      <c r="H94" s="57" t="str">
        <f t="shared" si="106"/>
        <v/>
      </c>
      <c r="I94" s="128" t="str">
        <f t="shared" si="109"/>
        <v/>
      </c>
      <c r="J94" s="128" t="str">
        <f t="shared" si="110"/>
        <v/>
      </c>
      <c r="K94" s="140" t="str">
        <f t="shared" si="65"/>
        <v/>
      </c>
      <c r="L94" s="140"/>
      <c r="M94" s="139" t="str">
        <f t="shared" si="60"/>
        <v/>
      </c>
      <c r="N94" s="139"/>
      <c r="O94" s="46" t="str">
        <f t="shared" si="61"/>
        <v/>
      </c>
      <c r="P94" s="51" t="str">
        <f t="shared" si="62"/>
        <v/>
      </c>
      <c r="Q94" s="51"/>
      <c r="R94" s="75">
        <f>IF(R93+1&lt;13,(R93+1)*S1,1*S1)</f>
        <v>0</v>
      </c>
      <c r="S94" s="75">
        <f>SUM(BG94*S1)</f>
        <v>0</v>
      </c>
      <c r="T94" s="75">
        <f>IF(R94=1,(T93+1)*S1,T93*S1)</f>
        <v>0</v>
      </c>
      <c r="U94" s="75">
        <f>IF(U93+3&lt;13,(U93+3)*V1,(U93-9)*V1)</f>
        <v>0</v>
      </c>
      <c r="V94" s="75">
        <f>SUM(BG94*V1)</f>
        <v>0</v>
      </c>
      <c r="W94" s="75">
        <f>IF(U94&lt;4,(W93+1)*V1,W93*V1)</f>
        <v>0</v>
      </c>
      <c r="X94" s="75">
        <f>IF(X93+6&lt;13,(X93+6)*Y1,(X93-6)*Y1)</f>
        <v>0</v>
      </c>
      <c r="Y94" s="75">
        <f>SUM(BG94*Y1)</f>
        <v>0</v>
      </c>
      <c r="Z94" s="75">
        <f>IF(X94&lt;6,(Z93+1)*Y1,Z93*Y1)</f>
        <v>0</v>
      </c>
      <c r="AA94" s="75">
        <f>SUM(AA93*AB1)</f>
        <v>0</v>
      </c>
      <c r="AB94" s="75">
        <f>SUM(BG94*AB1)</f>
        <v>0</v>
      </c>
      <c r="AC94" s="75">
        <f>SUM(AC93+1*AB1)</f>
        <v>0</v>
      </c>
      <c r="AD94" s="75">
        <v>0</v>
      </c>
      <c r="AE94" s="75">
        <v>0</v>
      </c>
      <c r="AF94" s="75">
        <v>0</v>
      </c>
      <c r="AG94" s="75">
        <f>IF(AG93+2&lt;13,(AG93+2)*AH1,(AG93-10)*AH1)</f>
        <v>0</v>
      </c>
      <c r="AH94" s="75">
        <f>SUM(BG94*AH1)</f>
        <v>0</v>
      </c>
      <c r="AI94" s="75">
        <f>IF(AG94&lt;3,(AI93+1)*AH1,AI93*AH1)</f>
        <v>0</v>
      </c>
      <c r="AJ94" s="75">
        <f>IF(AJ92=AJ93,(AJ93+1-AK94)*AL1,AJ93*AL1)</f>
        <v>0</v>
      </c>
      <c r="AK94" s="75">
        <f t="shared" si="100"/>
        <v>0</v>
      </c>
      <c r="AL94" s="75">
        <f>IF(AJ94-AJ93=0,(AL93+15)*AL1,AM1*AL1)</f>
        <v>0</v>
      </c>
      <c r="AM94" s="75">
        <f>IF(AK94=12,(AM93+1)*AL1,AM93*AL1)</f>
        <v>0</v>
      </c>
      <c r="AN94" s="75">
        <f>IF(AN92=AN93,(AN93+1-AO94)*AO1,AN93*AO1)</f>
        <v>0</v>
      </c>
      <c r="AO94" s="75">
        <f t="shared" si="92"/>
        <v>0</v>
      </c>
      <c r="AP94" s="75">
        <f>IF(AN93=AN94,BG94*AO1,(AP93-15)*AO1)</f>
        <v>0</v>
      </c>
      <c r="AQ94" s="75">
        <f>IF(AO94=12,(AQ93+1)*AO1,AQ93*AO1)</f>
        <v>0</v>
      </c>
      <c r="AR94" s="91">
        <f>SUM(MONTH(BC93+14)*AS1)</f>
        <v>0</v>
      </c>
      <c r="AS94" s="91">
        <f>SUM(DAY(BC93+14)*AS1)</f>
        <v>0</v>
      </c>
      <c r="AT94" s="91">
        <f>SUM(YEAR(BC93+14)*AS1)</f>
        <v>0</v>
      </c>
      <c r="AU94" s="91">
        <f>SUM(MONTH(BC93+7)*AV1)</f>
        <v>0</v>
      </c>
      <c r="AV94" s="91">
        <f>SUM(DAY(BC93+7)*AV1)</f>
        <v>0</v>
      </c>
      <c r="AW94" s="91">
        <f>SUM(YEAR(BC93+7)*AV1)</f>
        <v>0</v>
      </c>
      <c r="AX94" s="91">
        <f t="shared" si="69"/>
        <v>1</v>
      </c>
      <c r="AY94" s="91">
        <f t="shared" si="67"/>
        <v>1</v>
      </c>
      <c r="AZ94" s="91">
        <f t="shared" si="68"/>
        <v>0</v>
      </c>
      <c r="BA94" s="91">
        <f t="shared" si="68"/>
        <v>0</v>
      </c>
      <c r="BB94" s="79">
        <f t="shared" si="70"/>
        <v>0</v>
      </c>
      <c r="BC94" s="91">
        <f t="shared" si="71"/>
        <v>0</v>
      </c>
      <c r="BD94" s="75" t="s">
        <v>59</v>
      </c>
      <c r="BE94" s="91">
        <f>IF(BC94&lt;BU42,((BC94*10)+5),999999)</f>
        <v>5</v>
      </c>
      <c r="BF94" s="91">
        <f t="shared" si="72"/>
        <v>1</v>
      </c>
      <c r="BG94" s="75">
        <f t="shared" si="73"/>
        <v>0</v>
      </c>
      <c r="BH94" s="75">
        <f t="shared" si="93"/>
        <v>0</v>
      </c>
      <c r="BI94" s="75" t="b">
        <f t="shared" si="74"/>
        <v>0</v>
      </c>
      <c r="BJ94" s="75">
        <f t="shared" si="75"/>
        <v>0</v>
      </c>
      <c r="BK94" s="75">
        <f t="shared" si="76"/>
        <v>0</v>
      </c>
      <c r="BL94" s="75" t="b">
        <f t="shared" si="77"/>
        <v>1</v>
      </c>
      <c r="BM94" s="75">
        <f t="shared" si="78"/>
        <v>0</v>
      </c>
      <c r="BN94" s="75">
        <f t="shared" si="79"/>
        <v>0</v>
      </c>
      <c r="BO94" s="75" t="b">
        <f t="shared" si="80"/>
        <v>0</v>
      </c>
      <c r="BP94" s="75">
        <f t="shared" si="81"/>
        <v>0</v>
      </c>
      <c r="BQ94" s="75">
        <f t="shared" si="82"/>
        <v>0</v>
      </c>
      <c r="BR94" s="75"/>
      <c r="BS94" s="72" t="b">
        <f t="shared" si="107"/>
        <v>0</v>
      </c>
      <c r="BT94" s="72">
        <f t="shared" si="112"/>
        <v>0</v>
      </c>
      <c r="BU94" s="69" t="str">
        <f t="shared" si="111"/>
        <v/>
      </c>
      <c r="BV94" s="75"/>
      <c r="BW94" s="75"/>
      <c r="BX94" s="75"/>
      <c r="BY94" s="75"/>
      <c r="BZ94" s="75"/>
      <c r="CA94" s="75"/>
      <c r="CB94" s="75"/>
      <c r="CC94" s="75"/>
      <c r="CD94" s="79">
        <f t="shared" si="83"/>
        <v>0</v>
      </c>
      <c r="CE94" s="92">
        <f>IF(CD94&lt;CE3,CD94,CE3)</f>
        <v>0</v>
      </c>
      <c r="CF94" s="72" t="str">
        <f>IF(CE94&gt;=CE3,"BALLOON","PMT")</f>
        <v>PMT</v>
      </c>
      <c r="CG94" s="91">
        <f t="shared" si="94"/>
        <v>0</v>
      </c>
      <c r="CH94" s="91">
        <f>IF(BX1=360,CB5,CG94)</f>
        <v>0</v>
      </c>
      <c r="CI94" s="75" t="b">
        <f t="shared" si="84"/>
        <v>0</v>
      </c>
      <c r="CJ94" s="75">
        <f t="shared" si="95"/>
        <v>0</v>
      </c>
      <c r="CK94" s="75">
        <f>SUM(CJ94*CK1)</f>
        <v>0</v>
      </c>
      <c r="CL94" s="98">
        <f t="shared" si="85"/>
        <v>0</v>
      </c>
      <c r="CM94" s="97">
        <f>IF(CF94="PMT",E16-CL94,0)</f>
        <v>0</v>
      </c>
      <c r="CN94" s="97">
        <f t="shared" si="99"/>
        <v>0</v>
      </c>
      <c r="CO94" s="97">
        <f t="shared" si="86"/>
        <v>0</v>
      </c>
      <c r="CP94" s="97">
        <f t="shared" si="87"/>
        <v>0</v>
      </c>
      <c r="CQ94" s="94">
        <f t="shared" si="88"/>
        <v>0</v>
      </c>
      <c r="CR94" s="95">
        <f t="shared" si="96"/>
        <v>0</v>
      </c>
      <c r="CS94" s="96">
        <f t="shared" si="89"/>
        <v>0</v>
      </c>
      <c r="CT94" s="75">
        <f t="shared" si="98"/>
        <v>0</v>
      </c>
      <c r="CU94" s="99">
        <f t="shared" si="91"/>
        <v>0</v>
      </c>
      <c r="CV94" s="99">
        <f t="shared" si="66"/>
        <v>0</v>
      </c>
      <c r="CW94" s="100">
        <f t="shared" si="97"/>
        <v>0</v>
      </c>
      <c r="CX94" s="75">
        <f>SUM(CR94*CT94*BE1)</f>
        <v>0</v>
      </c>
    </row>
    <row r="95" spans="1:102" ht="18.95" customHeight="1">
      <c r="A95" s="45" t="str">
        <f t="shared" si="101"/>
        <v/>
      </c>
      <c r="B95" s="55" t="str">
        <f t="shared" si="103"/>
        <v/>
      </c>
      <c r="C95" s="47" t="str">
        <f t="shared" si="102"/>
        <v/>
      </c>
      <c r="D95" s="56" t="str">
        <f t="shared" si="104"/>
        <v/>
      </c>
      <c r="E95" s="121" t="str">
        <f t="shared" si="108"/>
        <v/>
      </c>
      <c r="F95" s="121"/>
      <c r="G95" s="57" t="str">
        <f t="shared" si="105"/>
        <v/>
      </c>
      <c r="H95" s="57" t="str">
        <f t="shared" si="106"/>
        <v/>
      </c>
      <c r="I95" s="128" t="str">
        <f t="shared" si="109"/>
        <v/>
      </c>
      <c r="J95" s="128" t="str">
        <f t="shared" si="110"/>
        <v/>
      </c>
      <c r="K95" s="140" t="str">
        <f t="shared" si="65"/>
        <v/>
      </c>
      <c r="L95" s="140"/>
      <c r="M95" s="139" t="str">
        <f t="shared" si="60"/>
        <v/>
      </c>
      <c r="N95" s="139"/>
      <c r="O95" s="46" t="str">
        <f t="shared" si="61"/>
        <v/>
      </c>
      <c r="P95" s="51" t="str">
        <f t="shared" si="62"/>
        <v/>
      </c>
      <c r="Q95" s="51"/>
      <c r="R95" s="75">
        <f>IF(R94+1&lt;13,(R94+1)*S1,1*S1)</f>
        <v>0</v>
      </c>
      <c r="S95" s="75">
        <f>SUM(BG95*S1)</f>
        <v>0</v>
      </c>
      <c r="T95" s="75">
        <f>IF(R95=1,(T94+1)*S1,T94*S1)</f>
        <v>0</v>
      </c>
      <c r="U95" s="75">
        <f>IF(U94+3&lt;13,(U94+3)*V1,(U94-9)*V1)</f>
        <v>0</v>
      </c>
      <c r="V95" s="75">
        <f>SUM(BG95*V1)</f>
        <v>0</v>
      </c>
      <c r="W95" s="75">
        <f>IF(U95&lt;4,(W94+1)*V1,W94*V1)</f>
        <v>0</v>
      </c>
      <c r="X95" s="75">
        <f>IF(X94+6&lt;13,(X94+6)*Y1,(X94-6)*Y1)</f>
        <v>0</v>
      </c>
      <c r="Y95" s="75">
        <f>SUM(BG95*Y1)</f>
        <v>0</v>
      </c>
      <c r="Z95" s="75">
        <f>IF(X95&lt;6,(Z94+1)*Y1,Z94*Y1)</f>
        <v>0</v>
      </c>
      <c r="AA95" s="75">
        <f>SUM(AA94*AB1)</f>
        <v>0</v>
      </c>
      <c r="AB95" s="75">
        <f>SUM(BG95*AB1)</f>
        <v>0</v>
      </c>
      <c r="AC95" s="75">
        <f>SUM(AC94+1*AB1)</f>
        <v>0</v>
      </c>
      <c r="AD95" s="75">
        <v>0</v>
      </c>
      <c r="AE95" s="75">
        <v>0</v>
      </c>
      <c r="AF95" s="75">
        <v>0</v>
      </c>
      <c r="AG95" s="75">
        <f>IF(AG94+2&lt;13,(AG94+2)*AH1,(AG94-10)*AH1)</f>
        <v>0</v>
      </c>
      <c r="AH95" s="75">
        <f>SUM(BG95*AH1)</f>
        <v>0</v>
      </c>
      <c r="AI95" s="75">
        <f>IF(AG95&lt;3,(AI94+1)*AH1,AI94*AH1)</f>
        <v>0</v>
      </c>
      <c r="AJ95" s="75">
        <f>IF(AJ93=AJ94,(AJ94+1-AK95)*AL1,AJ94*AL1)</f>
        <v>0</v>
      </c>
      <c r="AK95" s="75">
        <f t="shared" si="100"/>
        <v>0</v>
      </c>
      <c r="AL95" s="75">
        <f>IF(AJ95-AJ94=0,(AL94+15)*AL1,AM1*AL1)</f>
        <v>0</v>
      </c>
      <c r="AM95" s="75">
        <f>IF(AK95=12,(AM94+1)*AL1,AM94*AL1)</f>
        <v>0</v>
      </c>
      <c r="AN95" s="75">
        <f>IF(AN93=AN94,(AN94+1-AO95)*AO1,AN94*AO1)</f>
        <v>0</v>
      </c>
      <c r="AO95" s="75">
        <f t="shared" si="92"/>
        <v>0</v>
      </c>
      <c r="AP95" s="75">
        <f>IF(AN94=AN95,BG95*AO1,(AP94-15)*AO1)</f>
        <v>0</v>
      </c>
      <c r="AQ95" s="75">
        <f>IF(AO95=12,(AQ94+1)*AO1,AQ94*AO1)</f>
        <v>0</v>
      </c>
      <c r="AR95" s="91">
        <f>SUM(MONTH(BC94+14)*AS1)</f>
        <v>0</v>
      </c>
      <c r="AS95" s="91">
        <f>SUM(DAY(BC94+14)*AS1)</f>
        <v>0</v>
      </c>
      <c r="AT95" s="91">
        <f>SUM(YEAR(BC94+14)*AS1)</f>
        <v>0</v>
      </c>
      <c r="AU95" s="91">
        <f>SUM(MONTH(BC94+7)*AV1)</f>
        <v>0</v>
      </c>
      <c r="AV95" s="91">
        <f>SUM(DAY(BC94+7)*AV1)</f>
        <v>0</v>
      </c>
      <c r="AW95" s="91">
        <f>SUM(YEAR(BC94+7)*AV1)</f>
        <v>0</v>
      </c>
      <c r="AX95" s="91">
        <f t="shared" si="69"/>
        <v>1</v>
      </c>
      <c r="AY95" s="91">
        <f t="shared" si="67"/>
        <v>1</v>
      </c>
      <c r="AZ95" s="91">
        <f t="shared" si="68"/>
        <v>0</v>
      </c>
      <c r="BA95" s="91">
        <f t="shared" si="68"/>
        <v>0</v>
      </c>
      <c r="BB95" s="79">
        <f t="shared" si="70"/>
        <v>0</v>
      </c>
      <c r="BC95" s="91">
        <f t="shared" si="71"/>
        <v>0</v>
      </c>
      <c r="BD95" s="75" t="s">
        <v>59</v>
      </c>
      <c r="BE95" s="91">
        <f>IF(BC95&lt;BU42,((BC95*10)+5),999999)</f>
        <v>5</v>
      </c>
      <c r="BF95" s="91">
        <f t="shared" si="72"/>
        <v>1</v>
      </c>
      <c r="BG95" s="75">
        <f t="shared" si="73"/>
        <v>0</v>
      </c>
      <c r="BH95" s="75">
        <f t="shared" si="93"/>
        <v>0</v>
      </c>
      <c r="BI95" s="75" t="b">
        <f t="shared" si="74"/>
        <v>0</v>
      </c>
      <c r="BJ95" s="75">
        <f t="shared" si="75"/>
        <v>0</v>
      </c>
      <c r="BK95" s="75">
        <f t="shared" si="76"/>
        <v>0</v>
      </c>
      <c r="BL95" s="75" t="b">
        <f t="shared" si="77"/>
        <v>1</v>
      </c>
      <c r="BM95" s="75">
        <f t="shared" si="78"/>
        <v>0</v>
      </c>
      <c r="BN95" s="75">
        <f t="shared" si="79"/>
        <v>0</v>
      </c>
      <c r="BO95" s="75" t="b">
        <f t="shared" si="80"/>
        <v>0</v>
      </c>
      <c r="BP95" s="75">
        <f t="shared" si="81"/>
        <v>0</v>
      </c>
      <c r="BQ95" s="75">
        <f t="shared" si="82"/>
        <v>0</v>
      </c>
      <c r="BR95" s="75"/>
      <c r="BS95" s="72" t="b">
        <f t="shared" si="107"/>
        <v>0</v>
      </c>
      <c r="BT95" s="72">
        <f t="shared" si="112"/>
        <v>0</v>
      </c>
      <c r="BU95" s="69" t="str">
        <f t="shared" si="111"/>
        <v/>
      </c>
      <c r="BV95" s="75"/>
      <c r="BW95" s="75"/>
      <c r="BX95" s="75"/>
      <c r="BY95" s="75"/>
      <c r="BZ95" s="75"/>
      <c r="CA95" s="75"/>
      <c r="CB95" s="75"/>
      <c r="CC95" s="75"/>
      <c r="CD95" s="79">
        <f t="shared" si="83"/>
        <v>0</v>
      </c>
      <c r="CE95" s="92">
        <f>IF(CD95&lt;CE3,CD95,CE3)</f>
        <v>0</v>
      </c>
      <c r="CF95" s="72" t="str">
        <f>IF(CE95&gt;=CE3,"BALLOON","PMT")</f>
        <v>PMT</v>
      </c>
      <c r="CG95" s="91">
        <f t="shared" si="94"/>
        <v>0</v>
      </c>
      <c r="CH95" s="91">
        <f>IF(BX1=360,CB5,CG95)</f>
        <v>0</v>
      </c>
      <c r="CI95" s="75" t="b">
        <f t="shared" si="84"/>
        <v>0</v>
      </c>
      <c r="CJ95" s="75">
        <f t="shared" si="95"/>
        <v>0</v>
      </c>
      <c r="CK95" s="75">
        <f>SUM(CJ95*CK1)</f>
        <v>0</v>
      </c>
      <c r="CL95" s="98">
        <f t="shared" si="85"/>
        <v>0</v>
      </c>
      <c r="CM95" s="97">
        <f>IF(CF95="PMT",E16-CL95,0)</f>
        <v>0</v>
      </c>
      <c r="CN95" s="97">
        <f t="shared" si="99"/>
        <v>0</v>
      </c>
      <c r="CO95" s="97">
        <f t="shared" si="86"/>
        <v>0</v>
      </c>
      <c r="CP95" s="97">
        <f t="shared" si="87"/>
        <v>0</v>
      </c>
      <c r="CQ95" s="94">
        <f t="shared" si="88"/>
        <v>0</v>
      </c>
      <c r="CR95" s="95">
        <f t="shared" si="96"/>
        <v>0</v>
      </c>
      <c r="CS95" s="96">
        <f t="shared" si="89"/>
        <v>0</v>
      </c>
      <c r="CT95" s="75">
        <f t="shared" si="98"/>
        <v>0</v>
      </c>
      <c r="CU95" s="99">
        <f t="shared" si="91"/>
        <v>0</v>
      </c>
      <c r="CV95" s="99">
        <f t="shared" si="66"/>
        <v>0</v>
      </c>
      <c r="CW95" s="100">
        <f t="shared" si="97"/>
        <v>0</v>
      </c>
      <c r="CX95" s="75">
        <f>SUM(CR95*CT95*BE1)</f>
        <v>0</v>
      </c>
    </row>
    <row r="96" spans="1:102" ht="18.95" customHeight="1">
      <c r="A96" s="45" t="str">
        <f t="shared" si="101"/>
        <v/>
      </c>
      <c r="B96" s="55" t="str">
        <f t="shared" si="103"/>
        <v/>
      </c>
      <c r="C96" s="47" t="str">
        <f t="shared" si="102"/>
        <v/>
      </c>
      <c r="D96" s="56" t="str">
        <f t="shared" si="104"/>
        <v/>
      </c>
      <c r="E96" s="121" t="str">
        <f t="shared" si="108"/>
        <v/>
      </c>
      <c r="F96" s="121"/>
      <c r="G96" s="57" t="str">
        <f t="shared" si="105"/>
        <v/>
      </c>
      <c r="H96" s="57" t="str">
        <f t="shared" si="106"/>
        <v/>
      </c>
      <c r="I96" s="128" t="str">
        <f t="shared" si="109"/>
        <v/>
      </c>
      <c r="J96" s="128" t="str">
        <f t="shared" si="110"/>
        <v/>
      </c>
      <c r="K96" s="140" t="str">
        <f t="shared" si="65"/>
        <v/>
      </c>
      <c r="L96" s="140"/>
      <c r="M96" s="139" t="str">
        <f t="shared" si="60"/>
        <v/>
      </c>
      <c r="N96" s="139"/>
      <c r="O96" s="46" t="str">
        <f t="shared" si="61"/>
        <v/>
      </c>
      <c r="P96" s="51" t="str">
        <f t="shared" si="62"/>
        <v/>
      </c>
      <c r="Q96" s="51"/>
      <c r="R96" s="75">
        <f>IF(R95+1&lt;13,(R95+1)*S1,1*S1)</f>
        <v>0</v>
      </c>
      <c r="S96" s="75">
        <f>SUM(BG96*S1)</f>
        <v>0</v>
      </c>
      <c r="T96" s="75">
        <f>IF(R96=1,(T95+1)*S1,T95*S1)</f>
        <v>0</v>
      </c>
      <c r="U96" s="75">
        <f>IF(U95+3&lt;13,(U95+3)*V1,(U95-9)*V1)</f>
        <v>0</v>
      </c>
      <c r="V96" s="75">
        <f>SUM(BG96*V1)</f>
        <v>0</v>
      </c>
      <c r="W96" s="75">
        <f>IF(U96&lt;4,(W95+1)*V1,W95*V1)</f>
        <v>0</v>
      </c>
      <c r="X96" s="75">
        <f>IF(X95+6&lt;13,(X95+6)*Y1,(X95-6)*Y1)</f>
        <v>0</v>
      </c>
      <c r="Y96" s="75">
        <f>SUM(BG96*Y1)</f>
        <v>0</v>
      </c>
      <c r="Z96" s="75">
        <f>IF(X96&lt;6,(Z95+1)*Y1,Z95*Y1)</f>
        <v>0</v>
      </c>
      <c r="AA96" s="75">
        <f>SUM(AA95*AB1)</f>
        <v>0</v>
      </c>
      <c r="AB96" s="75">
        <f>SUM(BG96*AB1)</f>
        <v>0</v>
      </c>
      <c r="AC96" s="75">
        <f>SUM(AC95+1*AB1)</f>
        <v>0</v>
      </c>
      <c r="AD96" s="75">
        <v>0</v>
      </c>
      <c r="AE96" s="75">
        <v>0</v>
      </c>
      <c r="AF96" s="75">
        <v>0</v>
      </c>
      <c r="AG96" s="75">
        <f>IF(AG95+2&lt;13,(AG95+2)*AH1,(AG95-10)*AH1)</f>
        <v>0</v>
      </c>
      <c r="AH96" s="75">
        <f>SUM(BG96*AH1)</f>
        <v>0</v>
      </c>
      <c r="AI96" s="75">
        <f>IF(AG96&lt;3,(AI95+1)*AH1,AI95*AH1)</f>
        <v>0</v>
      </c>
      <c r="AJ96" s="75">
        <f>IF(AJ94=AJ95,(AJ95+1-AK96)*AL1,AJ95*AL1)</f>
        <v>0</v>
      </c>
      <c r="AK96" s="75">
        <f t="shared" si="100"/>
        <v>0</v>
      </c>
      <c r="AL96" s="75">
        <f>IF(AJ96-AJ95=0,(AL95+15)*AL1,AM1*AL1)</f>
        <v>0</v>
      </c>
      <c r="AM96" s="75">
        <f>IF(AK96=12,(AM95+1)*AL1,AM95*AL1)</f>
        <v>0</v>
      </c>
      <c r="AN96" s="75">
        <f>IF(AN94=AN95,(AN95+1-AO96)*AO1,AN95*AO1)</f>
        <v>0</v>
      </c>
      <c r="AO96" s="75">
        <f t="shared" si="92"/>
        <v>0</v>
      </c>
      <c r="AP96" s="75">
        <f>IF(AN95=AN96,BG96*AO1,(AP95-15)*AO1)</f>
        <v>0</v>
      </c>
      <c r="AQ96" s="75">
        <f>IF(AO96=12,(AQ95+1)*AO1,AQ95*AO1)</f>
        <v>0</v>
      </c>
      <c r="AR96" s="91">
        <f>SUM(MONTH(BC95+14)*AS1)</f>
        <v>0</v>
      </c>
      <c r="AS96" s="91">
        <f>SUM(DAY(BC95+14)*AS1)</f>
        <v>0</v>
      </c>
      <c r="AT96" s="91">
        <f>SUM(YEAR(BC95+14)*AS1)</f>
        <v>0</v>
      </c>
      <c r="AU96" s="91">
        <f>SUM(MONTH(BC95+7)*AV1)</f>
        <v>0</v>
      </c>
      <c r="AV96" s="91">
        <f>SUM(DAY(BC95+7)*AV1)</f>
        <v>0</v>
      </c>
      <c r="AW96" s="91">
        <f>SUM(YEAR(BC95+7)*AV1)</f>
        <v>0</v>
      </c>
      <c r="AX96" s="91">
        <f t="shared" si="69"/>
        <v>1</v>
      </c>
      <c r="AY96" s="91">
        <f t="shared" si="67"/>
        <v>1</v>
      </c>
      <c r="AZ96" s="91">
        <f t="shared" si="68"/>
        <v>0</v>
      </c>
      <c r="BA96" s="91">
        <f t="shared" si="68"/>
        <v>0</v>
      </c>
      <c r="BB96" s="79">
        <f t="shared" si="70"/>
        <v>0</v>
      </c>
      <c r="BC96" s="91">
        <f t="shared" si="71"/>
        <v>0</v>
      </c>
      <c r="BD96" s="75" t="s">
        <v>59</v>
      </c>
      <c r="BE96" s="91">
        <f>IF(BC96&lt;BU42,((BC96*10)+5),999999)</f>
        <v>5</v>
      </c>
      <c r="BF96" s="91">
        <f t="shared" si="72"/>
        <v>1</v>
      </c>
      <c r="BG96" s="75">
        <f t="shared" si="73"/>
        <v>0</v>
      </c>
      <c r="BH96" s="75">
        <f t="shared" si="93"/>
        <v>0</v>
      </c>
      <c r="BI96" s="75" t="b">
        <f t="shared" si="74"/>
        <v>0</v>
      </c>
      <c r="BJ96" s="75">
        <f t="shared" si="75"/>
        <v>0</v>
      </c>
      <c r="BK96" s="75">
        <f t="shared" si="76"/>
        <v>0</v>
      </c>
      <c r="BL96" s="75" t="b">
        <f t="shared" si="77"/>
        <v>1</v>
      </c>
      <c r="BM96" s="75">
        <f t="shared" si="78"/>
        <v>0</v>
      </c>
      <c r="BN96" s="75">
        <f t="shared" si="79"/>
        <v>0</v>
      </c>
      <c r="BO96" s="75" t="b">
        <f t="shared" si="80"/>
        <v>0</v>
      </c>
      <c r="BP96" s="75">
        <f t="shared" si="81"/>
        <v>0</v>
      </c>
      <c r="BQ96" s="75">
        <f t="shared" si="82"/>
        <v>0</v>
      </c>
      <c r="BR96" s="75"/>
      <c r="BS96" s="72" t="b">
        <f t="shared" si="107"/>
        <v>0</v>
      </c>
      <c r="BT96" s="72">
        <f t="shared" si="112"/>
        <v>0</v>
      </c>
      <c r="BU96" s="69" t="str">
        <f t="shared" si="111"/>
        <v/>
      </c>
      <c r="BV96" s="75"/>
      <c r="BW96" s="75"/>
      <c r="BX96" s="75"/>
      <c r="BY96" s="75"/>
      <c r="BZ96" s="75"/>
      <c r="CA96" s="75"/>
      <c r="CB96" s="75"/>
      <c r="CC96" s="75"/>
      <c r="CD96" s="79">
        <f t="shared" si="83"/>
        <v>0</v>
      </c>
      <c r="CE96" s="92">
        <f>IF(CD96&lt;CE3,CD96,CE3)</f>
        <v>0</v>
      </c>
      <c r="CF96" s="72" t="str">
        <f>IF(CE96&gt;=CE3,"BALLOON","PMT")</f>
        <v>PMT</v>
      </c>
      <c r="CG96" s="91">
        <f t="shared" si="94"/>
        <v>0</v>
      </c>
      <c r="CH96" s="91">
        <f>IF(BX1=360,CB5,CG96)</f>
        <v>0</v>
      </c>
      <c r="CI96" s="75" t="b">
        <f t="shared" si="84"/>
        <v>0</v>
      </c>
      <c r="CJ96" s="75">
        <f t="shared" si="95"/>
        <v>0</v>
      </c>
      <c r="CK96" s="75">
        <f>SUM(CJ96*CK1)</f>
        <v>0</v>
      </c>
      <c r="CL96" s="98">
        <f t="shared" si="85"/>
        <v>0</v>
      </c>
      <c r="CM96" s="97">
        <f>IF(CF96="PMT",E16-CL96,0)</f>
        <v>0</v>
      </c>
      <c r="CN96" s="97">
        <f t="shared" si="99"/>
        <v>0</v>
      </c>
      <c r="CO96" s="97">
        <f t="shared" si="86"/>
        <v>0</v>
      </c>
      <c r="CP96" s="97">
        <f t="shared" si="87"/>
        <v>0</v>
      </c>
      <c r="CQ96" s="94">
        <f t="shared" si="88"/>
        <v>0</v>
      </c>
      <c r="CR96" s="95">
        <f t="shared" si="96"/>
        <v>0</v>
      </c>
      <c r="CS96" s="96">
        <f t="shared" si="89"/>
        <v>0</v>
      </c>
      <c r="CT96" s="75">
        <f t="shared" si="98"/>
        <v>0</v>
      </c>
      <c r="CU96" s="99">
        <f t="shared" si="91"/>
        <v>0</v>
      </c>
      <c r="CV96" s="99">
        <f t="shared" si="66"/>
        <v>0</v>
      </c>
      <c r="CW96" s="100">
        <f t="shared" si="97"/>
        <v>0</v>
      </c>
      <c r="CX96" s="75">
        <f>SUM(CR96*CT96*BE1)</f>
        <v>0</v>
      </c>
    </row>
    <row r="97" spans="1:102" ht="18.95" customHeight="1">
      <c r="A97" s="45" t="str">
        <f t="shared" si="101"/>
        <v/>
      </c>
      <c r="B97" s="55" t="str">
        <f t="shared" si="103"/>
        <v/>
      </c>
      <c r="C97" s="47" t="str">
        <f t="shared" si="102"/>
        <v/>
      </c>
      <c r="D97" s="56" t="str">
        <f t="shared" si="104"/>
        <v/>
      </c>
      <c r="E97" s="121" t="str">
        <f t="shared" si="108"/>
        <v/>
      </c>
      <c r="F97" s="121"/>
      <c r="G97" s="57" t="str">
        <f t="shared" si="105"/>
        <v/>
      </c>
      <c r="H97" s="57" t="str">
        <f t="shared" si="106"/>
        <v/>
      </c>
      <c r="I97" s="128" t="str">
        <f t="shared" si="109"/>
        <v/>
      </c>
      <c r="J97" s="128" t="str">
        <f t="shared" si="110"/>
        <v/>
      </c>
      <c r="K97" s="140" t="str">
        <f t="shared" si="65"/>
        <v/>
      </c>
      <c r="L97" s="140"/>
      <c r="M97" s="139" t="str">
        <f t="shared" si="60"/>
        <v/>
      </c>
      <c r="N97" s="139"/>
      <c r="O97" s="46" t="str">
        <f t="shared" si="61"/>
        <v/>
      </c>
      <c r="P97" s="51" t="str">
        <f t="shared" si="62"/>
        <v/>
      </c>
      <c r="Q97" s="51"/>
      <c r="R97" s="75">
        <f>IF(R96+1&lt;13,(R96+1)*S1,1*S1)</f>
        <v>0</v>
      </c>
      <c r="S97" s="75">
        <f>SUM(BG97*S1)</f>
        <v>0</v>
      </c>
      <c r="T97" s="75">
        <f>IF(R97=1,(T96+1)*S1,T96*S1)</f>
        <v>0</v>
      </c>
      <c r="U97" s="75">
        <f>IF(U96+3&lt;13,(U96+3)*V1,(U96-9)*V1)</f>
        <v>0</v>
      </c>
      <c r="V97" s="75">
        <f>SUM(BG97*V1)</f>
        <v>0</v>
      </c>
      <c r="W97" s="75">
        <f>IF(U97&lt;4,(W96+1)*V1,W96*V1)</f>
        <v>0</v>
      </c>
      <c r="X97" s="75">
        <f>IF(X96+6&lt;13,(X96+6)*Y1,(X96-6)*Y1)</f>
        <v>0</v>
      </c>
      <c r="Y97" s="75">
        <f>SUM(BG97*Y1)</f>
        <v>0</v>
      </c>
      <c r="Z97" s="75">
        <f>IF(X97&lt;6,(Z96+1)*Y1,Z96*Y1)</f>
        <v>0</v>
      </c>
      <c r="AA97" s="75">
        <f>SUM(AA96*AB1)</f>
        <v>0</v>
      </c>
      <c r="AB97" s="75">
        <f>SUM(BG97*AB1)</f>
        <v>0</v>
      </c>
      <c r="AC97" s="75">
        <f>SUM(AC96+1*AB1)</f>
        <v>0</v>
      </c>
      <c r="AD97" s="75">
        <v>0</v>
      </c>
      <c r="AE97" s="75">
        <v>0</v>
      </c>
      <c r="AF97" s="75">
        <v>0</v>
      </c>
      <c r="AG97" s="75">
        <f>IF(AG96+2&lt;13,(AG96+2)*AH1,(AG96-10)*AH1)</f>
        <v>0</v>
      </c>
      <c r="AH97" s="75">
        <f>SUM(BG97*AH1)</f>
        <v>0</v>
      </c>
      <c r="AI97" s="75">
        <f>IF(AG97&lt;3,(AI96+1)*AH1,AI96*AH1)</f>
        <v>0</v>
      </c>
      <c r="AJ97" s="75">
        <f>IF(AJ95=AJ96,(AJ96+1-AK97)*AL1,AJ96*AL1)</f>
        <v>0</v>
      </c>
      <c r="AK97" s="75">
        <f t="shared" si="100"/>
        <v>0</v>
      </c>
      <c r="AL97" s="75">
        <f>IF(AJ97-AJ96=0,(AL96+15)*AL1,AM1*AL1)</f>
        <v>0</v>
      </c>
      <c r="AM97" s="75">
        <f>IF(AK97=12,(AM96+1)*AL1,AM96*AL1)</f>
        <v>0</v>
      </c>
      <c r="AN97" s="75">
        <f>IF(AN95=AN96,(AN96+1-AO97)*AO1,AN96*AO1)</f>
        <v>0</v>
      </c>
      <c r="AO97" s="75">
        <f t="shared" si="92"/>
        <v>0</v>
      </c>
      <c r="AP97" s="75">
        <f>IF(AN96=AN97,BG97*AO1,(AP96-15)*AO1)</f>
        <v>0</v>
      </c>
      <c r="AQ97" s="75">
        <f>IF(AO97=12,(AQ96+1)*AO1,AQ96*AO1)</f>
        <v>0</v>
      </c>
      <c r="AR97" s="91">
        <f>SUM(MONTH(BC96+14)*AS1)</f>
        <v>0</v>
      </c>
      <c r="AS97" s="91">
        <f>SUM(DAY(BC96+14)*AS1)</f>
        <v>0</v>
      </c>
      <c r="AT97" s="91">
        <f>SUM(YEAR(BC96+14)*AS1)</f>
        <v>0</v>
      </c>
      <c r="AU97" s="91">
        <f>SUM(MONTH(BC96+7)*AV1)</f>
        <v>0</v>
      </c>
      <c r="AV97" s="91">
        <f>SUM(DAY(BC96+7)*AV1)</f>
        <v>0</v>
      </c>
      <c r="AW97" s="91">
        <f>SUM(YEAR(BC96+7)*AV1)</f>
        <v>0</v>
      </c>
      <c r="AX97" s="91">
        <f t="shared" si="69"/>
        <v>1</v>
      </c>
      <c r="AY97" s="91">
        <f t="shared" si="67"/>
        <v>1</v>
      </c>
      <c r="AZ97" s="91">
        <f t="shared" si="68"/>
        <v>0</v>
      </c>
      <c r="BA97" s="91">
        <f t="shared" si="68"/>
        <v>0</v>
      </c>
      <c r="BB97" s="79">
        <f t="shared" si="70"/>
        <v>0</v>
      </c>
      <c r="BC97" s="91">
        <f t="shared" si="71"/>
        <v>0</v>
      </c>
      <c r="BD97" s="75" t="s">
        <v>59</v>
      </c>
      <c r="BE97" s="91">
        <f>IF(BC97&lt;BU42,((BC97*10)+5),999999)</f>
        <v>5</v>
      </c>
      <c r="BF97" s="91">
        <f t="shared" si="72"/>
        <v>1</v>
      </c>
      <c r="BG97" s="75">
        <f t="shared" si="73"/>
        <v>0</v>
      </c>
      <c r="BH97" s="75">
        <f t="shared" si="93"/>
        <v>0</v>
      </c>
      <c r="BI97" s="75" t="b">
        <f t="shared" si="74"/>
        <v>0</v>
      </c>
      <c r="BJ97" s="75">
        <f t="shared" si="75"/>
        <v>0</v>
      </c>
      <c r="BK97" s="75">
        <f t="shared" si="76"/>
        <v>0</v>
      </c>
      <c r="BL97" s="75" t="b">
        <f t="shared" si="77"/>
        <v>1</v>
      </c>
      <c r="BM97" s="75">
        <f t="shared" si="78"/>
        <v>0</v>
      </c>
      <c r="BN97" s="75">
        <f t="shared" si="79"/>
        <v>0</v>
      </c>
      <c r="BO97" s="75" t="b">
        <f t="shared" si="80"/>
        <v>0</v>
      </c>
      <c r="BP97" s="75">
        <f t="shared" si="81"/>
        <v>0</v>
      </c>
      <c r="BQ97" s="75">
        <f t="shared" si="82"/>
        <v>0</v>
      </c>
      <c r="BR97" s="75"/>
      <c r="BS97" s="72" t="b">
        <f t="shared" si="107"/>
        <v>0</v>
      </c>
      <c r="BT97" s="72">
        <f t="shared" si="112"/>
        <v>0</v>
      </c>
      <c r="BU97" s="69" t="str">
        <f t="shared" si="111"/>
        <v/>
      </c>
      <c r="BV97" s="75"/>
      <c r="BW97" s="75"/>
      <c r="BX97" s="75"/>
      <c r="BY97" s="75"/>
      <c r="BZ97" s="75"/>
      <c r="CA97" s="75"/>
      <c r="CB97" s="75"/>
      <c r="CC97" s="75"/>
      <c r="CD97" s="79">
        <f t="shared" si="83"/>
        <v>0</v>
      </c>
      <c r="CE97" s="92">
        <f>IF(CD97&lt;CE3,CD97,CE3)</f>
        <v>0</v>
      </c>
      <c r="CF97" s="72" t="str">
        <f>IF(CE97&gt;=CE3,"BALLOON","PMT")</f>
        <v>PMT</v>
      </c>
      <c r="CG97" s="91">
        <f t="shared" si="94"/>
        <v>0</v>
      </c>
      <c r="CH97" s="91">
        <f>IF(BX1=360,CB5,CG97)</f>
        <v>0</v>
      </c>
      <c r="CI97" s="75" t="b">
        <f t="shared" si="84"/>
        <v>0</v>
      </c>
      <c r="CJ97" s="75">
        <f t="shared" si="95"/>
        <v>0</v>
      </c>
      <c r="CK97" s="75">
        <f>SUM(CJ97*CK1)</f>
        <v>0</v>
      </c>
      <c r="CL97" s="98">
        <f t="shared" si="85"/>
        <v>0</v>
      </c>
      <c r="CM97" s="97">
        <f>IF(CF97="PMT",E16-CL97,0)</f>
        <v>0</v>
      </c>
      <c r="CN97" s="97">
        <f t="shared" si="99"/>
        <v>0</v>
      </c>
      <c r="CO97" s="97">
        <f t="shared" si="86"/>
        <v>0</v>
      </c>
      <c r="CP97" s="97">
        <f t="shared" si="87"/>
        <v>0</v>
      </c>
      <c r="CQ97" s="94">
        <f t="shared" si="88"/>
        <v>0</v>
      </c>
      <c r="CR97" s="95">
        <f t="shared" si="96"/>
        <v>0</v>
      </c>
      <c r="CS97" s="96">
        <f t="shared" si="89"/>
        <v>0</v>
      </c>
      <c r="CT97" s="75">
        <f t="shared" si="98"/>
        <v>0</v>
      </c>
      <c r="CU97" s="99">
        <f t="shared" si="91"/>
        <v>0</v>
      </c>
      <c r="CV97" s="99">
        <f t="shared" si="66"/>
        <v>0</v>
      </c>
      <c r="CW97" s="100">
        <f t="shared" si="97"/>
        <v>0</v>
      </c>
      <c r="CX97" s="75">
        <f>SUM(CR97*CT97*BE1)</f>
        <v>0</v>
      </c>
    </row>
    <row r="98" spans="1:102" ht="18.95" customHeight="1">
      <c r="A98" s="45" t="str">
        <f t="shared" si="101"/>
        <v/>
      </c>
      <c r="B98" s="55" t="str">
        <f t="shared" si="103"/>
        <v/>
      </c>
      <c r="C98" s="47" t="str">
        <f t="shared" si="102"/>
        <v/>
      </c>
      <c r="D98" s="56" t="str">
        <f t="shared" si="104"/>
        <v/>
      </c>
      <c r="E98" s="121" t="str">
        <f t="shared" si="108"/>
        <v/>
      </c>
      <c r="F98" s="121"/>
      <c r="G98" s="57" t="str">
        <f t="shared" si="105"/>
        <v/>
      </c>
      <c r="H98" s="57" t="str">
        <f t="shared" si="106"/>
        <v/>
      </c>
      <c r="I98" s="128" t="str">
        <f t="shared" si="109"/>
        <v/>
      </c>
      <c r="J98" s="128" t="str">
        <f t="shared" si="110"/>
        <v/>
      </c>
      <c r="K98" s="140" t="str">
        <f t="shared" si="65"/>
        <v/>
      </c>
      <c r="L98" s="140"/>
      <c r="M98" s="139" t="str">
        <f t="shared" si="60"/>
        <v/>
      </c>
      <c r="N98" s="139"/>
      <c r="O98" s="46" t="str">
        <f t="shared" si="61"/>
        <v/>
      </c>
      <c r="P98" s="51" t="str">
        <f t="shared" si="62"/>
        <v/>
      </c>
      <c r="Q98" s="51"/>
      <c r="R98" s="75">
        <f>IF(R97+1&lt;13,(R97+1)*S1,1*S1)</f>
        <v>0</v>
      </c>
      <c r="S98" s="75">
        <f>SUM(BG98*S1)</f>
        <v>0</v>
      </c>
      <c r="T98" s="75">
        <f>IF(R98=1,(T97+1)*S1,T97*S1)</f>
        <v>0</v>
      </c>
      <c r="U98" s="75">
        <f>IF(U97+3&lt;13,(U97+3)*V1,(U97-9)*V1)</f>
        <v>0</v>
      </c>
      <c r="V98" s="75">
        <f>SUM(BG98*V1)</f>
        <v>0</v>
      </c>
      <c r="W98" s="75">
        <f>IF(U98&lt;4,(W97+1)*V1,W97*V1)</f>
        <v>0</v>
      </c>
      <c r="X98" s="75">
        <f>IF(X97+6&lt;13,(X97+6)*Y1,(X97-6)*Y1)</f>
        <v>0</v>
      </c>
      <c r="Y98" s="75">
        <f>SUM(BG98*Y1)</f>
        <v>0</v>
      </c>
      <c r="Z98" s="75">
        <f>IF(X98&lt;6,(Z97+1)*Y1,Z97*Y1)</f>
        <v>0</v>
      </c>
      <c r="AA98" s="75">
        <f>SUM(AA97*AB1)</f>
        <v>0</v>
      </c>
      <c r="AB98" s="75">
        <f>SUM(BG98*AB1)</f>
        <v>0</v>
      </c>
      <c r="AC98" s="75">
        <f>SUM(AC97+1*AB1)</f>
        <v>0</v>
      </c>
      <c r="AD98" s="75">
        <v>0</v>
      </c>
      <c r="AE98" s="75">
        <v>0</v>
      </c>
      <c r="AF98" s="75">
        <v>0</v>
      </c>
      <c r="AG98" s="75">
        <f>IF(AG97+2&lt;13,(AG97+2)*AH1,(AG97-10)*AH1)</f>
        <v>0</v>
      </c>
      <c r="AH98" s="75">
        <f>SUM(BG98*AH1)</f>
        <v>0</v>
      </c>
      <c r="AI98" s="75">
        <f>IF(AG98&lt;3,(AI97+1)*AH1,AI97*AH1)</f>
        <v>0</v>
      </c>
      <c r="AJ98" s="75">
        <f>IF(AJ96=AJ97,(AJ97+1-AK98)*AL1,AJ97*AL1)</f>
        <v>0</v>
      </c>
      <c r="AK98" s="75">
        <f t="shared" si="100"/>
        <v>0</v>
      </c>
      <c r="AL98" s="75">
        <f>IF(AJ98-AJ97=0,(AL97+15)*AL1,AM1*AL1)</f>
        <v>0</v>
      </c>
      <c r="AM98" s="75">
        <f>IF(AK98=12,(AM97+1)*AL1,AM97*AL1)</f>
        <v>0</v>
      </c>
      <c r="AN98" s="75">
        <f>IF(AN96=AN97,(AN97+1-AO98)*AO1,AN97*AO1)</f>
        <v>0</v>
      </c>
      <c r="AO98" s="75">
        <f t="shared" si="92"/>
        <v>0</v>
      </c>
      <c r="AP98" s="75">
        <f>IF(AN97=AN98,BG98*AO1,(AP97-15)*AO1)</f>
        <v>0</v>
      </c>
      <c r="AQ98" s="75">
        <f>IF(AO98=12,(AQ97+1)*AO1,AQ97*AO1)</f>
        <v>0</v>
      </c>
      <c r="AR98" s="91">
        <f>SUM(MONTH(BC97+14)*AS1)</f>
        <v>0</v>
      </c>
      <c r="AS98" s="91">
        <f>SUM(DAY(BC97+14)*AS1)</f>
        <v>0</v>
      </c>
      <c r="AT98" s="91">
        <f>SUM(YEAR(BC97+14)*AS1)</f>
        <v>0</v>
      </c>
      <c r="AU98" s="91">
        <f>SUM(MONTH(BC97+7)*AV1)</f>
        <v>0</v>
      </c>
      <c r="AV98" s="91">
        <f>SUM(DAY(BC97+7)*AV1)</f>
        <v>0</v>
      </c>
      <c r="AW98" s="91">
        <f>SUM(YEAR(BC97+7)*AV1)</f>
        <v>0</v>
      </c>
      <c r="AX98" s="91">
        <f t="shared" si="69"/>
        <v>1</v>
      </c>
      <c r="AY98" s="91">
        <f t="shared" si="67"/>
        <v>1</v>
      </c>
      <c r="AZ98" s="91">
        <f t="shared" si="68"/>
        <v>0</v>
      </c>
      <c r="BA98" s="91">
        <f t="shared" si="68"/>
        <v>0</v>
      </c>
      <c r="BB98" s="79">
        <f t="shared" si="70"/>
        <v>0</v>
      </c>
      <c r="BC98" s="91">
        <f t="shared" si="71"/>
        <v>0</v>
      </c>
      <c r="BD98" s="75" t="s">
        <v>59</v>
      </c>
      <c r="BE98" s="91">
        <f>IF(BC98&lt;BU42,((BC98*10)+5),999999)</f>
        <v>5</v>
      </c>
      <c r="BF98" s="91">
        <f t="shared" si="72"/>
        <v>1</v>
      </c>
      <c r="BG98" s="75">
        <f t="shared" si="73"/>
        <v>0</v>
      </c>
      <c r="BH98" s="75">
        <f t="shared" si="93"/>
        <v>0</v>
      </c>
      <c r="BI98" s="75" t="b">
        <f t="shared" si="74"/>
        <v>0</v>
      </c>
      <c r="BJ98" s="75">
        <f t="shared" si="75"/>
        <v>0</v>
      </c>
      <c r="BK98" s="75">
        <f t="shared" si="76"/>
        <v>0</v>
      </c>
      <c r="BL98" s="75" t="b">
        <f t="shared" si="77"/>
        <v>1</v>
      </c>
      <c r="BM98" s="75">
        <f t="shared" si="78"/>
        <v>0</v>
      </c>
      <c r="BN98" s="75">
        <f t="shared" si="79"/>
        <v>0</v>
      </c>
      <c r="BO98" s="75" t="b">
        <f t="shared" si="80"/>
        <v>0</v>
      </c>
      <c r="BP98" s="75">
        <f t="shared" si="81"/>
        <v>0</v>
      </c>
      <c r="BQ98" s="75">
        <f t="shared" si="82"/>
        <v>0</v>
      </c>
      <c r="BR98" s="75"/>
      <c r="BS98" s="72" t="b">
        <f t="shared" si="107"/>
        <v>0</v>
      </c>
      <c r="BT98" s="72">
        <f t="shared" si="112"/>
        <v>0</v>
      </c>
      <c r="BU98" s="69" t="str">
        <f t="shared" si="111"/>
        <v/>
      </c>
      <c r="BV98" s="75"/>
      <c r="BW98" s="75"/>
      <c r="BX98" s="75"/>
      <c r="BY98" s="75"/>
      <c r="BZ98" s="75"/>
      <c r="CA98" s="75"/>
      <c r="CB98" s="75"/>
      <c r="CC98" s="75"/>
      <c r="CD98" s="79">
        <f t="shared" si="83"/>
        <v>0</v>
      </c>
      <c r="CE98" s="92">
        <f>IF(CD98&lt;CE3,CD98,CE3)</f>
        <v>0</v>
      </c>
      <c r="CF98" s="72" t="str">
        <f>IF(CE98&gt;=CE3,"BALLOON","PMT")</f>
        <v>PMT</v>
      </c>
      <c r="CG98" s="91">
        <f t="shared" si="94"/>
        <v>0</v>
      </c>
      <c r="CH98" s="91">
        <f>IF(BX1=360,CB5,CG98)</f>
        <v>0</v>
      </c>
      <c r="CI98" s="75" t="b">
        <f t="shared" si="84"/>
        <v>0</v>
      </c>
      <c r="CJ98" s="75">
        <f t="shared" si="95"/>
        <v>0</v>
      </c>
      <c r="CK98" s="75">
        <f>SUM(CJ98*CK1)</f>
        <v>0</v>
      </c>
      <c r="CL98" s="98">
        <f t="shared" si="85"/>
        <v>0</v>
      </c>
      <c r="CM98" s="97">
        <f>IF(CF98="PMT",E16-CL98,0)</f>
        <v>0</v>
      </c>
      <c r="CN98" s="97">
        <f t="shared" si="99"/>
        <v>0</v>
      </c>
      <c r="CO98" s="97">
        <f t="shared" si="86"/>
        <v>0</v>
      </c>
      <c r="CP98" s="97">
        <f t="shared" si="87"/>
        <v>0</v>
      </c>
      <c r="CQ98" s="94">
        <f t="shared" si="88"/>
        <v>0</v>
      </c>
      <c r="CR98" s="95">
        <f t="shared" si="96"/>
        <v>0</v>
      </c>
      <c r="CS98" s="96">
        <f t="shared" si="89"/>
        <v>0</v>
      </c>
      <c r="CT98" s="75">
        <f t="shared" si="98"/>
        <v>0</v>
      </c>
      <c r="CU98" s="99">
        <f t="shared" si="91"/>
        <v>0</v>
      </c>
      <c r="CV98" s="99">
        <f t="shared" si="66"/>
        <v>0</v>
      </c>
      <c r="CW98" s="100">
        <f t="shared" si="97"/>
        <v>0</v>
      </c>
      <c r="CX98" s="75">
        <f>SUM(CR98*CT98*BE1)</f>
        <v>0</v>
      </c>
    </row>
    <row r="99" spans="1:102" ht="18.95" customHeight="1">
      <c r="A99" s="45" t="str">
        <f t="shared" si="101"/>
        <v/>
      </c>
      <c r="B99" s="55" t="str">
        <f t="shared" si="103"/>
        <v/>
      </c>
      <c r="C99" s="47" t="str">
        <f t="shared" si="102"/>
        <v/>
      </c>
      <c r="D99" s="56" t="str">
        <f t="shared" si="104"/>
        <v/>
      </c>
      <c r="E99" s="121" t="str">
        <f t="shared" si="108"/>
        <v/>
      </c>
      <c r="F99" s="121"/>
      <c r="G99" s="57" t="str">
        <f t="shared" si="105"/>
        <v/>
      </c>
      <c r="H99" s="57" t="str">
        <f t="shared" si="106"/>
        <v/>
      </c>
      <c r="I99" s="128" t="str">
        <f t="shared" si="109"/>
        <v/>
      </c>
      <c r="J99" s="128" t="str">
        <f t="shared" si="110"/>
        <v/>
      </c>
      <c r="K99" s="140" t="str">
        <f t="shared" si="65"/>
        <v/>
      </c>
      <c r="L99" s="140"/>
      <c r="M99" s="139" t="str">
        <f t="shared" si="60"/>
        <v/>
      </c>
      <c r="N99" s="139"/>
      <c r="O99" s="46" t="str">
        <f t="shared" si="61"/>
        <v/>
      </c>
      <c r="P99" s="51" t="str">
        <f t="shared" si="62"/>
        <v/>
      </c>
      <c r="Q99" s="51"/>
      <c r="R99" s="75">
        <f>IF(R98+1&lt;13,(R98+1)*S1,1*S1)</f>
        <v>0</v>
      </c>
      <c r="S99" s="75">
        <f>SUM(BG99*S1)</f>
        <v>0</v>
      </c>
      <c r="T99" s="75">
        <f>IF(R99=1,(T98+1)*S1,T98*S1)</f>
        <v>0</v>
      </c>
      <c r="U99" s="75">
        <f>IF(U98+3&lt;13,(U98+3)*V1,(U98-9)*V1)</f>
        <v>0</v>
      </c>
      <c r="V99" s="75">
        <f>SUM(BG99*V1)</f>
        <v>0</v>
      </c>
      <c r="W99" s="75">
        <f>IF(U99&lt;4,(W98+1)*V1,W98*V1)</f>
        <v>0</v>
      </c>
      <c r="X99" s="75">
        <f>IF(X98+6&lt;13,(X98+6)*Y1,(X98-6)*Y1)</f>
        <v>0</v>
      </c>
      <c r="Y99" s="75">
        <f>SUM(BG99*Y1)</f>
        <v>0</v>
      </c>
      <c r="Z99" s="75">
        <f>IF(X99&lt;6,(Z98+1)*Y1,Z98*Y1)</f>
        <v>0</v>
      </c>
      <c r="AA99" s="75">
        <f>SUM(AA98*AB1)</f>
        <v>0</v>
      </c>
      <c r="AB99" s="75">
        <f>SUM(BG99*AB1)</f>
        <v>0</v>
      </c>
      <c r="AC99" s="75">
        <f>SUM(AC98+1*AB1)</f>
        <v>0</v>
      </c>
      <c r="AD99" s="75">
        <v>0</v>
      </c>
      <c r="AE99" s="75">
        <v>0</v>
      </c>
      <c r="AF99" s="75">
        <v>0</v>
      </c>
      <c r="AG99" s="75">
        <f>IF(AG98+2&lt;13,(AG98+2)*AH1,(AG98-10)*AH1)</f>
        <v>0</v>
      </c>
      <c r="AH99" s="75">
        <f>SUM(BG99*AH1)</f>
        <v>0</v>
      </c>
      <c r="AI99" s="75">
        <f>IF(AG99&lt;3,(AI98+1)*AH1,AI98*AH1)</f>
        <v>0</v>
      </c>
      <c r="AJ99" s="75">
        <f>IF(AJ97=AJ98,(AJ98+1-AK99)*AL1,AJ98*AL1)</f>
        <v>0</v>
      </c>
      <c r="AK99" s="75">
        <f t="shared" si="100"/>
        <v>0</v>
      </c>
      <c r="AL99" s="75">
        <f>IF(AJ99-AJ98=0,(AL98+15)*AL1,AM1*AL1)</f>
        <v>0</v>
      </c>
      <c r="AM99" s="75">
        <f>IF(AK99=12,(AM98+1)*AL1,AM98*AL1)</f>
        <v>0</v>
      </c>
      <c r="AN99" s="75">
        <f>IF(AN97=AN98,(AN98+1-AO99)*AO1,AN98*AO1)</f>
        <v>0</v>
      </c>
      <c r="AO99" s="75">
        <f t="shared" si="92"/>
        <v>0</v>
      </c>
      <c r="AP99" s="75">
        <f>IF(AN98=AN99,BG99*AO1,(AP98-15)*AO1)</f>
        <v>0</v>
      </c>
      <c r="AQ99" s="75">
        <f>IF(AO99=12,(AQ98+1)*AO1,AQ98*AO1)</f>
        <v>0</v>
      </c>
      <c r="AR99" s="91">
        <f>SUM(MONTH(BC98+14)*AS1)</f>
        <v>0</v>
      </c>
      <c r="AS99" s="91">
        <f>SUM(DAY(BC98+14)*AS1)</f>
        <v>0</v>
      </c>
      <c r="AT99" s="91">
        <f>SUM(YEAR(BC98+14)*AS1)</f>
        <v>0</v>
      </c>
      <c r="AU99" s="91">
        <f>SUM(MONTH(BC98+7)*AV1)</f>
        <v>0</v>
      </c>
      <c r="AV99" s="91">
        <f>SUM(DAY(BC98+7)*AV1)</f>
        <v>0</v>
      </c>
      <c r="AW99" s="91">
        <f>SUM(YEAR(BC98+7)*AV1)</f>
        <v>0</v>
      </c>
      <c r="AX99" s="91">
        <f t="shared" si="69"/>
        <v>1</v>
      </c>
      <c r="AY99" s="91">
        <f t="shared" si="67"/>
        <v>1</v>
      </c>
      <c r="AZ99" s="91">
        <f t="shared" si="68"/>
        <v>0</v>
      </c>
      <c r="BA99" s="91">
        <f t="shared" si="68"/>
        <v>0</v>
      </c>
      <c r="BB99" s="79">
        <f t="shared" si="70"/>
        <v>0</v>
      </c>
      <c r="BC99" s="91">
        <f t="shared" si="71"/>
        <v>0</v>
      </c>
      <c r="BD99" s="75" t="s">
        <v>59</v>
      </c>
      <c r="BE99" s="91">
        <f>IF(BC99&lt;BU42,((BC99*10)+5),999999)</f>
        <v>5</v>
      </c>
      <c r="BF99" s="91">
        <f t="shared" si="72"/>
        <v>1</v>
      </c>
      <c r="BG99" s="75">
        <f t="shared" si="73"/>
        <v>0</v>
      </c>
      <c r="BH99" s="75">
        <f t="shared" si="93"/>
        <v>0</v>
      </c>
      <c r="BI99" s="75" t="b">
        <f t="shared" si="74"/>
        <v>0</v>
      </c>
      <c r="BJ99" s="75">
        <f t="shared" si="75"/>
        <v>0</v>
      </c>
      <c r="BK99" s="75">
        <f t="shared" si="76"/>
        <v>0</v>
      </c>
      <c r="BL99" s="75" t="b">
        <f t="shared" si="77"/>
        <v>1</v>
      </c>
      <c r="BM99" s="75">
        <f t="shared" si="78"/>
        <v>0</v>
      </c>
      <c r="BN99" s="75">
        <f t="shared" si="79"/>
        <v>0</v>
      </c>
      <c r="BO99" s="75" t="b">
        <f t="shared" si="80"/>
        <v>0</v>
      </c>
      <c r="BP99" s="75">
        <f t="shared" si="81"/>
        <v>0</v>
      </c>
      <c r="BQ99" s="75">
        <f t="shared" si="82"/>
        <v>0</v>
      </c>
      <c r="BR99" s="75"/>
      <c r="BS99" s="72" t="b">
        <f t="shared" si="107"/>
        <v>0</v>
      </c>
      <c r="BT99" s="72">
        <f t="shared" si="112"/>
        <v>0</v>
      </c>
      <c r="BU99" s="69" t="str">
        <f t="shared" si="111"/>
        <v/>
      </c>
      <c r="BV99" s="75"/>
      <c r="BW99" s="75"/>
      <c r="BX99" s="75"/>
      <c r="BY99" s="75"/>
      <c r="BZ99" s="75"/>
      <c r="CA99" s="75"/>
      <c r="CB99" s="75"/>
      <c r="CC99" s="75"/>
      <c r="CD99" s="79">
        <f t="shared" si="83"/>
        <v>0</v>
      </c>
      <c r="CE99" s="92">
        <f>IF(CD99&lt;CE3,CD99,CE3)</f>
        <v>0</v>
      </c>
      <c r="CF99" s="72" t="str">
        <f>IF(CE99&gt;=CE3,"BALLOON","PMT")</f>
        <v>PMT</v>
      </c>
      <c r="CG99" s="91">
        <f t="shared" si="94"/>
        <v>0</v>
      </c>
      <c r="CH99" s="91">
        <f>IF(BX1=360,CB5,CG99)</f>
        <v>0</v>
      </c>
      <c r="CI99" s="75" t="b">
        <f t="shared" si="84"/>
        <v>0</v>
      </c>
      <c r="CJ99" s="75">
        <f t="shared" si="95"/>
        <v>0</v>
      </c>
      <c r="CK99" s="75">
        <f>SUM(CJ99*CK1)</f>
        <v>0</v>
      </c>
      <c r="CL99" s="98">
        <f t="shared" si="85"/>
        <v>0</v>
      </c>
      <c r="CM99" s="97">
        <f>IF(CF99="PMT",E16-CL99,0)</f>
        <v>0</v>
      </c>
      <c r="CN99" s="97">
        <f t="shared" si="99"/>
        <v>0</v>
      </c>
      <c r="CO99" s="97">
        <f t="shared" si="86"/>
        <v>0</v>
      </c>
      <c r="CP99" s="97">
        <f t="shared" si="87"/>
        <v>0</v>
      </c>
      <c r="CQ99" s="94">
        <f t="shared" si="88"/>
        <v>0</v>
      </c>
      <c r="CR99" s="95">
        <f t="shared" si="96"/>
        <v>0</v>
      </c>
      <c r="CS99" s="96">
        <f t="shared" si="89"/>
        <v>0</v>
      </c>
      <c r="CT99" s="75">
        <f t="shared" si="98"/>
        <v>0</v>
      </c>
      <c r="CU99" s="99">
        <f t="shared" si="91"/>
        <v>0</v>
      </c>
      <c r="CV99" s="99">
        <f t="shared" si="66"/>
        <v>0</v>
      </c>
      <c r="CW99" s="100">
        <f t="shared" si="97"/>
        <v>0</v>
      </c>
      <c r="CX99" s="75">
        <f>SUM(CR99*CT99*BE1)</f>
        <v>0</v>
      </c>
    </row>
    <row r="100" spans="1:102" ht="18.95" customHeight="1">
      <c r="A100" s="45" t="str">
        <f t="shared" si="101"/>
        <v/>
      </c>
      <c r="B100" s="55" t="str">
        <f t="shared" si="103"/>
        <v/>
      </c>
      <c r="C100" s="47" t="str">
        <f t="shared" si="102"/>
        <v/>
      </c>
      <c r="D100" s="56" t="str">
        <f t="shared" si="104"/>
        <v/>
      </c>
      <c r="E100" s="121" t="str">
        <f t="shared" si="108"/>
        <v/>
      </c>
      <c r="F100" s="121"/>
      <c r="G100" s="57" t="str">
        <f t="shared" si="105"/>
        <v/>
      </c>
      <c r="H100" s="57" t="str">
        <f t="shared" si="106"/>
        <v/>
      </c>
      <c r="I100" s="128" t="str">
        <f t="shared" si="109"/>
        <v/>
      </c>
      <c r="J100" s="128" t="str">
        <f t="shared" si="110"/>
        <v/>
      </c>
      <c r="K100" s="140" t="str">
        <f t="shared" si="65"/>
        <v/>
      </c>
      <c r="L100" s="140"/>
      <c r="M100" s="139" t="str">
        <f t="shared" ref="M100:M163" si="113">IF(C100="","","$____________")</f>
        <v/>
      </c>
      <c r="N100" s="139"/>
      <c r="O100" s="46" t="str">
        <f t="shared" si="61"/>
        <v/>
      </c>
      <c r="P100" s="51" t="str">
        <f t="shared" si="62"/>
        <v/>
      </c>
      <c r="Q100" s="51"/>
      <c r="R100" s="75">
        <f>IF(R99+1&lt;13,(R99+1)*S1,1*S1)</f>
        <v>0</v>
      </c>
      <c r="S100" s="75">
        <f>SUM(BG100*S1)</f>
        <v>0</v>
      </c>
      <c r="T100" s="75">
        <f>IF(R100=1,(T99+1)*S1,T99*S1)</f>
        <v>0</v>
      </c>
      <c r="U100" s="75">
        <f>IF(U99+3&lt;13,(U99+3)*V1,(U99-9)*V1)</f>
        <v>0</v>
      </c>
      <c r="V100" s="75">
        <f>SUM(BG100*V1)</f>
        <v>0</v>
      </c>
      <c r="W100" s="75">
        <f>IF(U100&lt;4,(W99+1)*V1,W99*V1)</f>
        <v>0</v>
      </c>
      <c r="X100" s="75">
        <f>IF(X99+6&lt;13,(X99+6)*Y1,(X99-6)*Y1)</f>
        <v>0</v>
      </c>
      <c r="Y100" s="75">
        <f>SUM(BG100*Y1)</f>
        <v>0</v>
      </c>
      <c r="Z100" s="75">
        <f>IF(X100&lt;6,(Z99+1)*Y1,Z99*Y1)</f>
        <v>0</v>
      </c>
      <c r="AA100" s="75">
        <f>SUM(AA99*AB1)</f>
        <v>0</v>
      </c>
      <c r="AB100" s="75">
        <f>SUM(BG100*AB1)</f>
        <v>0</v>
      </c>
      <c r="AC100" s="75">
        <f>SUM(AC99+1*AB1)</f>
        <v>0</v>
      </c>
      <c r="AD100" s="75">
        <v>0</v>
      </c>
      <c r="AE100" s="75">
        <v>0</v>
      </c>
      <c r="AF100" s="75">
        <v>0</v>
      </c>
      <c r="AG100" s="75">
        <f>IF(AG99+2&lt;13,(AG99+2)*AH1,(AG99-10)*AH1)</f>
        <v>0</v>
      </c>
      <c r="AH100" s="75">
        <f>SUM(BG100*AH1)</f>
        <v>0</v>
      </c>
      <c r="AI100" s="75">
        <f>IF(AG100&lt;3,(AI99+1)*AH1,AI99*AH1)</f>
        <v>0</v>
      </c>
      <c r="AJ100" s="75">
        <f>IF(AJ98=AJ99,(AJ99+1-AK100)*AL1,AJ99*AL1)</f>
        <v>0</v>
      </c>
      <c r="AK100" s="75">
        <f t="shared" si="100"/>
        <v>0</v>
      </c>
      <c r="AL100" s="75">
        <f>IF(AJ100-AJ99=0,(AL99+15)*AL1,AM1*AL1)</f>
        <v>0</v>
      </c>
      <c r="AM100" s="75">
        <f>IF(AK100=12,(AM99+1)*AL1,AM99*AL1)</f>
        <v>0</v>
      </c>
      <c r="AN100" s="75">
        <f>IF(AN98=AN99,(AN99+1-AO100)*AO1,AN99*AO1)</f>
        <v>0</v>
      </c>
      <c r="AO100" s="75">
        <f t="shared" si="92"/>
        <v>0</v>
      </c>
      <c r="AP100" s="75">
        <f>IF(AN99=AN100,BG100*AO1,(AP99-15)*AO1)</f>
        <v>0</v>
      </c>
      <c r="AQ100" s="75">
        <f>IF(AO100=12,(AQ99+1)*AO1,AQ99*AO1)</f>
        <v>0</v>
      </c>
      <c r="AR100" s="91">
        <f>SUM(MONTH(BC99+14)*AS1)</f>
        <v>0</v>
      </c>
      <c r="AS100" s="91">
        <f>SUM(DAY(BC99+14)*AS1)</f>
        <v>0</v>
      </c>
      <c r="AT100" s="91">
        <f>SUM(YEAR(BC99+14)*AS1)</f>
        <v>0</v>
      </c>
      <c r="AU100" s="91">
        <f>SUM(MONTH(BC99+7)*AV1)</f>
        <v>0</v>
      </c>
      <c r="AV100" s="91">
        <f>SUM(DAY(BC99+7)*AV1)</f>
        <v>0</v>
      </c>
      <c r="AW100" s="91">
        <f>SUM(YEAR(BC99+7)*AV1)</f>
        <v>0</v>
      </c>
      <c r="AX100" s="91">
        <f t="shared" si="69"/>
        <v>1</v>
      </c>
      <c r="AY100" s="91">
        <f t="shared" si="67"/>
        <v>1</v>
      </c>
      <c r="AZ100" s="91">
        <f t="shared" si="68"/>
        <v>0</v>
      </c>
      <c r="BA100" s="91">
        <f t="shared" si="68"/>
        <v>0</v>
      </c>
      <c r="BB100" s="79">
        <f t="shared" si="70"/>
        <v>0</v>
      </c>
      <c r="BC100" s="91">
        <f t="shared" si="71"/>
        <v>0</v>
      </c>
      <c r="BD100" s="75" t="s">
        <v>59</v>
      </c>
      <c r="BE100" s="91">
        <f>IF(BC100&lt;BU42,((BC100*10)+5),999999)</f>
        <v>5</v>
      </c>
      <c r="BF100" s="91">
        <f t="shared" si="72"/>
        <v>1</v>
      </c>
      <c r="BG100" s="75">
        <f t="shared" si="73"/>
        <v>0</v>
      </c>
      <c r="BH100" s="75">
        <f t="shared" si="93"/>
        <v>0</v>
      </c>
      <c r="BI100" s="75" t="b">
        <f t="shared" si="74"/>
        <v>0</v>
      </c>
      <c r="BJ100" s="75">
        <f t="shared" si="75"/>
        <v>0</v>
      </c>
      <c r="BK100" s="75">
        <f t="shared" si="76"/>
        <v>0</v>
      </c>
      <c r="BL100" s="75" t="b">
        <f t="shared" si="77"/>
        <v>1</v>
      </c>
      <c r="BM100" s="75">
        <f t="shared" si="78"/>
        <v>0</v>
      </c>
      <c r="BN100" s="75">
        <f t="shared" si="79"/>
        <v>0</v>
      </c>
      <c r="BO100" s="75" t="b">
        <f t="shared" si="80"/>
        <v>0</v>
      </c>
      <c r="BP100" s="75">
        <f t="shared" si="81"/>
        <v>0</v>
      </c>
      <c r="BQ100" s="75">
        <f t="shared" si="82"/>
        <v>0</v>
      </c>
      <c r="BR100" s="75"/>
      <c r="BS100" s="72" t="b">
        <f t="shared" si="107"/>
        <v>0</v>
      </c>
      <c r="BT100" s="72">
        <f t="shared" si="112"/>
        <v>0</v>
      </c>
      <c r="BU100" s="69" t="str">
        <f t="shared" si="111"/>
        <v/>
      </c>
      <c r="BV100" s="75"/>
      <c r="BW100" s="75"/>
      <c r="BX100" s="75"/>
      <c r="BY100" s="75"/>
      <c r="BZ100" s="75"/>
      <c r="CA100" s="75"/>
      <c r="CB100" s="75"/>
      <c r="CC100" s="75"/>
      <c r="CD100" s="79">
        <f t="shared" si="83"/>
        <v>0</v>
      </c>
      <c r="CE100" s="92">
        <f>IF(CD100&lt;CE3,CD100,CE3)</f>
        <v>0</v>
      </c>
      <c r="CF100" s="72" t="str">
        <f>IF(CE100&gt;=CE3,"BALLOON","PMT")</f>
        <v>PMT</v>
      </c>
      <c r="CG100" s="91">
        <f t="shared" si="94"/>
        <v>0</v>
      </c>
      <c r="CH100" s="91">
        <f>IF(BX1=360,CB5,CG100)</f>
        <v>0</v>
      </c>
      <c r="CI100" s="75" t="b">
        <f t="shared" si="84"/>
        <v>0</v>
      </c>
      <c r="CJ100" s="75">
        <f t="shared" si="95"/>
        <v>0</v>
      </c>
      <c r="CK100" s="75">
        <f>SUM(CJ100*CK1)</f>
        <v>0</v>
      </c>
      <c r="CL100" s="98">
        <f t="shared" si="85"/>
        <v>0</v>
      </c>
      <c r="CM100" s="97">
        <f>IF(CF100="PMT",E16-CL100,0)</f>
        <v>0</v>
      </c>
      <c r="CN100" s="97">
        <f t="shared" si="99"/>
        <v>0</v>
      </c>
      <c r="CO100" s="97">
        <f t="shared" si="86"/>
        <v>0</v>
      </c>
      <c r="CP100" s="97">
        <f t="shared" si="87"/>
        <v>0</v>
      </c>
      <c r="CQ100" s="94">
        <f t="shared" si="88"/>
        <v>0</v>
      </c>
      <c r="CR100" s="95">
        <f t="shared" si="96"/>
        <v>0</v>
      </c>
      <c r="CS100" s="96">
        <f t="shared" si="89"/>
        <v>0</v>
      </c>
      <c r="CT100" s="75">
        <f t="shared" si="98"/>
        <v>0</v>
      </c>
      <c r="CU100" s="99">
        <f t="shared" si="91"/>
        <v>0</v>
      </c>
      <c r="CV100" s="99">
        <f t="shared" si="66"/>
        <v>0</v>
      </c>
      <c r="CW100" s="100">
        <f t="shared" si="97"/>
        <v>0</v>
      </c>
      <c r="CX100" s="75">
        <f>SUM(CR100*CT100*BE1)</f>
        <v>0</v>
      </c>
    </row>
    <row r="101" spans="1:102" ht="18.95" customHeight="1">
      <c r="A101" s="45" t="str">
        <f t="shared" si="101"/>
        <v/>
      </c>
      <c r="B101" s="55" t="str">
        <f t="shared" si="103"/>
        <v/>
      </c>
      <c r="C101" s="47" t="str">
        <f t="shared" si="102"/>
        <v/>
      </c>
      <c r="D101" s="56" t="str">
        <f t="shared" si="104"/>
        <v/>
      </c>
      <c r="E101" s="121" t="str">
        <f t="shared" si="108"/>
        <v/>
      </c>
      <c r="F101" s="121"/>
      <c r="G101" s="57" t="str">
        <f t="shared" si="105"/>
        <v/>
      </c>
      <c r="H101" s="57" t="str">
        <f t="shared" si="106"/>
        <v/>
      </c>
      <c r="I101" s="128" t="str">
        <f t="shared" si="109"/>
        <v/>
      </c>
      <c r="J101" s="128" t="str">
        <f t="shared" si="110"/>
        <v/>
      </c>
      <c r="K101" s="140" t="str">
        <f t="shared" si="65"/>
        <v/>
      </c>
      <c r="L101" s="140"/>
      <c r="M101" s="139" t="str">
        <f t="shared" si="113"/>
        <v/>
      </c>
      <c r="N101" s="139"/>
      <c r="O101" s="46" t="str">
        <f t="shared" si="61"/>
        <v/>
      </c>
      <c r="P101" s="51" t="str">
        <f t="shared" si="62"/>
        <v/>
      </c>
      <c r="Q101" s="51"/>
      <c r="R101" s="75">
        <f>IF(R100+1&lt;13,(R100+1)*S1,1*S1)</f>
        <v>0</v>
      </c>
      <c r="S101" s="75">
        <f>SUM(BG101*S1)</f>
        <v>0</v>
      </c>
      <c r="T101" s="75">
        <f>IF(R101=1,(T100+1)*S1,T100*S1)</f>
        <v>0</v>
      </c>
      <c r="U101" s="75">
        <f>IF(U100+3&lt;13,(U100+3)*V1,(U100-9)*V1)</f>
        <v>0</v>
      </c>
      <c r="V101" s="75">
        <f>SUM(BG101*V1)</f>
        <v>0</v>
      </c>
      <c r="W101" s="75">
        <f>IF(U101&lt;4,(W100+1)*V1,W100*V1)</f>
        <v>0</v>
      </c>
      <c r="X101" s="75">
        <f>IF(X100+6&lt;13,(X100+6)*Y1,(X100-6)*Y1)</f>
        <v>0</v>
      </c>
      <c r="Y101" s="75">
        <f>SUM(BG101*Y1)</f>
        <v>0</v>
      </c>
      <c r="Z101" s="75">
        <f>IF(X101&lt;6,(Z100+1)*Y1,Z100*Y1)</f>
        <v>0</v>
      </c>
      <c r="AA101" s="75">
        <f>SUM(AA100*AB1)</f>
        <v>0</v>
      </c>
      <c r="AB101" s="75">
        <f>SUM(BG101*AB1)</f>
        <v>0</v>
      </c>
      <c r="AC101" s="75">
        <f>SUM(AC100+1*AB1)</f>
        <v>0</v>
      </c>
      <c r="AD101" s="75">
        <v>0</v>
      </c>
      <c r="AE101" s="75">
        <v>0</v>
      </c>
      <c r="AF101" s="75">
        <v>0</v>
      </c>
      <c r="AG101" s="75">
        <f>IF(AG100+2&lt;13,(AG100+2)*AH1,(AG100-10)*AH1)</f>
        <v>0</v>
      </c>
      <c r="AH101" s="75">
        <f>SUM(BG101*AH1)</f>
        <v>0</v>
      </c>
      <c r="AI101" s="75">
        <f>IF(AG101&lt;3,(AI100+1)*AH1,AI100*AH1)</f>
        <v>0</v>
      </c>
      <c r="AJ101" s="75">
        <f>IF(AJ99=AJ100,(AJ100+1-AK101)*AL1,AJ100*AL1)</f>
        <v>0</v>
      </c>
      <c r="AK101" s="75">
        <f t="shared" si="100"/>
        <v>0</v>
      </c>
      <c r="AL101" s="75">
        <f>IF(AJ101-AJ100=0,(AL100+15)*AL1,AM1*AL1)</f>
        <v>0</v>
      </c>
      <c r="AM101" s="75">
        <f>IF(AK101=12,(AM100+1)*AL1,AM100*AL1)</f>
        <v>0</v>
      </c>
      <c r="AN101" s="75">
        <f>IF(AN99=AN100,(AN100+1-AO101)*AO1,AN100*AO1)</f>
        <v>0</v>
      </c>
      <c r="AO101" s="75">
        <f t="shared" si="92"/>
        <v>0</v>
      </c>
      <c r="AP101" s="75">
        <f>IF(AN100=AN101,BG101*AO1,(AP100-15)*AO1)</f>
        <v>0</v>
      </c>
      <c r="AQ101" s="75">
        <f>IF(AO101=12,(AQ100+1)*AO1,AQ100*AO1)</f>
        <v>0</v>
      </c>
      <c r="AR101" s="91">
        <f>SUM(MONTH(BC100+14)*AS1)</f>
        <v>0</v>
      </c>
      <c r="AS101" s="91">
        <f>SUM(DAY(BC100+14)*AS1)</f>
        <v>0</v>
      </c>
      <c r="AT101" s="91">
        <f>SUM(YEAR(BC100+14)*AS1)</f>
        <v>0</v>
      </c>
      <c r="AU101" s="91">
        <f>SUM(MONTH(BC100+7)*AV1)</f>
        <v>0</v>
      </c>
      <c r="AV101" s="91">
        <f>SUM(DAY(BC100+7)*AV1)</f>
        <v>0</v>
      </c>
      <c r="AW101" s="91">
        <f>SUM(YEAR(BC100+7)*AV1)</f>
        <v>0</v>
      </c>
      <c r="AX101" s="91">
        <f t="shared" si="69"/>
        <v>1</v>
      </c>
      <c r="AY101" s="91">
        <f t="shared" si="67"/>
        <v>1</v>
      </c>
      <c r="AZ101" s="91">
        <f t="shared" si="68"/>
        <v>0</v>
      </c>
      <c r="BA101" s="91">
        <f t="shared" si="68"/>
        <v>0</v>
      </c>
      <c r="BB101" s="79">
        <f t="shared" si="70"/>
        <v>0</v>
      </c>
      <c r="BC101" s="91">
        <f t="shared" si="71"/>
        <v>0</v>
      </c>
      <c r="BD101" s="75" t="s">
        <v>59</v>
      </c>
      <c r="BE101" s="91">
        <f>IF(BC101&lt;BU42,((BC101*10)+5),999999)</f>
        <v>5</v>
      </c>
      <c r="BF101" s="91">
        <f t="shared" si="72"/>
        <v>1</v>
      </c>
      <c r="BG101" s="75">
        <f t="shared" si="73"/>
        <v>0</v>
      </c>
      <c r="BH101" s="75">
        <f t="shared" si="93"/>
        <v>0</v>
      </c>
      <c r="BI101" s="75" t="b">
        <f t="shared" si="74"/>
        <v>0</v>
      </c>
      <c r="BJ101" s="75">
        <f t="shared" si="75"/>
        <v>0</v>
      </c>
      <c r="BK101" s="75">
        <f t="shared" si="76"/>
        <v>0</v>
      </c>
      <c r="BL101" s="75" t="b">
        <f t="shared" si="77"/>
        <v>1</v>
      </c>
      <c r="BM101" s="75">
        <f t="shared" si="78"/>
        <v>0</v>
      </c>
      <c r="BN101" s="75">
        <f t="shared" si="79"/>
        <v>0</v>
      </c>
      <c r="BO101" s="75" t="b">
        <f t="shared" si="80"/>
        <v>0</v>
      </c>
      <c r="BP101" s="75">
        <f t="shared" si="81"/>
        <v>0</v>
      </c>
      <c r="BQ101" s="75">
        <f t="shared" si="82"/>
        <v>0</v>
      </c>
      <c r="BR101" s="75"/>
      <c r="BS101" s="72" t="b">
        <f t="shared" si="107"/>
        <v>0</v>
      </c>
      <c r="BT101" s="72">
        <f t="shared" si="112"/>
        <v>0</v>
      </c>
      <c r="BU101" s="69" t="str">
        <f t="shared" si="111"/>
        <v/>
      </c>
      <c r="BV101" s="75"/>
      <c r="BW101" s="75"/>
      <c r="BX101" s="75"/>
      <c r="BY101" s="75"/>
      <c r="BZ101" s="75"/>
      <c r="CA101" s="75"/>
      <c r="CB101" s="75"/>
      <c r="CC101" s="75"/>
      <c r="CD101" s="79">
        <f t="shared" si="83"/>
        <v>0</v>
      </c>
      <c r="CE101" s="92">
        <f>IF(CD101&lt;CE3,CD101,CE3)</f>
        <v>0</v>
      </c>
      <c r="CF101" s="72" t="str">
        <f>IF(CE101&gt;=CE3,"BALLOON","PMT")</f>
        <v>PMT</v>
      </c>
      <c r="CG101" s="91">
        <f t="shared" si="94"/>
        <v>0</v>
      </c>
      <c r="CH101" s="91">
        <f>IF(BX1=360,CB5,CG101)</f>
        <v>0</v>
      </c>
      <c r="CI101" s="75" t="b">
        <f t="shared" si="84"/>
        <v>0</v>
      </c>
      <c r="CJ101" s="75">
        <f t="shared" si="95"/>
        <v>0</v>
      </c>
      <c r="CK101" s="75">
        <f>SUM(CJ101*CK1)</f>
        <v>0</v>
      </c>
      <c r="CL101" s="98">
        <f t="shared" si="85"/>
        <v>0</v>
      </c>
      <c r="CM101" s="97">
        <f>IF(CF101="PMT",E16-CL101,0)</f>
        <v>0</v>
      </c>
      <c r="CN101" s="97">
        <f t="shared" si="99"/>
        <v>0</v>
      </c>
      <c r="CO101" s="97">
        <f t="shared" si="86"/>
        <v>0</v>
      </c>
      <c r="CP101" s="97">
        <f t="shared" si="87"/>
        <v>0</v>
      </c>
      <c r="CQ101" s="94">
        <f t="shared" si="88"/>
        <v>0</v>
      </c>
      <c r="CR101" s="95">
        <f t="shared" si="96"/>
        <v>0</v>
      </c>
      <c r="CS101" s="96">
        <f t="shared" si="89"/>
        <v>0</v>
      </c>
      <c r="CT101" s="75">
        <f t="shared" si="98"/>
        <v>0</v>
      </c>
      <c r="CU101" s="99">
        <f t="shared" si="91"/>
        <v>0</v>
      </c>
      <c r="CV101" s="99">
        <f t="shared" si="66"/>
        <v>0</v>
      </c>
      <c r="CW101" s="100">
        <f t="shared" si="97"/>
        <v>0</v>
      </c>
      <c r="CX101" s="75">
        <f>SUM(CR101*CT101*BE1)</f>
        <v>0</v>
      </c>
    </row>
    <row r="102" spans="1:102" ht="18.95" customHeight="1">
      <c r="A102" s="45" t="str">
        <f t="shared" si="101"/>
        <v/>
      </c>
      <c r="B102" s="55" t="str">
        <f t="shared" si="103"/>
        <v/>
      </c>
      <c r="C102" s="47" t="str">
        <f t="shared" si="102"/>
        <v/>
      </c>
      <c r="D102" s="56" t="str">
        <f t="shared" si="104"/>
        <v/>
      </c>
      <c r="E102" s="121" t="str">
        <f t="shared" si="108"/>
        <v/>
      </c>
      <c r="F102" s="121"/>
      <c r="G102" s="57" t="str">
        <f t="shared" si="105"/>
        <v/>
      </c>
      <c r="H102" s="57" t="str">
        <f t="shared" si="106"/>
        <v/>
      </c>
      <c r="I102" s="128" t="str">
        <f t="shared" si="109"/>
        <v/>
      </c>
      <c r="J102" s="128" t="str">
        <f t="shared" si="110"/>
        <v/>
      </c>
      <c r="K102" s="140" t="str">
        <f t="shared" si="65"/>
        <v/>
      </c>
      <c r="L102" s="140"/>
      <c r="M102" s="139" t="str">
        <f t="shared" si="113"/>
        <v/>
      </c>
      <c r="N102" s="139"/>
      <c r="O102" s="46" t="str">
        <f t="shared" si="61"/>
        <v/>
      </c>
      <c r="P102" s="51" t="str">
        <f t="shared" si="62"/>
        <v/>
      </c>
      <c r="Q102" s="51"/>
      <c r="R102" s="75">
        <f>IF(R101+1&lt;13,(R101+1)*S1,1*S1)</f>
        <v>0</v>
      </c>
      <c r="S102" s="75">
        <f>SUM(BG102*S1)</f>
        <v>0</v>
      </c>
      <c r="T102" s="75">
        <f>IF(R102=1,(T101+1)*S1,T101*S1)</f>
        <v>0</v>
      </c>
      <c r="U102" s="75">
        <f>IF(U101+3&lt;13,(U101+3)*V1,(U101-9)*V1)</f>
        <v>0</v>
      </c>
      <c r="V102" s="75">
        <f>SUM(BG102*V1)</f>
        <v>0</v>
      </c>
      <c r="W102" s="75">
        <f>IF(U102&lt;4,(W101+1)*V1,W101*V1)</f>
        <v>0</v>
      </c>
      <c r="X102" s="75">
        <f>IF(X101+6&lt;13,(X101+6)*Y1,(X101-6)*Y1)</f>
        <v>0</v>
      </c>
      <c r="Y102" s="75">
        <f>SUM(BG102*Y1)</f>
        <v>0</v>
      </c>
      <c r="Z102" s="75">
        <f>IF(X102&lt;6,(Z101+1)*Y1,Z101*Y1)</f>
        <v>0</v>
      </c>
      <c r="AA102" s="75">
        <f>SUM(AA101*AB1)</f>
        <v>0</v>
      </c>
      <c r="AB102" s="75">
        <f>SUM(BG102*AB1)</f>
        <v>0</v>
      </c>
      <c r="AC102" s="75">
        <f>SUM(AC101+1*AB1)</f>
        <v>0</v>
      </c>
      <c r="AD102" s="75">
        <v>0</v>
      </c>
      <c r="AE102" s="75">
        <v>0</v>
      </c>
      <c r="AF102" s="75">
        <v>0</v>
      </c>
      <c r="AG102" s="75">
        <f>IF(AG101+2&lt;13,(AG101+2)*AH1,(AG101-10)*AH1)</f>
        <v>0</v>
      </c>
      <c r="AH102" s="75">
        <f>SUM(BG102*AH1)</f>
        <v>0</v>
      </c>
      <c r="AI102" s="75">
        <f>IF(AG102&lt;3,(AI101+1)*AH1,AI101*AH1)</f>
        <v>0</v>
      </c>
      <c r="AJ102" s="75">
        <f>IF(AJ100=AJ101,(AJ101+1-AK102)*AL1,AJ101*AL1)</f>
        <v>0</v>
      </c>
      <c r="AK102" s="75">
        <f t="shared" si="100"/>
        <v>0</v>
      </c>
      <c r="AL102" s="75">
        <f>IF(AJ102-AJ101=0,(AL101+15)*AL1,AM1*AL1)</f>
        <v>0</v>
      </c>
      <c r="AM102" s="75">
        <f>IF(AK102=12,(AM101+1)*AL1,AM101*AL1)</f>
        <v>0</v>
      </c>
      <c r="AN102" s="75">
        <f>IF(AN100=AN101,(AN101+1-AO102)*AO1,AN101*AO1)</f>
        <v>0</v>
      </c>
      <c r="AO102" s="75">
        <f t="shared" si="92"/>
        <v>0</v>
      </c>
      <c r="AP102" s="75">
        <f>IF(AN101=AN102,BG102*AO1,(AP101-15)*AO1)</f>
        <v>0</v>
      </c>
      <c r="AQ102" s="75">
        <f>IF(AO102=12,(AQ101+1)*AO1,AQ101*AO1)</f>
        <v>0</v>
      </c>
      <c r="AR102" s="91">
        <f>SUM(MONTH(BC101+14)*AS1)</f>
        <v>0</v>
      </c>
      <c r="AS102" s="91">
        <f>SUM(DAY(BC101+14)*AS1)</f>
        <v>0</v>
      </c>
      <c r="AT102" s="91">
        <f>SUM(YEAR(BC101+14)*AS1)</f>
        <v>0</v>
      </c>
      <c r="AU102" s="91">
        <f>SUM(MONTH(BC101+7)*AV1)</f>
        <v>0</v>
      </c>
      <c r="AV102" s="91">
        <f>SUM(DAY(BC101+7)*AV1)</f>
        <v>0</v>
      </c>
      <c r="AW102" s="91">
        <f>SUM(YEAR(BC101+7)*AV1)</f>
        <v>0</v>
      </c>
      <c r="AX102" s="91">
        <f t="shared" si="69"/>
        <v>1</v>
      </c>
      <c r="AY102" s="91">
        <f t="shared" si="67"/>
        <v>1</v>
      </c>
      <c r="AZ102" s="91">
        <f t="shared" si="68"/>
        <v>0</v>
      </c>
      <c r="BA102" s="91">
        <f t="shared" si="68"/>
        <v>0</v>
      </c>
      <c r="BB102" s="79">
        <f t="shared" si="70"/>
        <v>0</v>
      </c>
      <c r="BC102" s="91">
        <f t="shared" si="71"/>
        <v>0</v>
      </c>
      <c r="BD102" s="75" t="s">
        <v>59</v>
      </c>
      <c r="BE102" s="91">
        <f>IF(BC102&lt;BU42,((BC102*10)+5),999999)</f>
        <v>5</v>
      </c>
      <c r="BF102" s="91">
        <f t="shared" si="72"/>
        <v>1</v>
      </c>
      <c r="BG102" s="75">
        <f t="shared" si="73"/>
        <v>0</v>
      </c>
      <c r="BH102" s="75">
        <f t="shared" si="93"/>
        <v>0</v>
      </c>
      <c r="BI102" s="75" t="b">
        <f t="shared" si="74"/>
        <v>0</v>
      </c>
      <c r="BJ102" s="75">
        <f t="shared" si="75"/>
        <v>0</v>
      </c>
      <c r="BK102" s="75">
        <f t="shared" si="76"/>
        <v>0</v>
      </c>
      <c r="BL102" s="75" t="b">
        <f t="shared" si="77"/>
        <v>1</v>
      </c>
      <c r="BM102" s="75">
        <f t="shared" si="78"/>
        <v>0</v>
      </c>
      <c r="BN102" s="75">
        <f t="shared" si="79"/>
        <v>0</v>
      </c>
      <c r="BO102" s="75" t="b">
        <f t="shared" si="80"/>
        <v>0</v>
      </c>
      <c r="BP102" s="75">
        <f t="shared" si="81"/>
        <v>0</v>
      </c>
      <c r="BQ102" s="75">
        <f t="shared" si="82"/>
        <v>0</v>
      </c>
      <c r="BR102" s="75"/>
      <c r="BS102" s="72" t="b">
        <f t="shared" si="107"/>
        <v>0</v>
      </c>
      <c r="BT102" s="72">
        <f t="shared" si="112"/>
        <v>0</v>
      </c>
      <c r="BU102" s="69" t="str">
        <f t="shared" si="111"/>
        <v/>
      </c>
      <c r="BV102" s="75"/>
      <c r="BW102" s="75"/>
      <c r="BX102" s="75"/>
      <c r="BY102" s="75"/>
      <c r="BZ102" s="75"/>
      <c r="CA102" s="75"/>
      <c r="CB102" s="75"/>
      <c r="CC102" s="75"/>
      <c r="CD102" s="79">
        <f t="shared" si="83"/>
        <v>0</v>
      </c>
      <c r="CE102" s="92">
        <f>IF(CD102&lt;CE3,CD102,CE3)</f>
        <v>0</v>
      </c>
      <c r="CF102" s="72" t="str">
        <f>IF(CE102&gt;=CE3,"BALLOON","PMT")</f>
        <v>PMT</v>
      </c>
      <c r="CG102" s="91">
        <f t="shared" si="94"/>
        <v>0</v>
      </c>
      <c r="CH102" s="91">
        <f>IF(BX1=360,CB5,CG102)</f>
        <v>0</v>
      </c>
      <c r="CI102" s="75" t="b">
        <f t="shared" si="84"/>
        <v>0</v>
      </c>
      <c r="CJ102" s="75">
        <f t="shared" si="95"/>
        <v>0</v>
      </c>
      <c r="CK102" s="75">
        <f>SUM(CJ102*CK1)</f>
        <v>0</v>
      </c>
      <c r="CL102" s="98">
        <f t="shared" si="85"/>
        <v>0</v>
      </c>
      <c r="CM102" s="97">
        <f>IF(CF102="PMT",E16-CL102,0)</f>
        <v>0</v>
      </c>
      <c r="CN102" s="97">
        <f t="shared" si="99"/>
        <v>0</v>
      </c>
      <c r="CO102" s="97">
        <f t="shared" si="86"/>
        <v>0</v>
      </c>
      <c r="CP102" s="97">
        <f t="shared" si="87"/>
        <v>0</v>
      </c>
      <c r="CQ102" s="94">
        <f t="shared" si="88"/>
        <v>0</v>
      </c>
      <c r="CR102" s="95">
        <f t="shared" si="96"/>
        <v>0</v>
      </c>
      <c r="CS102" s="96">
        <f t="shared" si="89"/>
        <v>0</v>
      </c>
      <c r="CT102" s="75">
        <f t="shared" si="98"/>
        <v>0</v>
      </c>
      <c r="CU102" s="99">
        <f t="shared" si="91"/>
        <v>0</v>
      </c>
      <c r="CV102" s="99">
        <f t="shared" si="66"/>
        <v>0</v>
      </c>
      <c r="CW102" s="100">
        <f t="shared" si="97"/>
        <v>0</v>
      </c>
      <c r="CX102" s="75">
        <f>SUM(CR102*CT102*BE1)</f>
        <v>0</v>
      </c>
    </row>
    <row r="103" spans="1:102" ht="18.95" customHeight="1">
      <c r="A103" s="45" t="str">
        <f t="shared" si="101"/>
        <v/>
      </c>
      <c r="B103" s="55" t="str">
        <f t="shared" si="103"/>
        <v/>
      </c>
      <c r="C103" s="47" t="str">
        <f t="shared" si="102"/>
        <v/>
      </c>
      <c r="D103" s="56" t="str">
        <f t="shared" si="104"/>
        <v/>
      </c>
      <c r="E103" s="121" t="str">
        <f t="shared" si="108"/>
        <v/>
      </c>
      <c r="F103" s="121"/>
      <c r="G103" s="57" t="str">
        <f t="shared" si="105"/>
        <v/>
      </c>
      <c r="H103" s="57" t="str">
        <f t="shared" si="106"/>
        <v/>
      </c>
      <c r="I103" s="128" t="str">
        <f t="shared" si="109"/>
        <v/>
      </c>
      <c r="J103" s="128" t="str">
        <f t="shared" si="110"/>
        <v/>
      </c>
      <c r="K103" s="140" t="str">
        <f t="shared" si="65"/>
        <v/>
      </c>
      <c r="L103" s="140"/>
      <c r="M103" s="139" t="str">
        <f t="shared" si="113"/>
        <v/>
      </c>
      <c r="N103" s="139"/>
      <c r="O103" s="46" t="str">
        <f t="shared" si="61"/>
        <v/>
      </c>
      <c r="P103" s="51" t="str">
        <f t="shared" si="62"/>
        <v/>
      </c>
      <c r="Q103" s="51"/>
      <c r="R103" s="75">
        <f>IF(R102+1&lt;13,(R102+1)*S1,1*S1)</f>
        <v>0</v>
      </c>
      <c r="S103" s="75">
        <f>SUM(BG103*S1)</f>
        <v>0</v>
      </c>
      <c r="T103" s="75">
        <f>IF(R103=1,(T102+1)*S1,T102*S1)</f>
        <v>0</v>
      </c>
      <c r="U103" s="75">
        <f>IF(U102+3&lt;13,(U102+3)*V1,(U102-9)*V1)</f>
        <v>0</v>
      </c>
      <c r="V103" s="75">
        <f>SUM(BG103*V1)</f>
        <v>0</v>
      </c>
      <c r="W103" s="75">
        <f>IF(U103&lt;4,(W102+1)*V1,W102*V1)</f>
        <v>0</v>
      </c>
      <c r="X103" s="75">
        <f>IF(X102+6&lt;13,(X102+6)*Y1,(X102-6)*Y1)</f>
        <v>0</v>
      </c>
      <c r="Y103" s="75">
        <f>SUM(BG103*Y1)</f>
        <v>0</v>
      </c>
      <c r="Z103" s="75">
        <f>IF(X103&lt;6,(Z102+1)*Y1,Z102*Y1)</f>
        <v>0</v>
      </c>
      <c r="AA103" s="75">
        <f>SUM(AA102*AB1)</f>
        <v>0</v>
      </c>
      <c r="AB103" s="75">
        <f>SUM(BG103*AB1)</f>
        <v>0</v>
      </c>
      <c r="AC103" s="75">
        <f>SUM(AC102+1*AB1)</f>
        <v>0</v>
      </c>
      <c r="AD103" s="75">
        <v>0</v>
      </c>
      <c r="AE103" s="75">
        <v>0</v>
      </c>
      <c r="AF103" s="75">
        <v>0</v>
      </c>
      <c r="AG103" s="75">
        <f>IF(AG102+2&lt;13,(AG102+2)*AH1,(AG102-10)*AH1)</f>
        <v>0</v>
      </c>
      <c r="AH103" s="75">
        <f>SUM(BG103*AH1)</f>
        <v>0</v>
      </c>
      <c r="AI103" s="75">
        <f>IF(AG103&lt;3,(AI102+1)*AH1,AI102*AH1)</f>
        <v>0</v>
      </c>
      <c r="AJ103" s="75">
        <f>IF(AJ101=AJ102,(AJ102+1-AK103)*AL1,AJ102*AL1)</f>
        <v>0</v>
      </c>
      <c r="AK103" s="75">
        <f t="shared" si="100"/>
        <v>0</v>
      </c>
      <c r="AL103" s="75">
        <f>IF(AJ103-AJ102=0,(AL102+15)*AL1,AM1*AL1)</f>
        <v>0</v>
      </c>
      <c r="AM103" s="75">
        <f>IF(AK103=12,(AM102+1)*AL1,AM102*AL1)</f>
        <v>0</v>
      </c>
      <c r="AN103" s="75">
        <f>IF(AN101=AN102,(AN102+1-AO103)*AO1,AN102*AO1)</f>
        <v>0</v>
      </c>
      <c r="AO103" s="75">
        <f t="shared" si="92"/>
        <v>0</v>
      </c>
      <c r="AP103" s="75">
        <f>IF(AN102=AN103,BG103*AO1,(AP102-15)*AO1)</f>
        <v>0</v>
      </c>
      <c r="AQ103" s="75">
        <f>IF(AO103=12,(AQ102+1)*AO1,AQ102*AO1)</f>
        <v>0</v>
      </c>
      <c r="AR103" s="91">
        <f>SUM(MONTH(BC102+14)*AS1)</f>
        <v>0</v>
      </c>
      <c r="AS103" s="91">
        <f>SUM(DAY(BC102+14)*AS1)</f>
        <v>0</v>
      </c>
      <c r="AT103" s="91">
        <f>SUM(YEAR(BC102+14)*AS1)</f>
        <v>0</v>
      </c>
      <c r="AU103" s="91">
        <f>SUM(MONTH(BC102+7)*AV1)</f>
        <v>0</v>
      </c>
      <c r="AV103" s="91">
        <f>SUM(DAY(BC102+7)*AV1)</f>
        <v>0</v>
      </c>
      <c r="AW103" s="91">
        <f>SUM(YEAR(BC102+7)*AV1)</f>
        <v>0</v>
      </c>
      <c r="AX103" s="91">
        <f t="shared" si="69"/>
        <v>1</v>
      </c>
      <c r="AY103" s="91">
        <f t="shared" si="67"/>
        <v>1</v>
      </c>
      <c r="AZ103" s="91">
        <f t="shared" si="68"/>
        <v>0</v>
      </c>
      <c r="BA103" s="91">
        <f t="shared" si="68"/>
        <v>0</v>
      </c>
      <c r="BB103" s="79">
        <f t="shared" si="70"/>
        <v>0</v>
      </c>
      <c r="BC103" s="91">
        <f t="shared" si="71"/>
        <v>0</v>
      </c>
      <c r="BD103" s="75" t="s">
        <v>59</v>
      </c>
      <c r="BE103" s="91">
        <f>IF(BC103&lt;BU42,((BC103*10)+5),999999)</f>
        <v>5</v>
      </c>
      <c r="BF103" s="91">
        <f t="shared" si="72"/>
        <v>1</v>
      </c>
      <c r="BG103" s="75">
        <f t="shared" si="73"/>
        <v>0</v>
      </c>
      <c r="BH103" s="75">
        <f t="shared" si="93"/>
        <v>0</v>
      </c>
      <c r="BI103" s="75" t="b">
        <f t="shared" si="74"/>
        <v>0</v>
      </c>
      <c r="BJ103" s="75">
        <f t="shared" si="75"/>
        <v>0</v>
      </c>
      <c r="BK103" s="75">
        <f t="shared" si="76"/>
        <v>0</v>
      </c>
      <c r="BL103" s="75" t="b">
        <f t="shared" si="77"/>
        <v>1</v>
      </c>
      <c r="BM103" s="75">
        <f t="shared" si="78"/>
        <v>0</v>
      </c>
      <c r="BN103" s="75">
        <f t="shared" si="79"/>
        <v>0</v>
      </c>
      <c r="BO103" s="75" t="b">
        <f t="shared" si="80"/>
        <v>0</v>
      </c>
      <c r="BP103" s="75">
        <f t="shared" si="81"/>
        <v>0</v>
      </c>
      <c r="BQ103" s="75">
        <f t="shared" si="82"/>
        <v>0</v>
      </c>
      <c r="BR103" s="75"/>
      <c r="BS103" s="72" t="b">
        <f t="shared" si="107"/>
        <v>0</v>
      </c>
      <c r="BT103" s="72">
        <f t="shared" si="112"/>
        <v>0</v>
      </c>
      <c r="BU103" s="69" t="str">
        <f t="shared" si="111"/>
        <v/>
      </c>
      <c r="BV103" s="75"/>
      <c r="BW103" s="75"/>
      <c r="BX103" s="75"/>
      <c r="BY103" s="75"/>
      <c r="BZ103" s="75"/>
      <c r="CA103" s="75"/>
      <c r="CB103" s="75"/>
      <c r="CC103" s="75"/>
      <c r="CD103" s="79">
        <f t="shared" si="83"/>
        <v>0</v>
      </c>
      <c r="CE103" s="92">
        <f>IF(CD103&lt;CE3,CD103,CE3)</f>
        <v>0</v>
      </c>
      <c r="CF103" s="72" t="str">
        <f>IF(CE103&gt;=CE3,"BALLOON","PMT")</f>
        <v>PMT</v>
      </c>
      <c r="CG103" s="91">
        <f t="shared" si="94"/>
        <v>0</v>
      </c>
      <c r="CH103" s="91">
        <f>IF(BX1=360,CB5,CG103)</f>
        <v>0</v>
      </c>
      <c r="CI103" s="75" t="b">
        <f t="shared" si="84"/>
        <v>0</v>
      </c>
      <c r="CJ103" s="75">
        <f t="shared" si="95"/>
        <v>0</v>
      </c>
      <c r="CK103" s="75">
        <f>SUM(CJ103*CK1)</f>
        <v>0</v>
      </c>
      <c r="CL103" s="98">
        <f t="shared" si="85"/>
        <v>0</v>
      </c>
      <c r="CM103" s="97">
        <f>IF(CF103="PMT",E16-CL103,0)</f>
        <v>0</v>
      </c>
      <c r="CN103" s="97">
        <f t="shared" si="99"/>
        <v>0</v>
      </c>
      <c r="CO103" s="97">
        <f t="shared" si="86"/>
        <v>0</v>
      </c>
      <c r="CP103" s="97">
        <f t="shared" si="87"/>
        <v>0</v>
      </c>
      <c r="CQ103" s="94">
        <f t="shared" si="88"/>
        <v>0</v>
      </c>
      <c r="CR103" s="95">
        <f t="shared" si="96"/>
        <v>0</v>
      </c>
      <c r="CS103" s="96">
        <f t="shared" si="89"/>
        <v>0</v>
      </c>
      <c r="CT103" s="75">
        <f t="shared" si="98"/>
        <v>0</v>
      </c>
      <c r="CU103" s="99">
        <f t="shared" si="91"/>
        <v>0</v>
      </c>
      <c r="CV103" s="99">
        <f t="shared" si="66"/>
        <v>0</v>
      </c>
      <c r="CW103" s="100">
        <f t="shared" si="97"/>
        <v>0</v>
      </c>
      <c r="CX103" s="75">
        <f>SUM(CR103*CT103*BE1)</f>
        <v>0</v>
      </c>
    </row>
    <row r="104" spans="1:102" ht="18.95" customHeight="1">
      <c r="A104" s="45" t="str">
        <f t="shared" si="101"/>
        <v/>
      </c>
      <c r="B104" s="55" t="str">
        <f t="shared" si="103"/>
        <v/>
      </c>
      <c r="C104" s="47" t="str">
        <f t="shared" si="102"/>
        <v/>
      </c>
      <c r="D104" s="56" t="str">
        <f t="shared" si="104"/>
        <v/>
      </c>
      <c r="E104" s="121" t="str">
        <f t="shared" si="108"/>
        <v/>
      </c>
      <c r="F104" s="121"/>
      <c r="G104" s="57" t="str">
        <f t="shared" si="105"/>
        <v/>
      </c>
      <c r="H104" s="57" t="str">
        <f t="shared" si="106"/>
        <v/>
      </c>
      <c r="I104" s="128" t="str">
        <f t="shared" si="109"/>
        <v/>
      </c>
      <c r="J104" s="128" t="str">
        <f t="shared" si="110"/>
        <v/>
      </c>
      <c r="K104" s="140" t="str">
        <f t="shared" si="65"/>
        <v/>
      </c>
      <c r="L104" s="140"/>
      <c r="M104" s="139" t="str">
        <f t="shared" si="113"/>
        <v/>
      </c>
      <c r="N104" s="139"/>
      <c r="O104" s="46" t="str">
        <f t="shared" ref="O104:O167" si="114">IF(C104="","","$_______")</f>
        <v/>
      </c>
      <c r="P104" s="51" t="str">
        <f t="shared" ref="P104:P167" si="115">IF(C104="","","$_______")</f>
        <v/>
      </c>
      <c r="Q104" s="51"/>
      <c r="R104" s="75">
        <f>IF(R103+1&lt;13,(R103+1)*S1,1*S1)</f>
        <v>0</v>
      </c>
      <c r="S104" s="75">
        <f>SUM(BG104*S1)</f>
        <v>0</v>
      </c>
      <c r="T104" s="75">
        <f>IF(R104=1,(T103+1)*S1,T103*S1)</f>
        <v>0</v>
      </c>
      <c r="U104" s="75">
        <f>IF(U103+3&lt;13,(U103+3)*V1,(U103-9)*V1)</f>
        <v>0</v>
      </c>
      <c r="V104" s="75">
        <f>SUM(BG104*V1)</f>
        <v>0</v>
      </c>
      <c r="W104" s="75">
        <f>IF(U104&lt;4,(W103+1)*V1,W103*V1)</f>
        <v>0</v>
      </c>
      <c r="X104" s="75">
        <f>IF(X103+6&lt;13,(X103+6)*Y1,(X103-6)*Y1)</f>
        <v>0</v>
      </c>
      <c r="Y104" s="75">
        <f>SUM(BG104*Y1)</f>
        <v>0</v>
      </c>
      <c r="Z104" s="75">
        <f>IF(X104&lt;6,(Z103+1)*Y1,Z103*Y1)</f>
        <v>0</v>
      </c>
      <c r="AA104" s="75">
        <f>SUM(AA103*AB1)</f>
        <v>0</v>
      </c>
      <c r="AB104" s="75">
        <f>SUM(BG104*AB1)</f>
        <v>0</v>
      </c>
      <c r="AC104" s="75">
        <f>SUM(AC103+1*AB1)</f>
        <v>0</v>
      </c>
      <c r="AD104" s="75">
        <v>0</v>
      </c>
      <c r="AE104" s="75">
        <v>0</v>
      </c>
      <c r="AF104" s="75">
        <v>0</v>
      </c>
      <c r="AG104" s="75">
        <f>IF(AG103+2&lt;13,(AG103+2)*AH1,(AG103-10)*AH1)</f>
        <v>0</v>
      </c>
      <c r="AH104" s="75">
        <f>SUM(BG104*AH1)</f>
        <v>0</v>
      </c>
      <c r="AI104" s="75">
        <f>IF(AG104&lt;3,(AI103+1)*AH1,AI103*AH1)</f>
        <v>0</v>
      </c>
      <c r="AJ104" s="75">
        <f>IF(AJ102=AJ103,(AJ103+1-AK104)*AL1,AJ103*AL1)</f>
        <v>0</v>
      </c>
      <c r="AK104" s="75">
        <f t="shared" si="100"/>
        <v>0</v>
      </c>
      <c r="AL104" s="75">
        <f>IF(AJ104-AJ103=0,(AL103+15)*AL1,AM1*AL1)</f>
        <v>0</v>
      </c>
      <c r="AM104" s="75">
        <f>IF(AK104=12,(AM103+1)*AL1,AM103*AL1)</f>
        <v>0</v>
      </c>
      <c r="AN104" s="75">
        <f>IF(AN102=AN103,(AN103+1-AO104)*AO1,AN103*AO1)</f>
        <v>0</v>
      </c>
      <c r="AO104" s="75">
        <f t="shared" si="92"/>
        <v>0</v>
      </c>
      <c r="AP104" s="75">
        <f>IF(AN103=AN104,BG104*AO1,(AP103-15)*AO1)</f>
        <v>0</v>
      </c>
      <c r="AQ104" s="75">
        <f>IF(AO104=12,(AQ103+1)*AO1,AQ103*AO1)</f>
        <v>0</v>
      </c>
      <c r="AR104" s="91">
        <f>SUM(MONTH(BC103+14)*AS1)</f>
        <v>0</v>
      </c>
      <c r="AS104" s="91">
        <f>SUM(DAY(BC103+14)*AS1)</f>
        <v>0</v>
      </c>
      <c r="AT104" s="91">
        <f>SUM(YEAR(BC103+14)*AS1)</f>
        <v>0</v>
      </c>
      <c r="AU104" s="91">
        <f>SUM(MONTH(BC103+7)*AV1)</f>
        <v>0</v>
      </c>
      <c r="AV104" s="91">
        <f>SUM(DAY(BC103+7)*AV1)</f>
        <v>0</v>
      </c>
      <c r="AW104" s="91">
        <f>SUM(YEAR(BC103+7)*AV1)</f>
        <v>0</v>
      </c>
      <c r="AX104" s="91">
        <f t="shared" si="69"/>
        <v>1</v>
      </c>
      <c r="AY104" s="91">
        <f t="shared" si="67"/>
        <v>1</v>
      </c>
      <c r="AZ104" s="91">
        <f t="shared" si="68"/>
        <v>0</v>
      </c>
      <c r="BA104" s="91">
        <f t="shared" si="68"/>
        <v>0</v>
      </c>
      <c r="BB104" s="79">
        <f t="shared" si="70"/>
        <v>0</v>
      </c>
      <c r="BC104" s="91">
        <f t="shared" si="71"/>
        <v>0</v>
      </c>
      <c r="BD104" s="75" t="s">
        <v>59</v>
      </c>
      <c r="BE104" s="91">
        <f>IF(BC104&lt;BU42,((BC104*10)+5),999999)</f>
        <v>5</v>
      </c>
      <c r="BF104" s="91">
        <f t="shared" si="72"/>
        <v>1</v>
      </c>
      <c r="BG104" s="75">
        <f t="shared" si="73"/>
        <v>0</v>
      </c>
      <c r="BH104" s="75">
        <f t="shared" si="93"/>
        <v>0</v>
      </c>
      <c r="BI104" s="75" t="b">
        <f t="shared" si="74"/>
        <v>0</v>
      </c>
      <c r="BJ104" s="75">
        <f t="shared" si="75"/>
        <v>0</v>
      </c>
      <c r="BK104" s="75">
        <f t="shared" si="76"/>
        <v>0</v>
      </c>
      <c r="BL104" s="75" t="b">
        <f t="shared" si="77"/>
        <v>1</v>
      </c>
      <c r="BM104" s="75">
        <f t="shared" si="78"/>
        <v>0</v>
      </c>
      <c r="BN104" s="75">
        <f t="shared" si="79"/>
        <v>0</v>
      </c>
      <c r="BO104" s="75" t="b">
        <f t="shared" si="80"/>
        <v>0</v>
      </c>
      <c r="BP104" s="75">
        <f t="shared" si="81"/>
        <v>0</v>
      </c>
      <c r="BQ104" s="75">
        <f t="shared" si="82"/>
        <v>0</v>
      </c>
      <c r="BR104" s="75"/>
      <c r="BS104" s="72" t="b">
        <f t="shared" si="107"/>
        <v>0</v>
      </c>
      <c r="BT104" s="72">
        <f t="shared" si="112"/>
        <v>0</v>
      </c>
      <c r="BU104" s="69" t="str">
        <f t="shared" si="111"/>
        <v/>
      </c>
      <c r="BV104" s="75"/>
      <c r="BW104" s="75"/>
      <c r="BX104" s="75"/>
      <c r="BY104" s="75"/>
      <c r="BZ104" s="75"/>
      <c r="CA104" s="75"/>
      <c r="CB104" s="75"/>
      <c r="CC104" s="75"/>
      <c r="CD104" s="79">
        <f t="shared" si="83"/>
        <v>0</v>
      </c>
      <c r="CE104" s="92">
        <f>IF(CD104&lt;CE3,CD104,CE3)</f>
        <v>0</v>
      </c>
      <c r="CF104" s="72" t="str">
        <f>IF(CE104&gt;=CE3,"BALLOON","PMT")</f>
        <v>PMT</v>
      </c>
      <c r="CG104" s="91">
        <f t="shared" si="94"/>
        <v>0</v>
      </c>
      <c r="CH104" s="91">
        <f>IF(BX1=360,CB5,CG104)</f>
        <v>0</v>
      </c>
      <c r="CI104" s="75" t="b">
        <f t="shared" si="84"/>
        <v>0</v>
      </c>
      <c r="CJ104" s="75">
        <f t="shared" si="95"/>
        <v>0</v>
      </c>
      <c r="CK104" s="75">
        <f>SUM(CJ104*CK1)</f>
        <v>0</v>
      </c>
      <c r="CL104" s="98">
        <f t="shared" si="85"/>
        <v>0</v>
      </c>
      <c r="CM104" s="97">
        <f>IF(CF104="PMT",E16-CL104,0)</f>
        <v>0</v>
      </c>
      <c r="CN104" s="97">
        <f t="shared" si="99"/>
        <v>0</v>
      </c>
      <c r="CO104" s="97">
        <f t="shared" si="86"/>
        <v>0</v>
      </c>
      <c r="CP104" s="97">
        <f t="shared" si="87"/>
        <v>0</v>
      </c>
      <c r="CQ104" s="94">
        <f t="shared" si="88"/>
        <v>0</v>
      </c>
      <c r="CR104" s="95">
        <f t="shared" si="96"/>
        <v>0</v>
      </c>
      <c r="CS104" s="96">
        <f t="shared" si="89"/>
        <v>0</v>
      </c>
      <c r="CT104" s="75">
        <f t="shared" si="98"/>
        <v>0</v>
      </c>
      <c r="CU104" s="99">
        <f t="shared" si="91"/>
        <v>0</v>
      </c>
      <c r="CV104" s="99">
        <f t="shared" si="66"/>
        <v>0</v>
      </c>
      <c r="CW104" s="100">
        <f t="shared" si="97"/>
        <v>0</v>
      </c>
      <c r="CX104" s="75">
        <f>SUM(CR104*CT104*BE1)</f>
        <v>0</v>
      </c>
    </row>
    <row r="105" spans="1:102" ht="18.95" customHeight="1">
      <c r="A105" s="45" t="str">
        <f t="shared" si="101"/>
        <v/>
      </c>
      <c r="B105" s="55" t="str">
        <f t="shared" si="103"/>
        <v/>
      </c>
      <c r="C105" s="47" t="str">
        <f t="shared" si="102"/>
        <v/>
      </c>
      <c r="D105" s="56" t="str">
        <f t="shared" si="104"/>
        <v/>
      </c>
      <c r="E105" s="121" t="str">
        <f t="shared" si="108"/>
        <v/>
      </c>
      <c r="F105" s="121"/>
      <c r="G105" s="57" t="str">
        <f t="shared" si="105"/>
        <v/>
      </c>
      <c r="H105" s="57" t="str">
        <f t="shared" si="106"/>
        <v/>
      </c>
      <c r="I105" s="128" t="str">
        <f t="shared" si="109"/>
        <v/>
      </c>
      <c r="J105" s="128" t="str">
        <f t="shared" si="110"/>
        <v/>
      </c>
      <c r="K105" s="140" t="str">
        <f t="shared" si="65"/>
        <v/>
      </c>
      <c r="L105" s="140"/>
      <c r="M105" s="139" t="str">
        <f t="shared" si="113"/>
        <v/>
      </c>
      <c r="N105" s="139"/>
      <c r="O105" s="46" t="str">
        <f t="shared" si="114"/>
        <v/>
      </c>
      <c r="P105" s="51" t="str">
        <f t="shared" si="115"/>
        <v/>
      </c>
      <c r="Q105" s="51"/>
      <c r="R105" s="75">
        <f>IF(R104+1&lt;13,(R104+1)*S1,1*S1)</f>
        <v>0</v>
      </c>
      <c r="S105" s="75">
        <f>SUM(BG105*S1)</f>
        <v>0</v>
      </c>
      <c r="T105" s="75">
        <f>IF(R105=1,(T104+1)*S1,T104*S1)</f>
        <v>0</v>
      </c>
      <c r="U105" s="75">
        <f>IF(U104+3&lt;13,(U104+3)*V1,(U104-9)*V1)</f>
        <v>0</v>
      </c>
      <c r="V105" s="75">
        <f>SUM(BG105*V1)</f>
        <v>0</v>
      </c>
      <c r="W105" s="75">
        <f>IF(U105&lt;4,(W104+1)*V1,W104*V1)</f>
        <v>0</v>
      </c>
      <c r="X105" s="75">
        <f>IF(X104+6&lt;13,(X104+6)*Y1,(X104-6)*Y1)</f>
        <v>0</v>
      </c>
      <c r="Y105" s="75">
        <f>SUM(BG105*Y1)</f>
        <v>0</v>
      </c>
      <c r="Z105" s="75">
        <f>IF(X105&lt;6,(Z104+1)*Y1,Z104*Y1)</f>
        <v>0</v>
      </c>
      <c r="AA105" s="75">
        <f>SUM(AA104*AB1)</f>
        <v>0</v>
      </c>
      <c r="AB105" s="75">
        <f>SUM(BG105*AB1)</f>
        <v>0</v>
      </c>
      <c r="AC105" s="75">
        <f>SUM(AC104+1*AB1)</f>
        <v>0</v>
      </c>
      <c r="AD105" s="75">
        <v>0</v>
      </c>
      <c r="AE105" s="75">
        <v>0</v>
      </c>
      <c r="AF105" s="75">
        <v>0</v>
      </c>
      <c r="AG105" s="75">
        <f>IF(AG104+2&lt;13,(AG104+2)*AH1,(AG104-10)*AH1)</f>
        <v>0</v>
      </c>
      <c r="AH105" s="75">
        <f>SUM(BG105*AH1)</f>
        <v>0</v>
      </c>
      <c r="AI105" s="75">
        <f>IF(AG105&lt;3,(AI104+1)*AH1,AI104*AH1)</f>
        <v>0</v>
      </c>
      <c r="AJ105" s="75">
        <f>IF(AJ103=AJ104,(AJ104+1-AK105)*AL1,AJ104*AL1)</f>
        <v>0</v>
      </c>
      <c r="AK105" s="75">
        <f t="shared" si="100"/>
        <v>0</v>
      </c>
      <c r="AL105" s="75">
        <f>IF(AJ105-AJ104=0,(AL104+15)*AL1,AM1*AL1)</f>
        <v>0</v>
      </c>
      <c r="AM105" s="75">
        <f>IF(AK105=12,(AM104+1)*AL1,AM104*AL1)</f>
        <v>0</v>
      </c>
      <c r="AN105" s="75">
        <f>IF(AN103=AN104,(AN104+1-AO105)*AO1,AN104*AO1)</f>
        <v>0</v>
      </c>
      <c r="AO105" s="75">
        <f t="shared" si="92"/>
        <v>0</v>
      </c>
      <c r="AP105" s="75">
        <f>IF(AN104=AN105,BG105*AO1,(AP104-15)*AO1)</f>
        <v>0</v>
      </c>
      <c r="AQ105" s="75">
        <f>IF(AO105=12,(AQ104+1)*AO1,AQ104*AO1)</f>
        <v>0</v>
      </c>
      <c r="AR105" s="91">
        <f>SUM(MONTH(BC104+14)*AS1)</f>
        <v>0</v>
      </c>
      <c r="AS105" s="91">
        <f>SUM(DAY(BC104+14)*AS1)</f>
        <v>0</v>
      </c>
      <c r="AT105" s="91">
        <f>SUM(YEAR(BC104+14)*AS1)</f>
        <v>0</v>
      </c>
      <c r="AU105" s="91">
        <f>SUM(MONTH(BC104+7)*AV1)</f>
        <v>0</v>
      </c>
      <c r="AV105" s="91">
        <f>SUM(DAY(BC104+7)*AV1)</f>
        <v>0</v>
      </c>
      <c r="AW105" s="91">
        <f>SUM(YEAR(BC104+7)*AV1)</f>
        <v>0</v>
      </c>
      <c r="AX105" s="91">
        <f t="shared" si="69"/>
        <v>1</v>
      </c>
      <c r="AY105" s="91">
        <f t="shared" si="67"/>
        <v>1</v>
      </c>
      <c r="AZ105" s="91">
        <f t="shared" si="68"/>
        <v>0</v>
      </c>
      <c r="BA105" s="91">
        <f t="shared" si="68"/>
        <v>0</v>
      </c>
      <c r="BB105" s="79">
        <f t="shared" si="70"/>
        <v>0</v>
      </c>
      <c r="BC105" s="91">
        <f t="shared" si="71"/>
        <v>0</v>
      </c>
      <c r="BD105" s="75" t="s">
        <v>59</v>
      </c>
      <c r="BE105" s="91">
        <f>IF(BC105&lt;BU42,((BC105*10)+5),999999)</f>
        <v>5</v>
      </c>
      <c r="BF105" s="91">
        <f t="shared" si="72"/>
        <v>1</v>
      </c>
      <c r="BG105" s="75">
        <f t="shared" si="73"/>
        <v>0</v>
      </c>
      <c r="BH105" s="75">
        <f t="shared" si="93"/>
        <v>0</v>
      </c>
      <c r="BI105" s="75" t="b">
        <f t="shared" si="74"/>
        <v>0</v>
      </c>
      <c r="BJ105" s="75">
        <f t="shared" si="75"/>
        <v>0</v>
      </c>
      <c r="BK105" s="75">
        <f t="shared" si="76"/>
        <v>0</v>
      </c>
      <c r="BL105" s="75" t="b">
        <f t="shared" si="77"/>
        <v>1</v>
      </c>
      <c r="BM105" s="75">
        <f t="shared" si="78"/>
        <v>0</v>
      </c>
      <c r="BN105" s="75">
        <f t="shared" si="79"/>
        <v>0</v>
      </c>
      <c r="BO105" s="75" t="b">
        <f t="shared" si="80"/>
        <v>0</v>
      </c>
      <c r="BP105" s="75">
        <f t="shared" si="81"/>
        <v>0</v>
      </c>
      <c r="BQ105" s="75">
        <f t="shared" si="82"/>
        <v>0</v>
      </c>
      <c r="BR105" s="75"/>
      <c r="BS105" s="72" t="b">
        <f t="shared" si="107"/>
        <v>0</v>
      </c>
      <c r="BT105" s="72">
        <f t="shared" si="112"/>
        <v>0</v>
      </c>
      <c r="BU105" s="69" t="str">
        <f t="shared" si="111"/>
        <v/>
      </c>
      <c r="BV105" s="75"/>
      <c r="BW105" s="75"/>
      <c r="BX105" s="75"/>
      <c r="BY105" s="75"/>
      <c r="BZ105" s="75"/>
      <c r="CA105" s="75"/>
      <c r="CB105" s="75"/>
      <c r="CC105" s="75"/>
      <c r="CD105" s="79">
        <f t="shared" si="83"/>
        <v>0</v>
      </c>
      <c r="CE105" s="92">
        <f>IF(CD105&lt;CE3,CD105,CE3)</f>
        <v>0</v>
      </c>
      <c r="CF105" s="72" t="str">
        <f>IF(CE105&gt;=CE3,"BALLOON","PMT")</f>
        <v>PMT</v>
      </c>
      <c r="CG105" s="91">
        <f t="shared" si="94"/>
        <v>0</v>
      </c>
      <c r="CH105" s="91">
        <f>IF(BX1=360,CB5,CG105)</f>
        <v>0</v>
      </c>
      <c r="CI105" s="75" t="b">
        <f t="shared" si="84"/>
        <v>0</v>
      </c>
      <c r="CJ105" s="75">
        <f t="shared" si="95"/>
        <v>0</v>
      </c>
      <c r="CK105" s="75">
        <f>SUM(CJ105*CK1)</f>
        <v>0</v>
      </c>
      <c r="CL105" s="98">
        <f t="shared" si="85"/>
        <v>0</v>
      </c>
      <c r="CM105" s="97">
        <f>IF(CF105="PMT",E16-CL105,0)</f>
        <v>0</v>
      </c>
      <c r="CN105" s="97">
        <f t="shared" si="99"/>
        <v>0</v>
      </c>
      <c r="CO105" s="97">
        <f t="shared" si="86"/>
        <v>0</v>
      </c>
      <c r="CP105" s="97">
        <f t="shared" si="87"/>
        <v>0</v>
      </c>
      <c r="CQ105" s="94">
        <f t="shared" si="88"/>
        <v>0</v>
      </c>
      <c r="CR105" s="95">
        <f t="shared" si="96"/>
        <v>0</v>
      </c>
      <c r="CS105" s="96">
        <f t="shared" si="89"/>
        <v>0</v>
      </c>
      <c r="CT105" s="75">
        <f t="shared" si="98"/>
        <v>0</v>
      </c>
      <c r="CU105" s="99">
        <f t="shared" si="91"/>
        <v>0</v>
      </c>
      <c r="CV105" s="99">
        <f t="shared" si="66"/>
        <v>0</v>
      </c>
      <c r="CW105" s="100">
        <f t="shared" si="97"/>
        <v>0</v>
      </c>
      <c r="CX105" s="75">
        <f>SUM(CR105*CT105*BE1)</f>
        <v>0</v>
      </c>
    </row>
    <row r="106" spans="1:102" ht="18.95" customHeight="1">
      <c r="A106" s="45" t="str">
        <f t="shared" si="101"/>
        <v/>
      </c>
      <c r="B106" s="55" t="str">
        <f t="shared" si="103"/>
        <v/>
      </c>
      <c r="C106" s="47" t="str">
        <f t="shared" si="102"/>
        <v/>
      </c>
      <c r="D106" s="56" t="str">
        <f t="shared" si="104"/>
        <v/>
      </c>
      <c r="E106" s="121" t="str">
        <f t="shared" si="108"/>
        <v/>
      </c>
      <c r="F106" s="121"/>
      <c r="G106" s="57" t="str">
        <f t="shared" si="105"/>
        <v/>
      </c>
      <c r="H106" s="57" t="str">
        <f t="shared" si="106"/>
        <v/>
      </c>
      <c r="I106" s="128" t="str">
        <f t="shared" si="109"/>
        <v/>
      </c>
      <c r="J106" s="128" t="str">
        <f t="shared" si="110"/>
        <v/>
      </c>
      <c r="K106" s="140" t="str">
        <f t="shared" si="65"/>
        <v/>
      </c>
      <c r="L106" s="140"/>
      <c r="M106" s="139" t="str">
        <f t="shared" si="113"/>
        <v/>
      </c>
      <c r="N106" s="139"/>
      <c r="O106" s="46" t="str">
        <f t="shared" si="114"/>
        <v/>
      </c>
      <c r="P106" s="51" t="str">
        <f t="shared" si="115"/>
        <v/>
      </c>
      <c r="Q106" s="51"/>
      <c r="R106" s="75">
        <f>IF(R105+1&lt;13,(R105+1)*S1,1*S1)</f>
        <v>0</v>
      </c>
      <c r="S106" s="75">
        <f>SUM(BG106*S1)</f>
        <v>0</v>
      </c>
      <c r="T106" s="75">
        <f>IF(R106=1,(T105+1)*S1,T105*S1)</f>
        <v>0</v>
      </c>
      <c r="U106" s="75">
        <f>IF(U105+3&lt;13,(U105+3)*V1,(U105-9)*V1)</f>
        <v>0</v>
      </c>
      <c r="V106" s="75">
        <f>SUM(BG106*V1)</f>
        <v>0</v>
      </c>
      <c r="W106" s="75">
        <f>IF(U106&lt;4,(W105+1)*V1,W105*V1)</f>
        <v>0</v>
      </c>
      <c r="X106" s="75">
        <f>IF(X105+6&lt;13,(X105+6)*Y1,(X105-6)*Y1)</f>
        <v>0</v>
      </c>
      <c r="Y106" s="75">
        <f>SUM(BG106*Y1)</f>
        <v>0</v>
      </c>
      <c r="Z106" s="75">
        <f>IF(X106&lt;6,(Z105+1)*Y1,Z105*Y1)</f>
        <v>0</v>
      </c>
      <c r="AA106" s="75">
        <f>SUM(AA105*AB1)</f>
        <v>0</v>
      </c>
      <c r="AB106" s="75">
        <f>SUM(BG106*AB1)</f>
        <v>0</v>
      </c>
      <c r="AC106" s="75">
        <f>SUM(AC105+1*AB1)</f>
        <v>0</v>
      </c>
      <c r="AD106" s="75">
        <v>0</v>
      </c>
      <c r="AE106" s="75">
        <v>0</v>
      </c>
      <c r="AF106" s="75">
        <v>0</v>
      </c>
      <c r="AG106" s="75">
        <f>IF(AG105+2&lt;13,(AG105+2)*AH1,(AG105-10)*AH1)</f>
        <v>0</v>
      </c>
      <c r="AH106" s="75">
        <f>SUM(BG106*AH1)</f>
        <v>0</v>
      </c>
      <c r="AI106" s="75">
        <f>IF(AG106&lt;3,(AI105+1)*AH1,AI105*AH1)</f>
        <v>0</v>
      </c>
      <c r="AJ106" s="75">
        <f>IF(AJ104=AJ105,(AJ105+1-AK106)*AL1,AJ105*AL1)</f>
        <v>0</v>
      </c>
      <c r="AK106" s="75">
        <f t="shared" si="100"/>
        <v>0</v>
      </c>
      <c r="AL106" s="75">
        <f>IF(AJ106-AJ105=0,(AL105+15)*AL1,AM1*AL1)</f>
        <v>0</v>
      </c>
      <c r="AM106" s="75">
        <f>IF(AK106=12,(AM105+1)*AL1,AM105*AL1)</f>
        <v>0</v>
      </c>
      <c r="AN106" s="75">
        <f>IF(AN104=AN105,(AN105+1-AO106)*AO1,AN105*AO1)</f>
        <v>0</v>
      </c>
      <c r="AO106" s="75">
        <f t="shared" si="92"/>
        <v>0</v>
      </c>
      <c r="AP106" s="75">
        <f>IF(AN105=AN106,BG106*AO1,(AP105-15)*AO1)</f>
        <v>0</v>
      </c>
      <c r="AQ106" s="75">
        <f>IF(AO106=12,(AQ105+1)*AO1,AQ105*AO1)</f>
        <v>0</v>
      </c>
      <c r="AR106" s="91">
        <f>SUM(MONTH(BC105+14)*AS1)</f>
        <v>0</v>
      </c>
      <c r="AS106" s="91">
        <f>SUM(DAY(BC105+14)*AS1)</f>
        <v>0</v>
      </c>
      <c r="AT106" s="91">
        <f>SUM(YEAR(BC105+14)*AS1)</f>
        <v>0</v>
      </c>
      <c r="AU106" s="91">
        <f>SUM(MONTH(BC105+7)*AV1)</f>
        <v>0</v>
      </c>
      <c r="AV106" s="91">
        <f>SUM(DAY(BC105+7)*AV1)</f>
        <v>0</v>
      </c>
      <c r="AW106" s="91">
        <f>SUM(YEAR(BC105+7)*AV1)</f>
        <v>0</v>
      </c>
      <c r="AX106" s="91">
        <f t="shared" si="69"/>
        <v>1</v>
      </c>
      <c r="AY106" s="91">
        <f t="shared" si="67"/>
        <v>1</v>
      </c>
      <c r="AZ106" s="91">
        <f t="shared" si="68"/>
        <v>0</v>
      </c>
      <c r="BA106" s="91">
        <f t="shared" si="68"/>
        <v>0</v>
      </c>
      <c r="BB106" s="79">
        <f t="shared" si="70"/>
        <v>0</v>
      </c>
      <c r="BC106" s="91">
        <f t="shared" si="71"/>
        <v>0</v>
      </c>
      <c r="BD106" s="75" t="s">
        <v>59</v>
      </c>
      <c r="BE106" s="91">
        <f>IF(BC106&lt;BU42,((BC106*10)+5),999999)</f>
        <v>5</v>
      </c>
      <c r="BF106" s="91">
        <f t="shared" si="72"/>
        <v>1</v>
      </c>
      <c r="BG106" s="75">
        <f t="shared" si="73"/>
        <v>0</v>
      </c>
      <c r="BH106" s="75">
        <f t="shared" si="93"/>
        <v>0</v>
      </c>
      <c r="BI106" s="75" t="b">
        <f t="shared" si="74"/>
        <v>0</v>
      </c>
      <c r="BJ106" s="75">
        <f t="shared" si="75"/>
        <v>0</v>
      </c>
      <c r="BK106" s="75">
        <f t="shared" si="76"/>
        <v>0</v>
      </c>
      <c r="BL106" s="75" t="b">
        <f t="shared" si="77"/>
        <v>1</v>
      </c>
      <c r="BM106" s="75">
        <f t="shared" si="78"/>
        <v>0</v>
      </c>
      <c r="BN106" s="75">
        <f t="shared" si="79"/>
        <v>0</v>
      </c>
      <c r="BO106" s="75" t="b">
        <f t="shared" si="80"/>
        <v>0</v>
      </c>
      <c r="BP106" s="75">
        <f t="shared" si="81"/>
        <v>0</v>
      </c>
      <c r="BQ106" s="75">
        <f t="shared" si="82"/>
        <v>0</v>
      </c>
      <c r="BR106" s="75"/>
      <c r="BS106" s="72" t="b">
        <f t="shared" si="107"/>
        <v>0</v>
      </c>
      <c r="BT106" s="72">
        <f t="shared" si="112"/>
        <v>0</v>
      </c>
      <c r="BU106" s="69" t="str">
        <f t="shared" si="111"/>
        <v/>
      </c>
      <c r="BV106" s="75"/>
      <c r="BW106" s="75"/>
      <c r="BX106" s="75"/>
      <c r="BY106" s="75"/>
      <c r="BZ106" s="75"/>
      <c r="CA106" s="75"/>
      <c r="CB106" s="75"/>
      <c r="CC106" s="75"/>
      <c r="CD106" s="79">
        <f t="shared" si="83"/>
        <v>0</v>
      </c>
      <c r="CE106" s="92">
        <f>IF(CD106&lt;CE3,CD106,CE3)</f>
        <v>0</v>
      </c>
      <c r="CF106" s="72" t="str">
        <f>IF(CE106&gt;=CE3,"BALLOON","PMT")</f>
        <v>PMT</v>
      </c>
      <c r="CG106" s="91">
        <f t="shared" si="94"/>
        <v>0</v>
      </c>
      <c r="CH106" s="91">
        <f>IF(BX1=360,CB5,CG106)</f>
        <v>0</v>
      </c>
      <c r="CI106" s="75" t="b">
        <f t="shared" si="84"/>
        <v>0</v>
      </c>
      <c r="CJ106" s="75">
        <f t="shared" si="95"/>
        <v>0</v>
      </c>
      <c r="CK106" s="75">
        <f>SUM(CJ106*CK1)</f>
        <v>0</v>
      </c>
      <c r="CL106" s="98">
        <f t="shared" si="85"/>
        <v>0</v>
      </c>
      <c r="CM106" s="97">
        <f>IF(CF106="PMT",E16-CL106,0)</f>
        <v>0</v>
      </c>
      <c r="CN106" s="97">
        <f t="shared" si="99"/>
        <v>0</v>
      </c>
      <c r="CO106" s="97">
        <f t="shared" si="86"/>
        <v>0</v>
      </c>
      <c r="CP106" s="97">
        <f t="shared" si="87"/>
        <v>0</v>
      </c>
      <c r="CQ106" s="94">
        <f t="shared" si="88"/>
        <v>0</v>
      </c>
      <c r="CR106" s="95">
        <f t="shared" si="96"/>
        <v>0</v>
      </c>
      <c r="CS106" s="96">
        <f t="shared" si="89"/>
        <v>0</v>
      </c>
      <c r="CT106" s="75">
        <f t="shared" si="98"/>
        <v>0</v>
      </c>
      <c r="CU106" s="99">
        <f t="shared" si="91"/>
        <v>0</v>
      </c>
      <c r="CV106" s="99">
        <f t="shared" si="66"/>
        <v>0</v>
      </c>
      <c r="CW106" s="100">
        <f t="shared" si="97"/>
        <v>0</v>
      </c>
      <c r="CX106" s="75">
        <f>SUM(CR106*CT106*BE1)</f>
        <v>0</v>
      </c>
    </row>
    <row r="107" spans="1:102" ht="18.95" customHeight="1">
      <c r="A107" s="45" t="str">
        <f t="shared" si="101"/>
        <v/>
      </c>
      <c r="B107" s="55" t="str">
        <f t="shared" si="103"/>
        <v/>
      </c>
      <c r="C107" s="47" t="str">
        <f t="shared" si="102"/>
        <v/>
      </c>
      <c r="D107" s="56" t="str">
        <f t="shared" si="104"/>
        <v/>
      </c>
      <c r="E107" s="121" t="str">
        <f t="shared" si="108"/>
        <v/>
      </c>
      <c r="F107" s="121"/>
      <c r="G107" s="57" t="str">
        <f t="shared" si="105"/>
        <v/>
      </c>
      <c r="H107" s="57" t="str">
        <f t="shared" si="106"/>
        <v/>
      </c>
      <c r="I107" s="128" t="str">
        <f t="shared" si="109"/>
        <v/>
      </c>
      <c r="J107" s="128" t="str">
        <f t="shared" si="110"/>
        <v/>
      </c>
      <c r="K107" s="140" t="str">
        <f t="shared" si="65"/>
        <v/>
      </c>
      <c r="L107" s="140"/>
      <c r="M107" s="139" t="str">
        <f t="shared" si="113"/>
        <v/>
      </c>
      <c r="N107" s="139"/>
      <c r="O107" s="46" t="str">
        <f t="shared" si="114"/>
        <v/>
      </c>
      <c r="P107" s="51" t="str">
        <f t="shared" si="115"/>
        <v/>
      </c>
      <c r="Q107" s="51"/>
      <c r="R107" s="75">
        <f>IF(R106+1&lt;13,(R106+1)*S1,1*S1)</f>
        <v>0</v>
      </c>
      <c r="S107" s="75">
        <f>SUM(BG107*S1)</f>
        <v>0</v>
      </c>
      <c r="T107" s="75">
        <f>IF(R107=1,(T106+1)*S1,T106*S1)</f>
        <v>0</v>
      </c>
      <c r="U107" s="75">
        <f>IF(U106+3&lt;13,(U106+3)*V1,(U106-9)*V1)</f>
        <v>0</v>
      </c>
      <c r="V107" s="75">
        <f>SUM(BG107*V1)</f>
        <v>0</v>
      </c>
      <c r="W107" s="75">
        <f>IF(U107&lt;4,(W106+1)*V1,W106*V1)</f>
        <v>0</v>
      </c>
      <c r="X107" s="75">
        <f>IF(X106+6&lt;13,(X106+6)*Y1,(X106-6)*Y1)</f>
        <v>0</v>
      </c>
      <c r="Y107" s="75">
        <f>SUM(BG107*Y1)</f>
        <v>0</v>
      </c>
      <c r="Z107" s="75">
        <f>IF(X107&lt;6,(Z106+1)*Y1,Z106*Y1)</f>
        <v>0</v>
      </c>
      <c r="AA107" s="75">
        <f>SUM(AA106*AB1)</f>
        <v>0</v>
      </c>
      <c r="AB107" s="75">
        <f>SUM(BG107*AB1)</f>
        <v>0</v>
      </c>
      <c r="AC107" s="75">
        <f>SUM(AC106+1*AB1)</f>
        <v>0</v>
      </c>
      <c r="AD107" s="75">
        <v>0</v>
      </c>
      <c r="AE107" s="75">
        <v>0</v>
      </c>
      <c r="AF107" s="75">
        <v>0</v>
      </c>
      <c r="AG107" s="75">
        <f>IF(AG106+2&lt;13,(AG106+2)*AH1,(AG106-10)*AH1)</f>
        <v>0</v>
      </c>
      <c r="AH107" s="75">
        <f>SUM(BG107*AH1)</f>
        <v>0</v>
      </c>
      <c r="AI107" s="75">
        <f>IF(AG107&lt;3,(AI106+1)*AH1,AI106*AH1)</f>
        <v>0</v>
      </c>
      <c r="AJ107" s="75">
        <f>IF(AJ105=AJ106,(AJ106+1-AK107)*AL1,AJ106*AL1)</f>
        <v>0</v>
      </c>
      <c r="AK107" s="75">
        <f t="shared" si="100"/>
        <v>0</v>
      </c>
      <c r="AL107" s="75">
        <f>IF(AJ107-AJ106=0,(AL106+15)*AL1,AM1*AL1)</f>
        <v>0</v>
      </c>
      <c r="AM107" s="75">
        <f>IF(AK107=12,(AM106+1)*AL1,AM106*AL1)</f>
        <v>0</v>
      </c>
      <c r="AN107" s="75">
        <f>IF(AN105=AN106,(AN106+1-AO107)*AO1,AN106*AO1)</f>
        <v>0</v>
      </c>
      <c r="AO107" s="75">
        <f t="shared" si="92"/>
        <v>0</v>
      </c>
      <c r="AP107" s="75">
        <f>IF(AN106=AN107,BG107*AO1,(AP106-15)*AO1)</f>
        <v>0</v>
      </c>
      <c r="AQ107" s="75">
        <f>IF(AO107=12,(AQ106+1)*AO1,AQ106*AO1)</f>
        <v>0</v>
      </c>
      <c r="AR107" s="91">
        <f>SUM(MONTH(BC106+14)*AS1)</f>
        <v>0</v>
      </c>
      <c r="AS107" s="91">
        <f>SUM(DAY(BC106+14)*AS1)</f>
        <v>0</v>
      </c>
      <c r="AT107" s="91">
        <f>SUM(YEAR(BC106+14)*AS1)</f>
        <v>0</v>
      </c>
      <c r="AU107" s="91">
        <f>SUM(MONTH(BC106+7)*AV1)</f>
        <v>0</v>
      </c>
      <c r="AV107" s="91">
        <f>SUM(DAY(BC106+7)*AV1)</f>
        <v>0</v>
      </c>
      <c r="AW107" s="91">
        <f>SUM(YEAR(BC106+7)*AV1)</f>
        <v>0</v>
      </c>
      <c r="AX107" s="91">
        <f t="shared" si="69"/>
        <v>1</v>
      </c>
      <c r="AY107" s="91">
        <f t="shared" si="67"/>
        <v>1</v>
      </c>
      <c r="AZ107" s="91">
        <f t="shared" si="68"/>
        <v>0</v>
      </c>
      <c r="BA107" s="91">
        <f t="shared" si="68"/>
        <v>0</v>
      </c>
      <c r="BB107" s="79">
        <f t="shared" si="70"/>
        <v>0</v>
      </c>
      <c r="BC107" s="91">
        <f t="shared" si="71"/>
        <v>0</v>
      </c>
      <c r="BD107" s="75" t="s">
        <v>59</v>
      </c>
      <c r="BE107" s="91">
        <f>IF(BC107&lt;BU42,((BC107*10)+5),999999)</f>
        <v>5</v>
      </c>
      <c r="BF107" s="91">
        <f t="shared" si="72"/>
        <v>1</v>
      </c>
      <c r="BG107" s="75">
        <f t="shared" si="73"/>
        <v>0</v>
      </c>
      <c r="BH107" s="75">
        <f t="shared" si="93"/>
        <v>0</v>
      </c>
      <c r="BI107" s="75" t="b">
        <f t="shared" si="74"/>
        <v>0</v>
      </c>
      <c r="BJ107" s="75">
        <f t="shared" si="75"/>
        <v>0</v>
      </c>
      <c r="BK107" s="75">
        <f t="shared" si="76"/>
        <v>0</v>
      </c>
      <c r="BL107" s="75" t="b">
        <f t="shared" si="77"/>
        <v>1</v>
      </c>
      <c r="BM107" s="75">
        <f t="shared" si="78"/>
        <v>0</v>
      </c>
      <c r="BN107" s="75">
        <f t="shared" si="79"/>
        <v>0</v>
      </c>
      <c r="BO107" s="75" t="b">
        <f t="shared" si="80"/>
        <v>0</v>
      </c>
      <c r="BP107" s="75">
        <f t="shared" si="81"/>
        <v>0</v>
      </c>
      <c r="BQ107" s="75">
        <f t="shared" si="82"/>
        <v>0</v>
      </c>
      <c r="BR107" s="75"/>
      <c r="BS107" s="72" t="b">
        <f t="shared" si="107"/>
        <v>0</v>
      </c>
      <c r="BT107" s="72">
        <f t="shared" si="112"/>
        <v>0</v>
      </c>
      <c r="BU107" s="69" t="str">
        <f t="shared" si="111"/>
        <v/>
      </c>
      <c r="BV107" s="75"/>
      <c r="BW107" s="75"/>
      <c r="BX107" s="75"/>
      <c r="BY107" s="75"/>
      <c r="BZ107" s="75"/>
      <c r="CA107" s="75"/>
      <c r="CB107" s="75"/>
      <c r="CC107" s="75"/>
      <c r="CD107" s="79">
        <f t="shared" si="83"/>
        <v>0</v>
      </c>
      <c r="CE107" s="92">
        <f>IF(CD107&lt;CE3,CD107,CE3)</f>
        <v>0</v>
      </c>
      <c r="CF107" s="72" t="str">
        <f>IF(CE107&gt;=CE3,"BALLOON","PMT")</f>
        <v>PMT</v>
      </c>
      <c r="CG107" s="91">
        <f t="shared" si="94"/>
        <v>0</v>
      </c>
      <c r="CH107" s="91">
        <f>IF(BX1=360,CB5,CG107)</f>
        <v>0</v>
      </c>
      <c r="CI107" s="75" t="b">
        <f t="shared" si="84"/>
        <v>0</v>
      </c>
      <c r="CJ107" s="75">
        <f t="shared" si="95"/>
        <v>0</v>
      </c>
      <c r="CK107" s="75">
        <f>SUM(CJ107*CK1)</f>
        <v>0</v>
      </c>
      <c r="CL107" s="98">
        <f t="shared" si="85"/>
        <v>0</v>
      </c>
      <c r="CM107" s="97">
        <f>IF(CF107="PMT",E16-CL107,0)</f>
        <v>0</v>
      </c>
      <c r="CN107" s="97">
        <f t="shared" si="99"/>
        <v>0</v>
      </c>
      <c r="CO107" s="97">
        <f t="shared" si="86"/>
        <v>0</v>
      </c>
      <c r="CP107" s="97">
        <f t="shared" si="87"/>
        <v>0</v>
      </c>
      <c r="CQ107" s="94">
        <f t="shared" si="88"/>
        <v>0</v>
      </c>
      <c r="CR107" s="95">
        <f t="shared" si="96"/>
        <v>0</v>
      </c>
      <c r="CS107" s="96">
        <f t="shared" si="89"/>
        <v>0</v>
      </c>
      <c r="CT107" s="75">
        <f t="shared" si="98"/>
        <v>0</v>
      </c>
      <c r="CU107" s="99">
        <f t="shared" si="91"/>
        <v>0</v>
      </c>
      <c r="CV107" s="99">
        <f t="shared" si="66"/>
        <v>0</v>
      </c>
      <c r="CW107" s="100">
        <f t="shared" si="97"/>
        <v>0</v>
      </c>
      <c r="CX107" s="75">
        <f>SUM(CR107*CT107*BE1)</f>
        <v>0</v>
      </c>
    </row>
    <row r="108" spans="1:102" ht="18.95" customHeight="1">
      <c r="A108" s="45" t="str">
        <f t="shared" si="101"/>
        <v/>
      </c>
      <c r="B108" s="55" t="str">
        <f t="shared" si="103"/>
        <v/>
      </c>
      <c r="C108" s="47" t="str">
        <f t="shared" si="102"/>
        <v/>
      </c>
      <c r="D108" s="56" t="str">
        <f t="shared" si="104"/>
        <v/>
      </c>
      <c r="E108" s="121" t="str">
        <f t="shared" si="108"/>
        <v/>
      </c>
      <c r="F108" s="121"/>
      <c r="G108" s="57" t="str">
        <f t="shared" si="105"/>
        <v/>
      </c>
      <c r="H108" s="57" t="str">
        <f t="shared" si="106"/>
        <v/>
      </c>
      <c r="I108" s="128" t="str">
        <f t="shared" si="109"/>
        <v/>
      </c>
      <c r="J108" s="128" t="str">
        <f t="shared" si="110"/>
        <v/>
      </c>
      <c r="K108" s="140" t="str">
        <f t="shared" si="65"/>
        <v/>
      </c>
      <c r="L108" s="140"/>
      <c r="M108" s="139" t="str">
        <f t="shared" si="113"/>
        <v/>
      </c>
      <c r="N108" s="139"/>
      <c r="O108" s="46" t="str">
        <f t="shared" si="114"/>
        <v/>
      </c>
      <c r="P108" s="51" t="str">
        <f t="shared" si="115"/>
        <v/>
      </c>
      <c r="Q108" s="51"/>
      <c r="R108" s="75">
        <f>IF(R107+1&lt;13,(R107+1)*S1,1*S1)</f>
        <v>0</v>
      </c>
      <c r="S108" s="75">
        <f>SUM(BG108*S1)</f>
        <v>0</v>
      </c>
      <c r="T108" s="75">
        <f>IF(R108=1,(T107+1)*S1,T107*S1)</f>
        <v>0</v>
      </c>
      <c r="U108" s="75">
        <f>IF(U107+3&lt;13,(U107+3)*V1,(U107-9)*V1)</f>
        <v>0</v>
      </c>
      <c r="V108" s="75">
        <f>SUM(BG108*V1)</f>
        <v>0</v>
      </c>
      <c r="W108" s="75">
        <f>IF(U108&lt;4,(W107+1)*V1,W107*V1)</f>
        <v>0</v>
      </c>
      <c r="X108" s="75">
        <f>IF(X107+6&lt;13,(X107+6)*Y1,(X107-6)*Y1)</f>
        <v>0</v>
      </c>
      <c r="Y108" s="75">
        <f>SUM(BG108*Y1)</f>
        <v>0</v>
      </c>
      <c r="Z108" s="75">
        <f>IF(X108&lt;6,(Z107+1)*Y1,Z107*Y1)</f>
        <v>0</v>
      </c>
      <c r="AA108" s="75">
        <f>SUM(AA107*AB1)</f>
        <v>0</v>
      </c>
      <c r="AB108" s="75">
        <f>SUM(BG108*AB1)</f>
        <v>0</v>
      </c>
      <c r="AC108" s="75">
        <f>SUM(AC107+1*AB1)</f>
        <v>0</v>
      </c>
      <c r="AD108" s="75">
        <v>0</v>
      </c>
      <c r="AE108" s="75">
        <v>0</v>
      </c>
      <c r="AF108" s="75">
        <v>0</v>
      </c>
      <c r="AG108" s="75">
        <f>IF(AG107+2&lt;13,(AG107+2)*AH1,(AG107-10)*AH1)</f>
        <v>0</v>
      </c>
      <c r="AH108" s="75">
        <f>SUM(BG108*AH1)</f>
        <v>0</v>
      </c>
      <c r="AI108" s="75">
        <f>IF(AG108&lt;3,(AI107+1)*AH1,AI107*AH1)</f>
        <v>0</v>
      </c>
      <c r="AJ108" s="75">
        <f>IF(AJ106=AJ107,(AJ107+1-AK108)*AL1,AJ107*AL1)</f>
        <v>0</v>
      </c>
      <c r="AK108" s="75">
        <f t="shared" si="100"/>
        <v>0</v>
      </c>
      <c r="AL108" s="75">
        <f>IF(AJ108-AJ107=0,(AL107+15)*AL1,AM1*AL1)</f>
        <v>0</v>
      </c>
      <c r="AM108" s="75">
        <f>IF(AK108=12,(AM107+1)*AL1,AM107*AL1)</f>
        <v>0</v>
      </c>
      <c r="AN108" s="75">
        <f>IF(AN106=AN107,(AN107+1-AO108)*AO1,AN107*AO1)</f>
        <v>0</v>
      </c>
      <c r="AO108" s="75">
        <f t="shared" si="92"/>
        <v>0</v>
      </c>
      <c r="AP108" s="75">
        <f>IF(AN107=AN108,BG108*AO1,(AP107-15)*AO1)</f>
        <v>0</v>
      </c>
      <c r="AQ108" s="75">
        <f>IF(AO108=12,(AQ107+1)*AO1,AQ107*AO1)</f>
        <v>0</v>
      </c>
      <c r="AR108" s="91">
        <f>SUM(MONTH(BC107+14)*AS1)</f>
        <v>0</v>
      </c>
      <c r="AS108" s="91">
        <f>SUM(DAY(BC107+14)*AS1)</f>
        <v>0</v>
      </c>
      <c r="AT108" s="91">
        <f>SUM(YEAR(BC107+14)*AS1)</f>
        <v>0</v>
      </c>
      <c r="AU108" s="91">
        <f>SUM(MONTH(BC107+7)*AV1)</f>
        <v>0</v>
      </c>
      <c r="AV108" s="91">
        <f>SUM(DAY(BC107+7)*AV1)</f>
        <v>0</v>
      </c>
      <c r="AW108" s="91">
        <f>SUM(YEAR(BC107+7)*AV1)</f>
        <v>0</v>
      </c>
      <c r="AX108" s="91">
        <f t="shared" si="69"/>
        <v>1</v>
      </c>
      <c r="AY108" s="91">
        <f t="shared" si="67"/>
        <v>1</v>
      </c>
      <c r="AZ108" s="91">
        <f t="shared" si="68"/>
        <v>0</v>
      </c>
      <c r="BA108" s="91">
        <f t="shared" si="68"/>
        <v>0</v>
      </c>
      <c r="BB108" s="79">
        <f t="shared" si="70"/>
        <v>0</v>
      </c>
      <c r="BC108" s="91">
        <f t="shared" si="71"/>
        <v>0</v>
      </c>
      <c r="BD108" s="75" t="s">
        <v>59</v>
      </c>
      <c r="BE108" s="91">
        <f>IF(BC108&lt;BU42,((BC108*10)+5),999999)</f>
        <v>5</v>
      </c>
      <c r="BF108" s="91">
        <f t="shared" si="72"/>
        <v>1</v>
      </c>
      <c r="BG108" s="75">
        <f t="shared" si="73"/>
        <v>0</v>
      </c>
      <c r="BH108" s="75">
        <f t="shared" si="93"/>
        <v>0</v>
      </c>
      <c r="BI108" s="75" t="b">
        <f t="shared" si="74"/>
        <v>0</v>
      </c>
      <c r="BJ108" s="75">
        <f t="shared" si="75"/>
        <v>0</v>
      </c>
      <c r="BK108" s="75">
        <f t="shared" si="76"/>
        <v>0</v>
      </c>
      <c r="BL108" s="75" t="b">
        <f t="shared" si="77"/>
        <v>1</v>
      </c>
      <c r="BM108" s="75">
        <f t="shared" si="78"/>
        <v>0</v>
      </c>
      <c r="BN108" s="75">
        <f t="shared" si="79"/>
        <v>0</v>
      </c>
      <c r="BO108" s="75" t="b">
        <f t="shared" si="80"/>
        <v>0</v>
      </c>
      <c r="BP108" s="75">
        <f t="shared" si="81"/>
        <v>0</v>
      </c>
      <c r="BQ108" s="75">
        <f t="shared" si="82"/>
        <v>0</v>
      </c>
      <c r="BR108" s="75"/>
      <c r="BS108" s="72" t="b">
        <f t="shared" si="107"/>
        <v>0</v>
      </c>
      <c r="BT108" s="72">
        <f t="shared" si="112"/>
        <v>0</v>
      </c>
      <c r="BU108" s="69" t="str">
        <f t="shared" si="111"/>
        <v/>
      </c>
      <c r="BV108" s="75"/>
      <c r="BW108" s="75"/>
      <c r="BX108" s="75"/>
      <c r="BY108" s="75"/>
      <c r="BZ108" s="75"/>
      <c r="CA108" s="75"/>
      <c r="CB108" s="75"/>
      <c r="CC108" s="75"/>
      <c r="CD108" s="79">
        <f t="shared" si="83"/>
        <v>0</v>
      </c>
      <c r="CE108" s="92">
        <f>IF(CD108&lt;CE3,CD108,CE3)</f>
        <v>0</v>
      </c>
      <c r="CF108" s="72" t="str">
        <f>IF(CE108&gt;=CE3,"BALLOON","PMT")</f>
        <v>PMT</v>
      </c>
      <c r="CG108" s="91">
        <f t="shared" si="94"/>
        <v>0</v>
      </c>
      <c r="CH108" s="91">
        <f>IF(BX1=360,CB5,CG108)</f>
        <v>0</v>
      </c>
      <c r="CI108" s="75" t="b">
        <f t="shared" si="84"/>
        <v>0</v>
      </c>
      <c r="CJ108" s="75">
        <f t="shared" si="95"/>
        <v>0</v>
      </c>
      <c r="CK108" s="75">
        <f>SUM(CJ108*CK1)</f>
        <v>0</v>
      </c>
      <c r="CL108" s="98">
        <f t="shared" si="85"/>
        <v>0</v>
      </c>
      <c r="CM108" s="97">
        <f>IF(CF108="PMT",E16-CL108,0)</f>
        <v>0</v>
      </c>
      <c r="CN108" s="97">
        <f t="shared" si="99"/>
        <v>0</v>
      </c>
      <c r="CO108" s="97">
        <f t="shared" si="86"/>
        <v>0</v>
      </c>
      <c r="CP108" s="97">
        <f t="shared" si="87"/>
        <v>0</v>
      </c>
      <c r="CQ108" s="94">
        <f t="shared" si="88"/>
        <v>0</v>
      </c>
      <c r="CR108" s="95">
        <f t="shared" si="96"/>
        <v>0</v>
      </c>
      <c r="CS108" s="96">
        <f t="shared" si="89"/>
        <v>0</v>
      </c>
      <c r="CT108" s="75">
        <f t="shared" si="98"/>
        <v>0</v>
      </c>
      <c r="CU108" s="99">
        <f t="shared" si="91"/>
        <v>0</v>
      </c>
      <c r="CV108" s="99">
        <f t="shared" si="66"/>
        <v>0</v>
      </c>
      <c r="CW108" s="100">
        <f t="shared" si="97"/>
        <v>0</v>
      </c>
      <c r="CX108" s="75">
        <f>SUM(CR108*CT108*BE1)</f>
        <v>0</v>
      </c>
    </row>
    <row r="109" spans="1:102" ht="18.95" customHeight="1">
      <c r="A109" s="45" t="str">
        <f t="shared" si="101"/>
        <v/>
      </c>
      <c r="B109" s="55" t="str">
        <f t="shared" si="103"/>
        <v/>
      </c>
      <c r="C109" s="47" t="str">
        <f t="shared" si="102"/>
        <v/>
      </c>
      <c r="D109" s="56" t="str">
        <f t="shared" si="104"/>
        <v/>
      </c>
      <c r="E109" s="121" t="str">
        <f t="shared" si="108"/>
        <v/>
      </c>
      <c r="F109" s="121"/>
      <c r="G109" s="57" t="str">
        <f t="shared" si="105"/>
        <v/>
      </c>
      <c r="H109" s="57" t="str">
        <f t="shared" si="106"/>
        <v/>
      </c>
      <c r="I109" s="128" t="str">
        <f t="shared" si="109"/>
        <v/>
      </c>
      <c r="J109" s="128" t="str">
        <f t="shared" si="110"/>
        <v/>
      </c>
      <c r="K109" s="140" t="str">
        <f t="shared" si="65"/>
        <v/>
      </c>
      <c r="L109" s="140"/>
      <c r="M109" s="139" t="str">
        <f t="shared" si="113"/>
        <v/>
      </c>
      <c r="N109" s="139"/>
      <c r="O109" s="46" t="str">
        <f t="shared" si="114"/>
        <v/>
      </c>
      <c r="P109" s="51" t="str">
        <f t="shared" si="115"/>
        <v/>
      </c>
      <c r="Q109" s="51"/>
      <c r="R109" s="75">
        <f>IF(R108+1&lt;13,(R108+1)*S1,1*S1)</f>
        <v>0</v>
      </c>
      <c r="S109" s="75">
        <f>SUM(BG109*S1)</f>
        <v>0</v>
      </c>
      <c r="T109" s="75">
        <f>IF(R109=1,(T108+1)*S1,T108*S1)</f>
        <v>0</v>
      </c>
      <c r="U109" s="75">
        <f>IF(U108+3&lt;13,(U108+3)*V1,(U108-9)*V1)</f>
        <v>0</v>
      </c>
      <c r="V109" s="75">
        <f>SUM(BG109*V1)</f>
        <v>0</v>
      </c>
      <c r="W109" s="75">
        <f>IF(U109&lt;4,(W108+1)*V1,W108*V1)</f>
        <v>0</v>
      </c>
      <c r="X109" s="75">
        <f>IF(X108+6&lt;13,(X108+6)*Y1,(X108-6)*Y1)</f>
        <v>0</v>
      </c>
      <c r="Y109" s="75">
        <f>SUM(BG109*Y1)</f>
        <v>0</v>
      </c>
      <c r="Z109" s="75">
        <f>IF(X109&lt;6,(Z108+1)*Y1,Z108*Y1)</f>
        <v>0</v>
      </c>
      <c r="AA109" s="75">
        <f>SUM(AA108*AB1)</f>
        <v>0</v>
      </c>
      <c r="AB109" s="75">
        <f>SUM(BG109*AB1)</f>
        <v>0</v>
      </c>
      <c r="AC109" s="75">
        <f>SUM(AC108+1*AB1)</f>
        <v>0</v>
      </c>
      <c r="AD109" s="75">
        <v>0</v>
      </c>
      <c r="AE109" s="75">
        <v>0</v>
      </c>
      <c r="AF109" s="75">
        <v>0</v>
      </c>
      <c r="AG109" s="75">
        <f>IF(AG108+2&lt;13,(AG108+2)*AH1,(AG108-10)*AH1)</f>
        <v>0</v>
      </c>
      <c r="AH109" s="75">
        <f>SUM(BG109*AH1)</f>
        <v>0</v>
      </c>
      <c r="AI109" s="75">
        <f>IF(AG109&lt;3,(AI108+1)*AH1,AI108*AH1)</f>
        <v>0</v>
      </c>
      <c r="AJ109" s="75">
        <f>IF(AJ107=AJ108,(AJ108+1-AK109)*AL1,AJ108*AL1)</f>
        <v>0</v>
      </c>
      <c r="AK109" s="75">
        <f t="shared" si="100"/>
        <v>0</v>
      </c>
      <c r="AL109" s="75">
        <f>IF(AJ109-AJ108=0,(AL108+15)*AL1,AM1*AL1)</f>
        <v>0</v>
      </c>
      <c r="AM109" s="75">
        <f>IF(AK109=12,(AM108+1)*AL1,AM108*AL1)</f>
        <v>0</v>
      </c>
      <c r="AN109" s="75">
        <f>IF(AN107=AN108,(AN108+1-AO109)*AO1,AN108*AO1)</f>
        <v>0</v>
      </c>
      <c r="AO109" s="75">
        <f t="shared" si="92"/>
        <v>0</v>
      </c>
      <c r="AP109" s="75">
        <f>IF(AN108=AN109,BG109*AO1,(AP108-15)*AO1)</f>
        <v>0</v>
      </c>
      <c r="AQ109" s="75">
        <f>IF(AO109=12,(AQ108+1)*AO1,AQ108*AO1)</f>
        <v>0</v>
      </c>
      <c r="AR109" s="91">
        <f>SUM(MONTH(BC108+14)*AS1)</f>
        <v>0</v>
      </c>
      <c r="AS109" s="91">
        <f>SUM(DAY(BC108+14)*AS1)</f>
        <v>0</v>
      </c>
      <c r="AT109" s="91">
        <f>SUM(YEAR(BC108+14)*AS1)</f>
        <v>0</v>
      </c>
      <c r="AU109" s="91">
        <f>SUM(MONTH(BC108+7)*AV1)</f>
        <v>0</v>
      </c>
      <c r="AV109" s="91">
        <f>SUM(DAY(BC108+7)*AV1)</f>
        <v>0</v>
      </c>
      <c r="AW109" s="91">
        <f>SUM(YEAR(BC108+7)*AV1)</f>
        <v>0</v>
      </c>
      <c r="AX109" s="91">
        <f t="shared" si="69"/>
        <v>1</v>
      </c>
      <c r="AY109" s="91">
        <f t="shared" si="67"/>
        <v>1</v>
      </c>
      <c r="AZ109" s="91">
        <f t="shared" si="68"/>
        <v>0</v>
      </c>
      <c r="BA109" s="91">
        <f t="shared" si="68"/>
        <v>0</v>
      </c>
      <c r="BB109" s="79">
        <f t="shared" si="70"/>
        <v>0</v>
      </c>
      <c r="BC109" s="91">
        <f t="shared" si="71"/>
        <v>0</v>
      </c>
      <c r="BD109" s="75" t="s">
        <v>59</v>
      </c>
      <c r="BE109" s="91">
        <f>IF(BC109&lt;BU42,((BC109*10)+5),999999)</f>
        <v>5</v>
      </c>
      <c r="BF109" s="91">
        <f t="shared" si="72"/>
        <v>1</v>
      </c>
      <c r="BG109" s="75">
        <f t="shared" si="73"/>
        <v>0</v>
      </c>
      <c r="BH109" s="75">
        <f t="shared" si="93"/>
        <v>0</v>
      </c>
      <c r="BI109" s="75" t="b">
        <f t="shared" si="74"/>
        <v>0</v>
      </c>
      <c r="BJ109" s="75">
        <f t="shared" si="75"/>
        <v>0</v>
      </c>
      <c r="BK109" s="75">
        <f t="shared" si="76"/>
        <v>0</v>
      </c>
      <c r="BL109" s="75" t="b">
        <f t="shared" si="77"/>
        <v>1</v>
      </c>
      <c r="BM109" s="75">
        <f t="shared" si="78"/>
        <v>0</v>
      </c>
      <c r="BN109" s="75">
        <f t="shared" si="79"/>
        <v>0</v>
      </c>
      <c r="BO109" s="75" t="b">
        <f t="shared" si="80"/>
        <v>0</v>
      </c>
      <c r="BP109" s="75">
        <f t="shared" si="81"/>
        <v>0</v>
      </c>
      <c r="BQ109" s="75">
        <f t="shared" si="82"/>
        <v>0</v>
      </c>
      <c r="BR109" s="75"/>
      <c r="BS109" s="72" t="b">
        <f t="shared" si="107"/>
        <v>0</v>
      </c>
      <c r="BT109" s="72">
        <f t="shared" si="112"/>
        <v>0</v>
      </c>
      <c r="BU109" s="69" t="str">
        <f t="shared" si="111"/>
        <v/>
      </c>
      <c r="BV109" s="75"/>
      <c r="BW109" s="75"/>
      <c r="BX109" s="75"/>
      <c r="BY109" s="75"/>
      <c r="BZ109" s="75"/>
      <c r="CA109" s="75"/>
      <c r="CB109" s="75"/>
      <c r="CC109" s="75"/>
      <c r="CD109" s="79">
        <f t="shared" si="83"/>
        <v>0</v>
      </c>
      <c r="CE109" s="92">
        <f>IF(CD109&lt;CE3,CD109,CE3)</f>
        <v>0</v>
      </c>
      <c r="CF109" s="72" t="str">
        <f>IF(CE109&gt;=CE3,"BALLOON","PMT")</f>
        <v>PMT</v>
      </c>
      <c r="CG109" s="91">
        <f t="shared" si="94"/>
        <v>0</v>
      </c>
      <c r="CH109" s="91">
        <f>IF(BX1=360,CB5,CG109)</f>
        <v>0</v>
      </c>
      <c r="CI109" s="75" t="b">
        <f t="shared" si="84"/>
        <v>0</v>
      </c>
      <c r="CJ109" s="75">
        <f t="shared" si="95"/>
        <v>0</v>
      </c>
      <c r="CK109" s="75">
        <f>SUM(CJ109*CK1)</f>
        <v>0</v>
      </c>
      <c r="CL109" s="98">
        <f t="shared" si="85"/>
        <v>0</v>
      </c>
      <c r="CM109" s="97">
        <f>IF(CF109="PMT",E16-CL109,0)</f>
        <v>0</v>
      </c>
      <c r="CN109" s="97">
        <f t="shared" si="99"/>
        <v>0</v>
      </c>
      <c r="CO109" s="97">
        <f t="shared" si="86"/>
        <v>0</v>
      </c>
      <c r="CP109" s="97">
        <f t="shared" si="87"/>
        <v>0</v>
      </c>
      <c r="CQ109" s="94">
        <f t="shared" si="88"/>
        <v>0</v>
      </c>
      <c r="CR109" s="95">
        <f t="shared" si="96"/>
        <v>0</v>
      </c>
      <c r="CS109" s="96">
        <f t="shared" si="89"/>
        <v>0</v>
      </c>
      <c r="CT109" s="75">
        <f t="shared" si="98"/>
        <v>0</v>
      </c>
      <c r="CU109" s="99">
        <f t="shared" si="91"/>
        <v>0</v>
      </c>
      <c r="CV109" s="99">
        <f t="shared" si="66"/>
        <v>0</v>
      </c>
      <c r="CW109" s="100">
        <f t="shared" si="97"/>
        <v>0</v>
      </c>
      <c r="CX109" s="75">
        <f>SUM(CR109*CT109*BE1)</f>
        <v>0</v>
      </c>
    </row>
    <row r="110" spans="1:102" ht="18.95" customHeight="1">
      <c r="A110" s="45" t="str">
        <f t="shared" si="101"/>
        <v/>
      </c>
      <c r="B110" s="55" t="str">
        <f t="shared" si="103"/>
        <v/>
      </c>
      <c r="C110" s="47" t="str">
        <f t="shared" si="102"/>
        <v/>
      </c>
      <c r="D110" s="56" t="str">
        <f t="shared" si="104"/>
        <v/>
      </c>
      <c r="E110" s="121" t="str">
        <f t="shared" si="108"/>
        <v/>
      </c>
      <c r="F110" s="121"/>
      <c r="G110" s="57" t="str">
        <f t="shared" si="105"/>
        <v/>
      </c>
      <c r="H110" s="57" t="str">
        <f t="shared" si="106"/>
        <v/>
      </c>
      <c r="I110" s="128" t="str">
        <f t="shared" si="109"/>
        <v/>
      </c>
      <c r="J110" s="128" t="str">
        <f t="shared" si="110"/>
        <v/>
      </c>
      <c r="K110" s="140" t="str">
        <f t="shared" si="65"/>
        <v/>
      </c>
      <c r="L110" s="140"/>
      <c r="M110" s="139" t="str">
        <f t="shared" si="113"/>
        <v/>
      </c>
      <c r="N110" s="139"/>
      <c r="O110" s="46" t="str">
        <f t="shared" si="114"/>
        <v/>
      </c>
      <c r="P110" s="51" t="str">
        <f t="shared" si="115"/>
        <v/>
      </c>
      <c r="Q110" s="51"/>
      <c r="R110" s="75">
        <f>IF(R109+1&lt;13,(R109+1)*S1,1*S1)</f>
        <v>0</v>
      </c>
      <c r="S110" s="75">
        <f>SUM(BG110*S1)</f>
        <v>0</v>
      </c>
      <c r="T110" s="75">
        <f>IF(R110=1,(T109+1)*S1,T109*S1)</f>
        <v>0</v>
      </c>
      <c r="U110" s="75">
        <f>IF(U109+3&lt;13,(U109+3)*V1,(U109-9)*V1)</f>
        <v>0</v>
      </c>
      <c r="V110" s="75">
        <f>SUM(BG110*V1)</f>
        <v>0</v>
      </c>
      <c r="W110" s="75">
        <f>IF(U110&lt;4,(W109+1)*V1,W109*V1)</f>
        <v>0</v>
      </c>
      <c r="X110" s="75">
        <f>IF(X109+6&lt;13,(X109+6)*Y1,(X109-6)*Y1)</f>
        <v>0</v>
      </c>
      <c r="Y110" s="75">
        <f>SUM(BG110*Y1)</f>
        <v>0</v>
      </c>
      <c r="Z110" s="75">
        <f>IF(X110&lt;6,(Z109+1)*Y1,Z109*Y1)</f>
        <v>0</v>
      </c>
      <c r="AA110" s="75">
        <f>SUM(AA109*AB1)</f>
        <v>0</v>
      </c>
      <c r="AB110" s="75">
        <f>SUM(BG110*AB1)</f>
        <v>0</v>
      </c>
      <c r="AC110" s="75">
        <f>SUM(AC109+1*AB1)</f>
        <v>0</v>
      </c>
      <c r="AD110" s="75">
        <v>0</v>
      </c>
      <c r="AE110" s="75">
        <v>0</v>
      </c>
      <c r="AF110" s="75">
        <v>0</v>
      </c>
      <c r="AG110" s="75">
        <f>IF(AG109+2&lt;13,(AG109+2)*AH1,(AG109-10)*AH1)</f>
        <v>0</v>
      </c>
      <c r="AH110" s="75">
        <f>SUM(BG110*AH1)</f>
        <v>0</v>
      </c>
      <c r="AI110" s="75">
        <f>IF(AG110&lt;3,(AI109+1)*AH1,AI109*AH1)</f>
        <v>0</v>
      </c>
      <c r="AJ110" s="75">
        <f>IF(AJ108=AJ109,(AJ109+1-AK110)*AL1,AJ109*AL1)</f>
        <v>0</v>
      </c>
      <c r="AK110" s="75">
        <f t="shared" si="100"/>
        <v>0</v>
      </c>
      <c r="AL110" s="75">
        <f>IF(AJ110-AJ109=0,(AL109+15)*AL1,AM1*AL1)</f>
        <v>0</v>
      </c>
      <c r="AM110" s="75">
        <f>IF(AK110=12,(AM109+1)*AL1,AM109*AL1)</f>
        <v>0</v>
      </c>
      <c r="AN110" s="75">
        <f>IF(AN108=AN109,(AN109+1-AO110)*AO1,AN109*AO1)</f>
        <v>0</v>
      </c>
      <c r="AO110" s="75">
        <f t="shared" si="92"/>
        <v>0</v>
      </c>
      <c r="AP110" s="75">
        <f>IF(AN109=AN110,BG110*AO1,(AP109-15)*AO1)</f>
        <v>0</v>
      </c>
      <c r="AQ110" s="75">
        <f>IF(AO110=12,(AQ109+1)*AO1,AQ109*AO1)</f>
        <v>0</v>
      </c>
      <c r="AR110" s="91">
        <f>SUM(MONTH(BC109+14)*AS1)</f>
        <v>0</v>
      </c>
      <c r="AS110" s="91">
        <f>SUM(DAY(BC109+14)*AS1)</f>
        <v>0</v>
      </c>
      <c r="AT110" s="91">
        <f>SUM(YEAR(BC109+14)*AS1)</f>
        <v>0</v>
      </c>
      <c r="AU110" s="91">
        <f>SUM(MONTH(BC109+7)*AV1)</f>
        <v>0</v>
      </c>
      <c r="AV110" s="91">
        <f>SUM(DAY(BC109+7)*AV1)</f>
        <v>0</v>
      </c>
      <c r="AW110" s="91">
        <f>SUM(YEAR(BC109+7)*AV1)</f>
        <v>0</v>
      </c>
      <c r="AX110" s="91">
        <f t="shared" si="69"/>
        <v>1</v>
      </c>
      <c r="AY110" s="91">
        <f t="shared" si="67"/>
        <v>1</v>
      </c>
      <c r="AZ110" s="91">
        <f t="shared" si="68"/>
        <v>0</v>
      </c>
      <c r="BA110" s="91">
        <f t="shared" si="68"/>
        <v>0</v>
      </c>
      <c r="BB110" s="79">
        <f t="shared" si="70"/>
        <v>0</v>
      </c>
      <c r="BC110" s="91">
        <f t="shared" si="71"/>
        <v>0</v>
      </c>
      <c r="BD110" s="75" t="s">
        <v>59</v>
      </c>
      <c r="BE110" s="91">
        <f>IF(BC110&lt;BU42,((BC110*10)+5),999999)</f>
        <v>5</v>
      </c>
      <c r="BF110" s="91">
        <f t="shared" si="72"/>
        <v>1</v>
      </c>
      <c r="BG110" s="75">
        <f t="shared" si="73"/>
        <v>0</v>
      </c>
      <c r="BH110" s="75">
        <f t="shared" si="93"/>
        <v>0</v>
      </c>
      <c r="BI110" s="75" t="b">
        <f t="shared" si="74"/>
        <v>0</v>
      </c>
      <c r="BJ110" s="75">
        <f t="shared" si="75"/>
        <v>0</v>
      </c>
      <c r="BK110" s="75">
        <f t="shared" si="76"/>
        <v>0</v>
      </c>
      <c r="BL110" s="75" t="b">
        <f t="shared" si="77"/>
        <v>1</v>
      </c>
      <c r="BM110" s="75">
        <f t="shared" si="78"/>
        <v>0</v>
      </c>
      <c r="BN110" s="75">
        <f t="shared" si="79"/>
        <v>0</v>
      </c>
      <c r="BO110" s="75" t="b">
        <f t="shared" si="80"/>
        <v>0</v>
      </c>
      <c r="BP110" s="75">
        <f t="shared" si="81"/>
        <v>0</v>
      </c>
      <c r="BQ110" s="75">
        <f t="shared" si="82"/>
        <v>0</v>
      </c>
      <c r="BR110" s="75"/>
      <c r="BS110" s="72" t="b">
        <f t="shared" si="107"/>
        <v>0</v>
      </c>
      <c r="BT110" s="72">
        <f t="shared" si="112"/>
        <v>0</v>
      </c>
      <c r="BU110" s="69" t="str">
        <f t="shared" si="111"/>
        <v/>
      </c>
      <c r="BV110" s="75"/>
      <c r="BW110" s="75"/>
      <c r="BX110" s="75"/>
      <c r="BY110" s="75"/>
      <c r="BZ110" s="75"/>
      <c r="CA110" s="75"/>
      <c r="CB110" s="75"/>
      <c r="CC110" s="75"/>
      <c r="CD110" s="79">
        <f t="shared" si="83"/>
        <v>0</v>
      </c>
      <c r="CE110" s="92">
        <f>IF(CD110&lt;CE3,CD110,CE3)</f>
        <v>0</v>
      </c>
      <c r="CF110" s="72" t="str">
        <f>IF(CE110&gt;=CE3,"BALLOON","PMT")</f>
        <v>PMT</v>
      </c>
      <c r="CG110" s="91">
        <f t="shared" si="94"/>
        <v>0</v>
      </c>
      <c r="CH110" s="91">
        <f>IF(BX1=360,CB5,CG110)</f>
        <v>0</v>
      </c>
      <c r="CI110" s="75" t="b">
        <f t="shared" si="84"/>
        <v>0</v>
      </c>
      <c r="CJ110" s="75">
        <f t="shared" si="95"/>
        <v>0</v>
      </c>
      <c r="CK110" s="75">
        <f>SUM(CJ110*CK1)</f>
        <v>0</v>
      </c>
      <c r="CL110" s="98">
        <f t="shared" si="85"/>
        <v>0</v>
      </c>
      <c r="CM110" s="97">
        <f>IF(CF110="PMT",E16-CL110,0)</f>
        <v>0</v>
      </c>
      <c r="CN110" s="97">
        <f t="shared" si="99"/>
        <v>0</v>
      </c>
      <c r="CO110" s="97">
        <f t="shared" si="86"/>
        <v>0</v>
      </c>
      <c r="CP110" s="97">
        <f t="shared" si="87"/>
        <v>0</v>
      </c>
      <c r="CQ110" s="94">
        <f t="shared" si="88"/>
        <v>0</v>
      </c>
      <c r="CR110" s="95">
        <f t="shared" si="96"/>
        <v>0</v>
      </c>
      <c r="CS110" s="96">
        <f t="shared" si="89"/>
        <v>0</v>
      </c>
      <c r="CT110" s="75">
        <f t="shared" si="98"/>
        <v>0</v>
      </c>
      <c r="CU110" s="99">
        <f t="shared" si="91"/>
        <v>0</v>
      </c>
      <c r="CV110" s="99">
        <f t="shared" si="66"/>
        <v>0</v>
      </c>
      <c r="CW110" s="100">
        <f t="shared" si="97"/>
        <v>0</v>
      </c>
      <c r="CX110" s="75">
        <f>SUM(CR110*CT110*BE1)</f>
        <v>0</v>
      </c>
    </row>
    <row r="111" spans="1:102" ht="18.95" customHeight="1">
      <c r="A111" s="45" t="str">
        <f t="shared" si="101"/>
        <v/>
      </c>
      <c r="B111" s="55" t="str">
        <f t="shared" si="103"/>
        <v/>
      </c>
      <c r="C111" s="47" t="str">
        <f t="shared" si="102"/>
        <v/>
      </c>
      <c r="D111" s="56" t="str">
        <f t="shared" si="104"/>
        <v/>
      </c>
      <c r="E111" s="121" t="str">
        <f t="shared" si="108"/>
        <v/>
      </c>
      <c r="F111" s="121"/>
      <c r="G111" s="57" t="str">
        <f t="shared" si="105"/>
        <v/>
      </c>
      <c r="H111" s="57" t="str">
        <f t="shared" si="106"/>
        <v/>
      </c>
      <c r="I111" s="128" t="str">
        <f t="shared" si="109"/>
        <v/>
      </c>
      <c r="J111" s="128" t="str">
        <f t="shared" si="110"/>
        <v/>
      </c>
      <c r="K111" s="140" t="str">
        <f t="shared" si="65"/>
        <v/>
      </c>
      <c r="L111" s="140"/>
      <c r="M111" s="139" t="str">
        <f t="shared" si="113"/>
        <v/>
      </c>
      <c r="N111" s="139"/>
      <c r="O111" s="46" t="str">
        <f t="shared" si="114"/>
        <v/>
      </c>
      <c r="P111" s="51" t="str">
        <f t="shared" si="115"/>
        <v/>
      </c>
      <c r="Q111" s="51"/>
      <c r="R111" s="75">
        <f>IF(R110+1&lt;13,(R110+1)*S1,1*S1)</f>
        <v>0</v>
      </c>
      <c r="S111" s="75">
        <f>SUM(BG111*S1)</f>
        <v>0</v>
      </c>
      <c r="T111" s="75">
        <f>IF(R111=1,(T110+1)*S1,T110*S1)</f>
        <v>0</v>
      </c>
      <c r="U111" s="75">
        <f>IF(U110+3&lt;13,(U110+3)*V1,(U110-9)*V1)</f>
        <v>0</v>
      </c>
      <c r="V111" s="75">
        <f>SUM(BG111*V1)</f>
        <v>0</v>
      </c>
      <c r="W111" s="75">
        <f>IF(U111&lt;4,(W110+1)*V1,W110*V1)</f>
        <v>0</v>
      </c>
      <c r="X111" s="75">
        <f>IF(X110+6&lt;13,(X110+6)*Y1,(X110-6)*Y1)</f>
        <v>0</v>
      </c>
      <c r="Y111" s="75">
        <f>SUM(BG111*Y1)</f>
        <v>0</v>
      </c>
      <c r="Z111" s="75">
        <f>IF(X111&lt;6,(Z110+1)*Y1,Z110*Y1)</f>
        <v>0</v>
      </c>
      <c r="AA111" s="75">
        <f>SUM(AA110*AB1)</f>
        <v>0</v>
      </c>
      <c r="AB111" s="75">
        <f>SUM(BG111*AB1)</f>
        <v>0</v>
      </c>
      <c r="AC111" s="75">
        <f>SUM(AC110+1*AB1)</f>
        <v>0</v>
      </c>
      <c r="AD111" s="75">
        <v>0</v>
      </c>
      <c r="AE111" s="75">
        <v>0</v>
      </c>
      <c r="AF111" s="75">
        <v>0</v>
      </c>
      <c r="AG111" s="75">
        <f>IF(AG110+2&lt;13,(AG110+2)*AH1,(AG110-10)*AH1)</f>
        <v>0</v>
      </c>
      <c r="AH111" s="75">
        <f>SUM(BG111*AH1)</f>
        <v>0</v>
      </c>
      <c r="AI111" s="75">
        <f>IF(AG111&lt;3,(AI110+1)*AH1,AI110*AH1)</f>
        <v>0</v>
      </c>
      <c r="AJ111" s="75">
        <f>IF(AJ109=AJ110,(AJ110+1-AK111)*AL1,AJ110*AL1)</f>
        <v>0</v>
      </c>
      <c r="AK111" s="75">
        <f t="shared" si="100"/>
        <v>0</v>
      </c>
      <c r="AL111" s="75">
        <f>IF(AJ111-AJ110=0,(AL110+15)*AL1,AM1*AL1)</f>
        <v>0</v>
      </c>
      <c r="AM111" s="75">
        <f>IF(AK111=12,(AM110+1)*AL1,AM110*AL1)</f>
        <v>0</v>
      </c>
      <c r="AN111" s="75">
        <f>IF(AN109=AN110,(AN110+1-AO111)*AO1,AN110*AO1)</f>
        <v>0</v>
      </c>
      <c r="AO111" s="75">
        <f t="shared" si="92"/>
        <v>0</v>
      </c>
      <c r="AP111" s="75">
        <f>IF(AN110=AN111,BG111*AO1,(AP110-15)*AO1)</f>
        <v>0</v>
      </c>
      <c r="AQ111" s="75">
        <f>IF(AO111=12,(AQ110+1)*AO1,AQ110*AO1)</f>
        <v>0</v>
      </c>
      <c r="AR111" s="91">
        <f>SUM(MONTH(BC110+14)*AS1)</f>
        <v>0</v>
      </c>
      <c r="AS111" s="91">
        <f>SUM(DAY(BC110+14)*AS1)</f>
        <v>0</v>
      </c>
      <c r="AT111" s="91">
        <f>SUM(YEAR(BC110+14)*AS1)</f>
        <v>0</v>
      </c>
      <c r="AU111" s="91">
        <f>SUM(MONTH(BC110+7)*AV1)</f>
        <v>0</v>
      </c>
      <c r="AV111" s="91">
        <f>SUM(DAY(BC110+7)*AV1)</f>
        <v>0</v>
      </c>
      <c r="AW111" s="91">
        <f>SUM(YEAR(BC110+7)*AV1)</f>
        <v>0</v>
      </c>
      <c r="AX111" s="91">
        <f t="shared" si="69"/>
        <v>1</v>
      </c>
      <c r="AY111" s="91">
        <f t="shared" si="67"/>
        <v>1</v>
      </c>
      <c r="AZ111" s="91">
        <f t="shared" si="68"/>
        <v>0</v>
      </c>
      <c r="BA111" s="91">
        <f t="shared" si="68"/>
        <v>0</v>
      </c>
      <c r="BB111" s="79">
        <f t="shared" si="70"/>
        <v>0</v>
      </c>
      <c r="BC111" s="91">
        <f t="shared" si="71"/>
        <v>0</v>
      </c>
      <c r="BD111" s="75" t="s">
        <v>59</v>
      </c>
      <c r="BE111" s="91">
        <f>IF(BC111&lt;BU42,((BC111*10)+5),999999)</f>
        <v>5</v>
      </c>
      <c r="BF111" s="91">
        <f t="shared" si="72"/>
        <v>1</v>
      </c>
      <c r="BG111" s="75">
        <f t="shared" si="73"/>
        <v>0</v>
      </c>
      <c r="BH111" s="75">
        <f t="shared" si="93"/>
        <v>0</v>
      </c>
      <c r="BI111" s="75" t="b">
        <f t="shared" si="74"/>
        <v>0</v>
      </c>
      <c r="BJ111" s="75">
        <f t="shared" si="75"/>
        <v>0</v>
      </c>
      <c r="BK111" s="75">
        <f t="shared" si="76"/>
        <v>0</v>
      </c>
      <c r="BL111" s="75" t="b">
        <f t="shared" si="77"/>
        <v>1</v>
      </c>
      <c r="BM111" s="75">
        <f t="shared" si="78"/>
        <v>0</v>
      </c>
      <c r="BN111" s="75">
        <f t="shared" si="79"/>
        <v>0</v>
      </c>
      <c r="BO111" s="75" t="b">
        <f t="shared" si="80"/>
        <v>0</v>
      </c>
      <c r="BP111" s="75">
        <f t="shared" si="81"/>
        <v>0</v>
      </c>
      <c r="BQ111" s="75">
        <f t="shared" si="82"/>
        <v>0</v>
      </c>
      <c r="BR111" s="75"/>
      <c r="BS111" s="72" t="b">
        <f t="shared" si="107"/>
        <v>0</v>
      </c>
      <c r="BT111" s="72">
        <f t="shared" si="112"/>
        <v>0</v>
      </c>
      <c r="BU111" s="69" t="str">
        <f t="shared" si="111"/>
        <v/>
      </c>
      <c r="BV111" s="75"/>
      <c r="BW111" s="75"/>
      <c r="BX111" s="75"/>
      <c r="BY111" s="75"/>
      <c r="BZ111" s="75"/>
      <c r="CA111" s="75"/>
      <c r="CB111" s="75"/>
      <c r="CC111" s="75"/>
      <c r="CD111" s="79">
        <f t="shared" si="83"/>
        <v>0</v>
      </c>
      <c r="CE111" s="92">
        <f>IF(CD111&lt;CE3,CD111,CE3)</f>
        <v>0</v>
      </c>
      <c r="CF111" s="72" t="str">
        <f>IF(CE111&gt;=CE3,"BALLOON","PMT")</f>
        <v>PMT</v>
      </c>
      <c r="CG111" s="91">
        <f t="shared" si="94"/>
        <v>0</v>
      </c>
      <c r="CH111" s="91">
        <f>IF(BX1=360,CB5,CG111)</f>
        <v>0</v>
      </c>
      <c r="CI111" s="75" t="b">
        <f t="shared" si="84"/>
        <v>0</v>
      </c>
      <c r="CJ111" s="75">
        <f t="shared" si="95"/>
        <v>0</v>
      </c>
      <c r="CK111" s="75">
        <f>SUM(CJ111*CK1)</f>
        <v>0</v>
      </c>
      <c r="CL111" s="98">
        <f t="shared" si="85"/>
        <v>0</v>
      </c>
      <c r="CM111" s="97">
        <f>IF(CF111="PMT",E16-CL111,0)</f>
        <v>0</v>
      </c>
      <c r="CN111" s="97">
        <f t="shared" si="99"/>
        <v>0</v>
      </c>
      <c r="CO111" s="97">
        <f t="shared" si="86"/>
        <v>0</v>
      </c>
      <c r="CP111" s="97">
        <f t="shared" si="87"/>
        <v>0</v>
      </c>
      <c r="CQ111" s="94">
        <f t="shared" si="88"/>
        <v>0</v>
      </c>
      <c r="CR111" s="95">
        <f t="shared" si="96"/>
        <v>0</v>
      </c>
      <c r="CS111" s="96">
        <f t="shared" si="89"/>
        <v>0</v>
      </c>
      <c r="CT111" s="75">
        <f t="shared" si="98"/>
        <v>0</v>
      </c>
      <c r="CU111" s="99">
        <f t="shared" si="91"/>
        <v>0</v>
      </c>
      <c r="CV111" s="99">
        <f t="shared" si="66"/>
        <v>0</v>
      </c>
      <c r="CW111" s="100">
        <f t="shared" si="97"/>
        <v>0</v>
      </c>
      <c r="CX111" s="75">
        <f>SUM(CR111*CT111*BE1)</f>
        <v>0</v>
      </c>
    </row>
    <row r="112" spans="1:102" ht="18.95" customHeight="1">
      <c r="A112" s="45" t="str">
        <f t="shared" si="101"/>
        <v/>
      </c>
      <c r="B112" s="55" t="str">
        <f t="shared" si="103"/>
        <v/>
      </c>
      <c r="C112" s="47" t="str">
        <f t="shared" si="102"/>
        <v/>
      </c>
      <c r="D112" s="56" t="str">
        <f t="shared" si="104"/>
        <v/>
      </c>
      <c r="E112" s="121" t="str">
        <f t="shared" si="108"/>
        <v/>
      </c>
      <c r="F112" s="121"/>
      <c r="G112" s="57" t="str">
        <f t="shared" si="105"/>
        <v/>
      </c>
      <c r="H112" s="57" t="str">
        <f t="shared" si="106"/>
        <v/>
      </c>
      <c r="I112" s="128" t="str">
        <f t="shared" si="109"/>
        <v/>
      </c>
      <c r="J112" s="128" t="str">
        <f t="shared" si="110"/>
        <v/>
      </c>
      <c r="K112" s="140" t="str">
        <f t="shared" si="65"/>
        <v/>
      </c>
      <c r="L112" s="140"/>
      <c r="M112" s="139" t="str">
        <f t="shared" si="113"/>
        <v/>
      </c>
      <c r="N112" s="139"/>
      <c r="O112" s="46" t="str">
        <f t="shared" si="114"/>
        <v/>
      </c>
      <c r="P112" s="51" t="str">
        <f t="shared" si="115"/>
        <v/>
      </c>
      <c r="Q112" s="51"/>
      <c r="R112" s="75">
        <f>IF(R111+1&lt;13,(R111+1)*S1,1*S1)</f>
        <v>0</v>
      </c>
      <c r="S112" s="75">
        <f>SUM(BG112*S1)</f>
        <v>0</v>
      </c>
      <c r="T112" s="75">
        <f>IF(R112=1,(T111+1)*S1,T111*S1)</f>
        <v>0</v>
      </c>
      <c r="U112" s="75">
        <f>IF(U111+3&lt;13,(U111+3)*V1,(U111-9)*V1)</f>
        <v>0</v>
      </c>
      <c r="V112" s="75">
        <f>SUM(BG112*V1)</f>
        <v>0</v>
      </c>
      <c r="W112" s="75">
        <f>IF(U112&lt;4,(W111+1)*V1,W111*V1)</f>
        <v>0</v>
      </c>
      <c r="X112" s="75">
        <f>IF(X111+6&lt;13,(X111+6)*Y1,(X111-6)*Y1)</f>
        <v>0</v>
      </c>
      <c r="Y112" s="75">
        <f>SUM(BG112*Y1)</f>
        <v>0</v>
      </c>
      <c r="Z112" s="75">
        <f>IF(X112&lt;6,(Z111+1)*Y1,Z111*Y1)</f>
        <v>0</v>
      </c>
      <c r="AA112" s="75">
        <f>SUM(AA111*AB1)</f>
        <v>0</v>
      </c>
      <c r="AB112" s="75">
        <f>SUM(BG112*AB1)</f>
        <v>0</v>
      </c>
      <c r="AC112" s="75">
        <f>SUM(AC111+1*AB1)</f>
        <v>0</v>
      </c>
      <c r="AD112" s="75">
        <v>0</v>
      </c>
      <c r="AE112" s="75">
        <v>0</v>
      </c>
      <c r="AF112" s="75">
        <v>0</v>
      </c>
      <c r="AG112" s="75">
        <f>IF(AG111+2&lt;13,(AG111+2)*AH1,(AG111-10)*AH1)</f>
        <v>0</v>
      </c>
      <c r="AH112" s="75">
        <f>SUM(BG112*AH1)</f>
        <v>0</v>
      </c>
      <c r="AI112" s="75">
        <f>IF(AG112&lt;3,(AI111+1)*AH1,AI111*AH1)</f>
        <v>0</v>
      </c>
      <c r="AJ112" s="75">
        <f>IF(AJ110=AJ111,(AJ111+1-AK112)*AL1,AJ111*AL1)</f>
        <v>0</v>
      </c>
      <c r="AK112" s="75">
        <f t="shared" si="100"/>
        <v>0</v>
      </c>
      <c r="AL112" s="75">
        <f>IF(AJ112-AJ111=0,(AL111+15)*AL1,AM1*AL1)</f>
        <v>0</v>
      </c>
      <c r="AM112" s="75">
        <f>IF(AK112=12,(AM111+1)*AL1,AM111*AL1)</f>
        <v>0</v>
      </c>
      <c r="AN112" s="75">
        <f>IF(AN110=AN111,(AN111+1-AO112)*AO1,AN111*AO1)</f>
        <v>0</v>
      </c>
      <c r="AO112" s="75">
        <f t="shared" si="92"/>
        <v>0</v>
      </c>
      <c r="AP112" s="75">
        <f>IF(AN111=AN112,BG112*AO1,(AP111-15)*AO1)</f>
        <v>0</v>
      </c>
      <c r="AQ112" s="75">
        <f>IF(AO112=12,(AQ111+1)*AO1,AQ111*AO1)</f>
        <v>0</v>
      </c>
      <c r="AR112" s="91">
        <f>SUM(MONTH(BC111+14)*AS1)</f>
        <v>0</v>
      </c>
      <c r="AS112" s="91">
        <f>SUM(DAY(BC111+14)*AS1)</f>
        <v>0</v>
      </c>
      <c r="AT112" s="91">
        <f>SUM(YEAR(BC111+14)*AS1)</f>
        <v>0</v>
      </c>
      <c r="AU112" s="91">
        <f>SUM(MONTH(BC111+7)*AV1)</f>
        <v>0</v>
      </c>
      <c r="AV112" s="91">
        <f>SUM(DAY(BC111+7)*AV1)</f>
        <v>0</v>
      </c>
      <c r="AW112" s="91">
        <f>SUM(YEAR(BC111+7)*AV1)</f>
        <v>0</v>
      </c>
      <c r="AX112" s="91">
        <f t="shared" si="69"/>
        <v>1</v>
      </c>
      <c r="AY112" s="91">
        <f t="shared" si="67"/>
        <v>1</v>
      </c>
      <c r="AZ112" s="91">
        <f t="shared" si="68"/>
        <v>0</v>
      </c>
      <c r="BA112" s="91">
        <f t="shared" si="68"/>
        <v>0</v>
      </c>
      <c r="BB112" s="79">
        <f t="shared" si="70"/>
        <v>0</v>
      </c>
      <c r="BC112" s="91">
        <f t="shared" si="71"/>
        <v>0</v>
      </c>
      <c r="BD112" s="75" t="s">
        <v>59</v>
      </c>
      <c r="BE112" s="91">
        <f>IF(BC112&lt;BU42,((BC112*10)+5),999999)</f>
        <v>5</v>
      </c>
      <c r="BF112" s="91">
        <f t="shared" si="72"/>
        <v>1</v>
      </c>
      <c r="BG112" s="75">
        <f t="shared" si="73"/>
        <v>0</v>
      </c>
      <c r="BH112" s="75">
        <f t="shared" si="93"/>
        <v>0</v>
      </c>
      <c r="BI112" s="75" t="b">
        <f t="shared" si="74"/>
        <v>0</v>
      </c>
      <c r="BJ112" s="75">
        <f t="shared" si="75"/>
        <v>0</v>
      </c>
      <c r="BK112" s="75">
        <f t="shared" si="76"/>
        <v>0</v>
      </c>
      <c r="BL112" s="75" t="b">
        <f t="shared" si="77"/>
        <v>1</v>
      </c>
      <c r="BM112" s="75">
        <f t="shared" si="78"/>
        <v>0</v>
      </c>
      <c r="BN112" s="75">
        <f t="shared" si="79"/>
        <v>0</v>
      </c>
      <c r="BO112" s="75" t="b">
        <f t="shared" si="80"/>
        <v>0</v>
      </c>
      <c r="BP112" s="75">
        <f t="shared" si="81"/>
        <v>0</v>
      </c>
      <c r="BQ112" s="75">
        <f t="shared" si="82"/>
        <v>0</v>
      </c>
      <c r="BR112" s="75"/>
      <c r="BS112" s="72" t="b">
        <f t="shared" si="107"/>
        <v>0</v>
      </c>
      <c r="BT112" s="72">
        <f t="shared" si="112"/>
        <v>0</v>
      </c>
      <c r="BU112" s="69" t="str">
        <f t="shared" si="111"/>
        <v/>
      </c>
      <c r="BV112" s="75"/>
      <c r="BW112" s="75"/>
      <c r="BX112" s="75"/>
      <c r="BY112" s="75"/>
      <c r="BZ112" s="75"/>
      <c r="CA112" s="75"/>
      <c r="CB112" s="75"/>
      <c r="CC112" s="75"/>
      <c r="CD112" s="79">
        <f t="shared" si="83"/>
        <v>0</v>
      </c>
      <c r="CE112" s="92">
        <f>IF(CD112&lt;CE3,CD112,CE3)</f>
        <v>0</v>
      </c>
      <c r="CF112" s="72" t="str">
        <f>IF(CE112&gt;=CE3,"BALLOON","PMT")</f>
        <v>PMT</v>
      </c>
      <c r="CG112" s="91">
        <f t="shared" si="94"/>
        <v>0</v>
      </c>
      <c r="CH112" s="91">
        <f>IF(BX1=360,CB5,CG112)</f>
        <v>0</v>
      </c>
      <c r="CI112" s="75" t="b">
        <f t="shared" si="84"/>
        <v>0</v>
      </c>
      <c r="CJ112" s="75">
        <f t="shared" si="95"/>
        <v>0</v>
      </c>
      <c r="CK112" s="75">
        <f>SUM(CJ112*CK1)</f>
        <v>0</v>
      </c>
      <c r="CL112" s="98">
        <f t="shared" si="85"/>
        <v>0</v>
      </c>
      <c r="CM112" s="97">
        <f>IF(CF112="PMT",E16-CL112,0)</f>
        <v>0</v>
      </c>
      <c r="CN112" s="97">
        <f t="shared" si="99"/>
        <v>0</v>
      </c>
      <c r="CO112" s="97">
        <f t="shared" si="86"/>
        <v>0</v>
      </c>
      <c r="CP112" s="97">
        <f t="shared" si="87"/>
        <v>0</v>
      </c>
      <c r="CQ112" s="94">
        <f t="shared" si="88"/>
        <v>0</v>
      </c>
      <c r="CR112" s="95">
        <f t="shared" si="96"/>
        <v>0</v>
      </c>
      <c r="CS112" s="96">
        <f t="shared" si="89"/>
        <v>0</v>
      </c>
      <c r="CT112" s="75">
        <f t="shared" si="98"/>
        <v>0</v>
      </c>
      <c r="CU112" s="99">
        <f t="shared" si="91"/>
        <v>0</v>
      </c>
      <c r="CV112" s="99">
        <f t="shared" si="66"/>
        <v>0</v>
      </c>
      <c r="CW112" s="100">
        <f t="shared" si="97"/>
        <v>0</v>
      </c>
      <c r="CX112" s="75">
        <f>SUM(CR112*CT112*BE1)</f>
        <v>0</v>
      </c>
    </row>
    <row r="113" spans="1:102" ht="18.95" customHeight="1">
      <c r="A113" s="45" t="str">
        <f t="shared" si="101"/>
        <v/>
      </c>
      <c r="B113" s="55" t="str">
        <f t="shared" si="103"/>
        <v/>
      </c>
      <c r="C113" s="47" t="str">
        <f t="shared" si="102"/>
        <v/>
      </c>
      <c r="D113" s="56" t="str">
        <f t="shared" si="104"/>
        <v/>
      </c>
      <c r="E113" s="121" t="str">
        <f t="shared" si="108"/>
        <v/>
      </c>
      <c r="F113" s="121"/>
      <c r="G113" s="57" t="str">
        <f t="shared" si="105"/>
        <v/>
      </c>
      <c r="H113" s="57" t="str">
        <f t="shared" si="106"/>
        <v/>
      </c>
      <c r="I113" s="128" t="str">
        <f t="shared" si="109"/>
        <v/>
      </c>
      <c r="J113" s="128" t="str">
        <f t="shared" si="110"/>
        <v/>
      </c>
      <c r="K113" s="140" t="str">
        <f t="shared" si="65"/>
        <v/>
      </c>
      <c r="L113" s="140"/>
      <c r="M113" s="139" t="str">
        <f t="shared" si="113"/>
        <v/>
      </c>
      <c r="N113" s="139"/>
      <c r="O113" s="46" t="str">
        <f t="shared" si="114"/>
        <v/>
      </c>
      <c r="P113" s="51" t="str">
        <f t="shared" si="115"/>
        <v/>
      </c>
      <c r="Q113" s="51"/>
      <c r="R113" s="75">
        <f>IF(R112+1&lt;13,(R112+1)*S1,1*S1)</f>
        <v>0</v>
      </c>
      <c r="S113" s="75">
        <f>SUM(BG113*S1)</f>
        <v>0</v>
      </c>
      <c r="T113" s="75">
        <f>IF(R113=1,(T112+1)*S1,T112*S1)</f>
        <v>0</v>
      </c>
      <c r="U113" s="75">
        <f>IF(U112+3&lt;13,(U112+3)*V1,(U112-9)*V1)</f>
        <v>0</v>
      </c>
      <c r="V113" s="75">
        <f>SUM(BG113*V1)</f>
        <v>0</v>
      </c>
      <c r="W113" s="75">
        <f>IF(U113&lt;4,(W112+1)*V1,W112*V1)</f>
        <v>0</v>
      </c>
      <c r="X113" s="75">
        <f>IF(X112+6&lt;13,(X112+6)*Y1,(X112-6)*Y1)</f>
        <v>0</v>
      </c>
      <c r="Y113" s="75">
        <f>SUM(BG113*Y1)</f>
        <v>0</v>
      </c>
      <c r="Z113" s="75">
        <f>IF(X113&lt;6,(Z112+1)*Y1,Z112*Y1)</f>
        <v>0</v>
      </c>
      <c r="AA113" s="75">
        <f>SUM(AA112*AB1)</f>
        <v>0</v>
      </c>
      <c r="AB113" s="75">
        <f>SUM(BG113*AB1)</f>
        <v>0</v>
      </c>
      <c r="AC113" s="75">
        <f>SUM(AC112+1*AB1)</f>
        <v>0</v>
      </c>
      <c r="AD113" s="75">
        <v>0</v>
      </c>
      <c r="AE113" s="75">
        <v>0</v>
      </c>
      <c r="AF113" s="75">
        <v>0</v>
      </c>
      <c r="AG113" s="75">
        <f>IF(AG112+2&lt;13,(AG112+2)*AH1,(AG112-10)*AH1)</f>
        <v>0</v>
      </c>
      <c r="AH113" s="75">
        <f>SUM(BG113*AH1)</f>
        <v>0</v>
      </c>
      <c r="AI113" s="75">
        <f>IF(AG113&lt;3,(AI112+1)*AH1,AI112*AH1)</f>
        <v>0</v>
      </c>
      <c r="AJ113" s="75">
        <f>IF(AJ111=AJ112,(AJ112+1-AK113)*AL1,AJ112*AL1)</f>
        <v>0</v>
      </c>
      <c r="AK113" s="75">
        <f t="shared" si="100"/>
        <v>0</v>
      </c>
      <c r="AL113" s="75">
        <f>IF(AJ113-AJ112=0,(AL112+15)*AL1,AM1*AL1)</f>
        <v>0</v>
      </c>
      <c r="AM113" s="75">
        <f>IF(AK113=12,(AM112+1)*AL1,AM112*AL1)</f>
        <v>0</v>
      </c>
      <c r="AN113" s="75">
        <f>IF(AN111=AN112,(AN112+1-AO113)*AO1,AN112*AO1)</f>
        <v>0</v>
      </c>
      <c r="AO113" s="75">
        <f t="shared" si="92"/>
        <v>0</v>
      </c>
      <c r="AP113" s="75">
        <f>IF(AN112=AN113,BG113*AO1,(AP112-15)*AO1)</f>
        <v>0</v>
      </c>
      <c r="AQ113" s="75">
        <f>IF(AO113=12,(AQ112+1)*AO1,AQ112*AO1)</f>
        <v>0</v>
      </c>
      <c r="AR113" s="91">
        <f>SUM(MONTH(BC112+14)*AS1)</f>
        <v>0</v>
      </c>
      <c r="AS113" s="91">
        <f>SUM(DAY(BC112+14)*AS1)</f>
        <v>0</v>
      </c>
      <c r="AT113" s="91">
        <f>SUM(YEAR(BC112+14)*AS1)</f>
        <v>0</v>
      </c>
      <c r="AU113" s="91">
        <f>SUM(MONTH(BC112+7)*AV1)</f>
        <v>0</v>
      </c>
      <c r="AV113" s="91">
        <f>SUM(DAY(BC112+7)*AV1)</f>
        <v>0</v>
      </c>
      <c r="AW113" s="91">
        <f>SUM(YEAR(BC112+7)*AV1)</f>
        <v>0</v>
      </c>
      <c r="AX113" s="91">
        <f t="shared" si="69"/>
        <v>1</v>
      </c>
      <c r="AY113" s="91">
        <f t="shared" si="67"/>
        <v>1</v>
      </c>
      <c r="AZ113" s="91">
        <f t="shared" si="68"/>
        <v>0</v>
      </c>
      <c r="BA113" s="91">
        <f t="shared" si="68"/>
        <v>0</v>
      </c>
      <c r="BB113" s="79">
        <f t="shared" si="70"/>
        <v>0</v>
      </c>
      <c r="BC113" s="91">
        <f t="shared" si="71"/>
        <v>0</v>
      </c>
      <c r="BD113" s="75" t="s">
        <v>59</v>
      </c>
      <c r="BE113" s="91">
        <f>IF(BC113&lt;BU42,((BC113*10)+5),999999)</f>
        <v>5</v>
      </c>
      <c r="BF113" s="91">
        <f t="shared" si="72"/>
        <v>1</v>
      </c>
      <c r="BG113" s="75">
        <f t="shared" si="73"/>
        <v>0</v>
      </c>
      <c r="BH113" s="75">
        <f t="shared" si="93"/>
        <v>0</v>
      </c>
      <c r="BI113" s="75" t="b">
        <f t="shared" si="74"/>
        <v>0</v>
      </c>
      <c r="BJ113" s="75">
        <f t="shared" si="75"/>
        <v>0</v>
      </c>
      <c r="BK113" s="75">
        <f t="shared" si="76"/>
        <v>0</v>
      </c>
      <c r="BL113" s="75" t="b">
        <f t="shared" si="77"/>
        <v>1</v>
      </c>
      <c r="BM113" s="75">
        <f t="shared" si="78"/>
        <v>0</v>
      </c>
      <c r="BN113" s="75">
        <f t="shared" si="79"/>
        <v>0</v>
      </c>
      <c r="BO113" s="75" t="b">
        <f t="shared" si="80"/>
        <v>0</v>
      </c>
      <c r="BP113" s="75">
        <f t="shared" si="81"/>
        <v>0</v>
      </c>
      <c r="BQ113" s="75">
        <f t="shared" si="82"/>
        <v>0</v>
      </c>
      <c r="BR113" s="75"/>
      <c r="BS113" s="72" t="b">
        <f t="shared" si="107"/>
        <v>0</v>
      </c>
      <c r="BT113" s="72">
        <f t="shared" si="112"/>
        <v>0</v>
      </c>
      <c r="BU113" s="69" t="str">
        <f t="shared" si="111"/>
        <v/>
      </c>
      <c r="BV113" s="75"/>
      <c r="BW113" s="75"/>
      <c r="BX113" s="75"/>
      <c r="BY113" s="75"/>
      <c r="BZ113" s="75"/>
      <c r="CA113" s="75"/>
      <c r="CB113" s="75"/>
      <c r="CC113" s="75"/>
      <c r="CD113" s="79">
        <f t="shared" si="83"/>
        <v>0</v>
      </c>
      <c r="CE113" s="92">
        <f>IF(CD113&lt;CE3,CD113,CE3)</f>
        <v>0</v>
      </c>
      <c r="CF113" s="72" t="str">
        <f>IF(CE113&gt;=CE3,"BALLOON","PMT")</f>
        <v>PMT</v>
      </c>
      <c r="CG113" s="91">
        <f t="shared" si="94"/>
        <v>0</v>
      </c>
      <c r="CH113" s="91">
        <f>IF(BX1=360,CB5,CG113)</f>
        <v>0</v>
      </c>
      <c r="CI113" s="75" t="b">
        <f t="shared" si="84"/>
        <v>0</v>
      </c>
      <c r="CJ113" s="75">
        <f t="shared" si="95"/>
        <v>0</v>
      </c>
      <c r="CK113" s="75">
        <f>SUM(CJ113*CK1)</f>
        <v>0</v>
      </c>
      <c r="CL113" s="98">
        <f t="shared" si="85"/>
        <v>0</v>
      </c>
      <c r="CM113" s="97">
        <f>IF(CF113="PMT",E16-CL113,0)</f>
        <v>0</v>
      </c>
      <c r="CN113" s="97">
        <f t="shared" si="99"/>
        <v>0</v>
      </c>
      <c r="CO113" s="97">
        <f t="shared" si="86"/>
        <v>0</v>
      </c>
      <c r="CP113" s="97">
        <f t="shared" si="87"/>
        <v>0</v>
      </c>
      <c r="CQ113" s="94">
        <f t="shared" si="88"/>
        <v>0</v>
      </c>
      <c r="CR113" s="95">
        <f t="shared" si="96"/>
        <v>0</v>
      </c>
      <c r="CS113" s="96">
        <f t="shared" si="89"/>
        <v>0</v>
      </c>
      <c r="CT113" s="75">
        <f t="shared" si="98"/>
        <v>0</v>
      </c>
      <c r="CU113" s="99">
        <f t="shared" si="91"/>
        <v>0</v>
      </c>
      <c r="CV113" s="99">
        <f t="shared" si="66"/>
        <v>0</v>
      </c>
      <c r="CW113" s="100">
        <f t="shared" si="97"/>
        <v>0</v>
      </c>
      <c r="CX113" s="75">
        <f>SUM(CR113*CT113*BE1)</f>
        <v>0</v>
      </c>
    </row>
    <row r="114" spans="1:102" ht="18.95" customHeight="1">
      <c r="A114" s="45" t="str">
        <f t="shared" si="101"/>
        <v/>
      </c>
      <c r="B114" s="55" t="str">
        <f t="shared" si="103"/>
        <v/>
      </c>
      <c r="C114" s="47" t="str">
        <f t="shared" si="102"/>
        <v/>
      </c>
      <c r="D114" s="56" t="str">
        <f t="shared" si="104"/>
        <v/>
      </c>
      <c r="E114" s="121" t="str">
        <f t="shared" si="108"/>
        <v/>
      </c>
      <c r="F114" s="121"/>
      <c r="G114" s="57" t="str">
        <f t="shared" si="105"/>
        <v/>
      </c>
      <c r="H114" s="57" t="str">
        <f t="shared" si="106"/>
        <v/>
      </c>
      <c r="I114" s="128" t="str">
        <f t="shared" si="109"/>
        <v/>
      </c>
      <c r="J114" s="128" t="str">
        <f t="shared" si="110"/>
        <v/>
      </c>
      <c r="K114" s="140" t="str">
        <f t="shared" si="65"/>
        <v/>
      </c>
      <c r="L114" s="140"/>
      <c r="M114" s="139" t="str">
        <f t="shared" si="113"/>
        <v/>
      </c>
      <c r="N114" s="139"/>
      <c r="O114" s="46" t="str">
        <f t="shared" si="114"/>
        <v/>
      </c>
      <c r="P114" s="51" t="str">
        <f t="shared" si="115"/>
        <v/>
      </c>
      <c r="Q114" s="51"/>
      <c r="R114" s="75">
        <f>IF(R113+1&lt;13,(R113+1)*S1,1*S1)</f>
        <v>0</v>
      </c>
      <c r="S114" s="75">
        <f>SUM(BG114*S1)</f>
        <v>0</v>
      </c>
      <c r="T114" s="75">
        <f>IF(R114=1,(T113+1)*S1,T113*S1)</f>
        <v>0</v>
      </c>
      <c r="U114" s="75">
        <f>IF(U113+3&lt;13,(U113+3)*V1,(U113-9)*V1)</f>
        <v>0</v>
      </c>
      <c r="V114" s="75">
        <f>SUM(BG114*V1)</f>
        <v>0</v>
      </c>
      <c r="W114" s="75">
        <f>IF(U114&lt;4,(W113+1)*V1,W113*V1)</f>
        <v>0</v>
      </c>
      <c r="X114" s="75">
        <f>IF(X113+6&lt;13,(X113+6)*Y1,(X113-6)*Y1)</f>
        <v>0</v>
      </c>
      <c r="Y114" s="75">
        <f>SUM(BG114*Y1)</f>
        <v>0</v>
      </c>
      <c r="Z114" s="75">
        <f>IF(X114&lt;6,(Z113+1)*Y1,Z113*Y1)</f>
        <v>0</v>
      </c>
      <c r="AA114" s="75">
        <f>SUM(AA113*AB1)</f>
        <v>0</v>
      </c>
      <c r="AB114" s="75">
        <f>SUM(BG114*AB1)</f>
        <v>0</v>
      </c>
      <c r="AC114" s="75">
        <f>SUM(AC113+1*AB1)</f>
        <v>0</v>
      </c>
      <c r="AD114" s="75">
        <v>0</v>
      </c>
      <c r="AE114" s="75">
        <v>0</v>
      </c>
      <c r="AF114" s="75">
        <v>0</v>
      </c>
      <c r="AG114" s="75">
        <f>IF(AG113+2&lt;13,(AG113+2)*AH1,(AG113-10)*AH1)</f>
        <v>0</v>
      </c>
      <c r="AH114" s="75">
        <f>SUM(BG114*AH1)</f>
        <v>0</v>
      </c>
      <c r="AI114" s="75">
        <f>IF(AG114&lt;3,(AI113+1)*AH1,AI113*AH1)</f>
        <v>0</v>
      </c>
      <c r="AJ114" s="75">
        <f>IF(AJ112=AJ113,(AJ113+1-AK114)*AL1,AJ113*AL1)</f>
        <v>0</v>
      </c>
      <c r="AK114" s="75">
        <f t="shared" si="100"/>
        <v>0</v>
      </c>
      <c r="AL114" s="75">
        <f>IF(AJ114-AJ113=0,(AL113+15)*AL1,AM1*AL1)</f>
        <v>0</v>
      </c>
      <c r="AM114" s="75">
        <f>IF(AK114=12,(AM113+1)*AL1,AM113*AL1)</f>
        <v>0</v>
      </c>
      <c r="AN114" s="75">
        <f>IF(AN112=AN113,(AN113+1-AO114)*AO1,AN113*AO1)</f>
        <v>0</v>
      </c>
      <c r="AO114" s="75">
        <f t="shared" si="92"/>
        <v>0</v>
      </c>
      <c r="AP114" s="75">
        <f>IF(AN113=AN114,BG114*AO1,(AP113-15)*AO1)</f>
        <v>0</v>
      </c>
      <c r="AQ114" s="75">
        <f>IF(AO114=12,(AQ113+1)*AO1,AQ113*AO1)</f>
        <v>0</v>
      </c>
      <c r="AR114" s="91">
        <f>SUM(MONTH(BC113+14)*AS1)</f>
        <v>0</v>
      </c>
      <c r="AS114" s="91">
        <f>SUM(DAY(BC113+14)*AS1)</f>
        <v>0</v>
      </c>
      <c r="AT114" s="91">
        <f>SUM(YEAR(BC113+14)*AS1)</f>
        <v>0</v>
      </c>
      <c r="AU114" s="91">
        <f>SUM(MONTH(BC113+7)*AV1)</f>
        <v>0</v>
      </c>
      <c r="AV114" s="91">
        <f>SUM(DAY(BC113+7)*AV1)</f>
        <v>0</v>
      </c>
      <c r="AW114" s="91">
        <f>SUM(YEAR(BC113+7)*AV1)</f>
        <v>0</v>
      </c>
      <c r="AX114" s="91">
        <f t="shared" si="69"/>
        <v>1</v>
      </c>
      <c r="AY114" s="91">
        <f t="shared" si="67"/>
        <v>1</v>
      </c>
      <c r="AZ114" s="91">
        <f t="shared" si="68"/>
        <v>0</v>
      </c>
      <c r="BA114" s="91">
        <f t="shared" si="68"/>
        <v>0</v>
      </c>
      <c r="BB114" s="79">
        <f t="shared" si="70"/>
        <v>0</v>
      </c>
      <c r="BC114" s="91">
        <f t="shared" si="71"/>
        <v>0</v>
      </c>
      <c r="BD114" s="75" t="s">
        <v>59</v>
      </c>
      <c r="BE114" s="91">
        <f>IF(BC114&lt;BU42,((BC114*10)+5),999999)</f>
        <v>5</v>
      </c>
      <c r="BF114" s="91">
        <f t="shared" si="72"/>
        <v>1</v>
      </c>
      <c r="BG114" s="75">
        <f t="shared" si="73"/>
        <v>0</v>
      </c>
      <c r="BH114" s="75">
        <f t="shared" si="93"/>
        <v>0</v>
      </c>
      <c r="BI114" s="75" t="b">
        <f t="shared" si="74"/>
        <v>0</v>
      </c>
      <c r="BJ114" s="75">
        <f t="shared" si="75"/>
        <v>0</v>
      </c>
      <c r="BK114" s="75">
        <f t="shared" si="76"/>
        <v>0</v>
      </c>
      <c r="BL114" s="75" t="b">
        <f t="shared" si="77"/>
        <v>1</v>
      </c>
      <c r="BM114" s="75">
        <f t="shared" si="78"/>
        <v>0</v>
      </c>
      <c r="BN114" s="75">
        <f t="shared" si="79"/>
        <v>0</v>
      </c>
      <c r="BO114" s="75" t="b">
        <f t="shared" si="80"/>
        <v>0</v>
      </c>
      <c r="BP114" s="75">
        <f t="shared" si="81"/>
        <v>0</v>
      </c>
      <c r="BQ114" s="75">
        <f t="shared" si="82"/>
        <v>0</v>
      </c>
      <c r="BR114" s="75"/>
      <c r="BS114" s="72" t="b">
        <f t="shared" si="107"/>
        <v>0</v>
      </c>
      <c r="BT114" s="72">
        <f t="shared" si="112"/>
        <v>0</v>
      </c>
      <c r="BU114" s="69" t="str">
        <f t="shared" si="111"/>
        <v/>
      </c>
      <c r="BV114" s="75"/>
      <c r="BW114" s="75"/>
      <c r="BX114" s="75"/>
      <c r="BY114" s="75"/>
      <c r="BZ114" s="75"/>
      <c r="CA114" s="75"/>
      <c r="CB114" s="75"/>
      <c r="CC114" s="75"/>
      <c r="CD114" s="79">
        <f t="shared" si="83"/>
        <v>0</v>
      </c>
      <c r="CE114" s="92">
        <f>IF(CD114&lt;CE3,CD114,CE3)</f>
        <v>0</v>
      </c>
      <c r="CF114" s="72" t="str">
        <f>IF(CE114&gt;=CE3,"BALLOON","PMT")</f>
        <v>PMT</v>
      </c>
      <c r="CG114" s="91">
        <f t="shared" si="94"/>
        <v>0</v>
      </c>
      <c r="CH114" s="91">
        <f>IF(BX1=360,CB5,CG114)</f>
        <v>0</v>
      </c>
      <c r="CI114" s="75" t="b">
        <f t="shared" si="84"/>
        <v>0</v>
      </c>
      <c r="CJ114" s="75">
        <f t="shared" si="95"/>
        <v>0</v>
      </c>
      <c r="CK114" s="75">
        <f>SUM(CJ114*CK1)</f>
        <v>0</v>
      </c>
      <c r="CL114" s="98">
        <f t="shared" si="85"/>
        <v>0</v>
      </c>
      <c r="CM114" s="97">
        <f>IF(CF114="PMT",E16-CL114,0)</f>
        <v>0</v>
      </c>
      <c r="CN114" s="97">
        <f t="shared" si="99"/>
        <v>0</v>
      </c>
      <c r="CO114" s="97">
        <f t="shared" si="86"/>
        <v>0</v>
      </c>
      <c r="CP114" s="97">
        <f t="shared" si="87"/>
        <v>0</v>
      </c>
      <c r="CQ114" s="94">
        <f t="shared" si="88"/>
        <v>0</v>
      </c>
      <c r="CR114" s="95">
        <f t="shared" si="96"/>
        <v>0</v>
      </c>
      <c r="CS114" s="96">
        <f t="shared" si="89"/>
        <v>0</v>
      </c>
      <c r="CT114" s="75">
        <f t="shared" si="98"/>
        <v>0</v>
      </c>
      <c r="CU114" s="99">
        <f t="shared" si="91"/>
        <v>0</v>
      </c>
      <c r="CV114" s="99">
        <f t="shared" si="66"/>
        <v>0</v>
      </c>
      <c r="CW114" s="100">
        <f t="shared" si="97"/>
        <v>0</v>
      </c>
      <c r="CX114" s="75">
        <f>SUM(CR114*CT114*BE1)</f>
        <v>0</v>
      </c>
    </row>
    <row r="115" spans="1:102" ht="18.95" customHeight="1">
      <c r="A115" s="45" t="str">
        <f t="shared" si="101"/>
        <v/>
      </c>
      <c r="B115" s="55" t="str">
        <f t="shared" si="103"/>
        <v/>
      </c>
      <c r="C115" s="47" t="str">
        <f t="shared" si="102"/>
        <v/>
      </c>
      <c r="D115" s="56" t="str">
        <f t="shared" si="104"/>
        <v/>
      </c>
      <c r="E115" s="121" t="str">
        <f t="shared" si="108"/>
        <v/>
      </c>
      <c r="F115" s="121"/>
      <c r="G115" s="57" t="str">
        <f t="shared" si="105"/>
        <v/>
      </c>
      <c r="H115" s="57" t="str">
        <f t="shared" si="106"/>
        <v/>
      </c>
      <c r="I115" s="128" t="str">
        <f t="shared" si="109"/>
        <v/>
      </c>
      <c r="J115" s="128" t="str">
        <f t="shared" si="110"/>
        <v/>
      </c>
      <c r="K115" s="140" t="str">
        <f t="shared" si="65"/>
        <v/>
      </c>
      <c r="L115" s="140"/>
      <c r="M115" s="139" t="str">
        <f t="shared" si="113"/>
        <v/>
      </c>
      <c r="N115" s="139"/>
      <c r="O115" s="46" t="str">
        <f t="shared" si="114"/>
        <v/>
      </c>
      <c r="P115" s="51" t="str">
        <f t="shared" si="115"/>
        <v/>
      </c>
      <c r="Q115" s="51"/>
      <c r="R115" s="75">
        <f>IF(R114+1&lt;13,(R114+1)*S1,1*S1)</f>
        <v>0</v>
      </c>
      <c r="S115" s="75">
        <f>SUM(BG115*S1)</f>
        <v>0</v>
      </c>
      <c r="T115" s="75">
        <f>IF(R115=1,(T114+1)*S1,T114*S1)</f>
        <v>0</v>
      </c>
      <c r="U115" s="75">
        <f>IF(U114+3&lt;13,(U114+3)*V1,(U114-9)*V1)</f>
        <v>0</v>
      </c>
      <c r="V115" s="75">
        <f>SUM(BG115*V1)</f>
        <v>0</v>
      </c>
      <c r="W115" s="75">
        <f>IF(U115&lt;4,(W114+1)*V1,W114*V1)</f>
        <v>0</v>
      </c>
      <c r="X115" s="75">
        <f>IF(X114+6&lt;13,(X114+6)*Y1,(X114-6)*Y1)</f>
        <v>0</v>
      </c>
      <c r="Y115" s="75">
        <f>SUM(BG115*Y1)</f>
        <v>0</v>
      </c>
      <c r="Z115" s="75">
        <f>IF(X115&lt;6,(Z114+1)*Y1,Z114*Y1)</f>
        <v>0</v>
      </c>
      <c r="AA115" s="75">
        <f>SUM(AA114*AB1)</f>
        <v>0</v>
      </c>
      <c r="AB115" s="75">
        <f>SUM(BG115*AB1)</f>
        <v>0</v>
      </c>
      <c r="AC115" s="75">
        <f>SUM(AC114+1*AB1)</f>
        <v>0</v>
      </c>
      <c r="AD115" s="75">
        <v>0</v>
      </c>
      <c r="AE115" s="75">
        <v>0</v>
      </c>
      <c r="AF115" s="75">
        <v>0</v>
      </c>
      <c r="AG115" s="75">
        <f>IF(AG114+2&lt;13,(AG114+2)*AH1,(AG114-10)*AH1)</f>
        <v>0</v>
      </c>
      <c r="AH115" s="75">
        <f>SUM(BG115*AH1)</f>
        <v>0</v>
      </c>
      <c r="AI115" s="75">
        <f>IF(AG115&lt;3,(AI114+1)*AH1,AI114*AH1)</f>
        <v>0</v>
      </c>
      <c r="AJ115" s="75">
        <f>IF(AJ113=AJ114,(AJ114+1-AK115)*AL1,AJ114*AL1)</f>
        <v>0</v>
      </c>
      <c r="AK115" s="75">
        <f t="shared" si="100"/>
        <v>0</v>
      </c>
      <c r="AL115" s="75">
        <f>IF(AJ115-AJ114=0,(AL114+15)*AL1,AM1*AL1)</f>
        <v>0</v>
      </c>
      <c r="AM115" s="75">
        <f>IF(AK115=12,(AM114+1)*AL1,AM114*AL1)</f>
        <v>0</v>
      </c>
      <c r="AN115" s="75">
        <f>IF(AN113=AN114,(AN114+1-AO115)*AO1,AN114*AO1)</f>
        <v>0</v>
      </c>
      <c r="AO115" s="75">
        <f t="shared" si="92"/>
        <v>0</v>
      </c>
      <c r="AP115" s="75">
        <f>IF(AN114=AN115,BG115*AO1,(AP114-15)*AO1)</f>
        <v>0</v>
      </c>
      <c r="AQ115" s="75">
        <f>IF(AO115=12,(AQ114+1)*AO1,AQ114*AO1)</f>
        <v>0</v>
      </c>
      <c r="AR115" s="91">
        <f>SUM(MONTH(BC114+14)*AS1)</f>
        <v>0</v>
      </c>
      <c r="AS115" s="91">
        <f>SUM(DAY(BC114+14)*AS1)</f>
        <v>0</v>
      </c>
      <c r="AT115" s="91">
        <f>SUM(YEAR(BC114+14)*AS1)</f>
        <v>0</v>
      </c>
      <c r="AU115" s="91">
        <f>SUM(MONTH(BC114+7)*AV1)</f>
        <v>0</v>
      </c>
      <c r="AV115" s="91">
        <f>SUM(DAY(BC114+7)*AV1)</f>
        <v>0</v>
      </c>
      <c r="AW115" s="91">
        <f>SUM(YEAR(BC114+7)*AV1)</f>
        <v>0</v>
      </c>
      <c r="AX115" s="91">
        <f t="shared" si="69"/>
        <v>1</v>
      </c>
      <c r="AY115" s="91">
        <f t="shared" si="67"/>
        <v>1</v>
      </c>
      <c r="AZ115" s="91">
        <f t="shared" si="68"/>
        <v>0</v>
      </c>
      <c r="BA115" s="91">
        <f t="shared" si="68"/>
        <v>0</v>
      </c>
      <c r="BB115" s="79">
        <f t="shared" si="70"/>
        <v>0</v>
      </c>
      <c r="BC115" s="91">
        <f t="shared" si="71"/>
        <v>0</v>
      </c>
      <c r="BD115" s="75" t="s">
        <v>59</v>
      </c>
      <c r="BE115" s="91">
        <f>IF(BC115&lt;BU42,((BC115*10)+5),999999)</f>
        <v>5</v>
      </c>
      <c r="BF115" s="91">
        <f t="shared" si="72"/>
        <v>1</v>
      </c>
      <c r="BG115" s="75">
        <f t="shared" si="73"/>
        <v>0</v>
      </c>
      <c r="BH115" s="75">
        <f t="shared" si="93"/>
        <v>0</v>
      </c>
      <c r="BI115" s="75" t="b">
        <f t="shared" si="74"/>
        <v>0</v>
      </c>
      <c r="BJ115" s="75">
        <f t="shared" si="75"/>
        <v>0</v>
      </c>
      <c r="BK115" s="75">
        <f t="shared" si="76"/>
        <v>0</v>
      </c>
      <c r="BL115" s="75" t="b">
        <f t="shared" si="77"/>
        <v>1</v>
      </c>
      <c r="BM115" s="75">
        <f t="shared" si="78"/>
        <v>0</v>
      </c>
      <c r="BN115" s="75">
        <f t="shared" si="79"/>
        <v>0</v>
      </c>
      <c r="BO115" s="75" t="b">
        <f t="shared" si="80"/>
        <v>0</v>
      </c>
      <c r="BP115" s="75">
        <f t="shared" si="81"/>
        <v>0</v>
      </c>
      <c r="BQ115" s="75">
        <f t="shared" si="82"/>
        <v>0</v>
      </c>
      <c r="BR115" s="75"/>
      <c r="BS115" s="72" t="b">
        <f t="shared" si="107"/>
        <v>0</v>
      </c>
      <c r="BT115" s="72">
        <f t="shared" si="112"/>
        <v>0</v>
      </c>
      <c r="BU115" s="69" t="str">
        <f t="shared" si="111"/>
        <v/>
      </c>
      <c r="BV115" s="75"/>
      <c r="BW115" s="75"/>
      <c r="BX115" s="75"/>
      <c r="BY115" s="75"/>
      <c r="BZ115" s="75"/>
      <c r="CA115" s="75"/>
      <c r="CB115" s="75"/>
      <c r="CC115" s="75"/>
      <c r="CD115" s="79">
        <f t="shared" si="83"/>
        <v>0</v>
      </c>
      <c r="CE115" s="92">
        <f>IF(CD115&lt;CE3,CD115,CE3)</f>
        <v>0</v>
      </c>
      <c r="CF115" s="72" t="str">
        <f>IF(CE115&gt;=CE3,"BALLOON","PMT")</f>
        <v>PMT</v>
      </c>
      <c r="CG115" s="91">
        <f t="shared" si="94"/>
        <v>0</v>
      </c>
      <c r="CH115" s="91">
        <f>IF(BX1=360,CB5,CG115)</f>
        <v>0</v>
      </c>
      <c r="CI115" s="75" t="b">
        <f t="shared" si="84"/>
        <v>0</v>
      </c>
      <c r="CJ115" s="75">
        <f t="shared" si="95"/>
        <v>0</v>
      </c>
      <c r="CK115" s="75">
        <f>SUM(CJ115*CK1)</f>
        <v>0</v>
      </c>
      <c r="CL115" s="98">
        <f t="shared" si="85"/>
        <v>0</v>
      </c>
      <c r="CM115" s="97">
        <f>IF(CF115="PMT",E16-CL115,0)</f>
        <v>0</v>
      </c>
      <c r="CN115" s="97">
        <f t="shared" si="99"/>
        <v>0</v>
      </c>
      <c r="CO115" s="97">
        <f t="shared" si="86"/>
        <v>0</v>
      </c>
      <c r="CP115" s="97">
        <f t="shared" si="87"/>
        <v>0</v>
      </c>
      <c r="CQ115" s="94">
        <f t="shared" si="88"/>
        <v>0</v>
      </c>
      <c r="CR115" s="95">
        <f t="shared" si="96"/>
        <v>0</v>
      </c>
      <c r="CS115" s="96">
        <f t="shared" si="89"/>
        <v>0</v>
      </c>
      <c r="CT115" s="75">
        <f t="shared" si="98"/>
        <v>0</v>
      </c>
      <c r="CU115" s="99">
        <f t="shared" si="91"/>
        <v>0</v>
      </c>
      <c r="CV115" s="99">
        <f t="shared" si="66"/>
        <v>0</v>
      </c>
      <c r="CW115" s="100">
        <f t="shared" si="97"/>
        <v>0</v>
      </c>
      <c r="CX115" s="75">
        <f>SUM(CR115*CT115*BE1)</f>
        <v>0</v>
      </c>
    </row>
    <row r="116" spans="1:102" ht="18.95" customHeight="1">
      <c r="A116" s="45" t="str">
        <f t="shared" si="101"/>
        <v/>
      </c>
      <c r="B116" s="55" t="str">
        <f t="shared" si="103"/>
        <v/>
      </c>
      <c r="C116" s="47" t="str">
        <f t="shared" si="102"/>
        <v/>
      </c>
      <c r="D116" s="56" t="str">
        <f t="shared" si="104"/>
        <v/>
      </c>
      <c r="E116" s="121" t="str">
        <f t="shared" si="108"/>
        <v/>
      </c>
      <c r="F116" s="121"/>
      <c r="G116" s="57" t="str">
        <f t="shared" si="105"/>
        <v/>
      </c>
      <c r="H116" s="57" t="str">
        <f t="shared" si="106"/>
        <v/>
      </c>
      <c r="I116" s="128" t="str">
        <f t="shared" si="109"/>
        <v/>
      </c>
      <c r="J116" s="128" t="str">
        <f t="shared" si="110"/>
        <v/>
      </c>
      <c r="K116" s="140" t="str">
        <f t="shared" si="65"/>
        <v/>
      </c>
      <c r="L116" s="140"/>
      <c r="M116" s="139" t="str">
        <f t="shared" si="113"/>
        <v/>
      </c>
      <c r="N116" s="139"/>
      <c r="O116" s="46" t="str">
        <f t="shared" si="114"/>
        <v/>
      </c>
      <c r="P116" s="51" t="str">
        <f t="shared" si="115"/>
        <v/>
      </c>
      <c r="Q116" s="51"/>
      <c r="R116" s="75">
        <f>IF(R115+1&lt;13,(R115+1)*S1,1*S1)</f>
        <v>0</v>
      </c>
      <c r="S116" s="75">
        <f>SUM(BG116*S1)</f>
        <v>0</v>
      </c>
      <c r="T116" s="75">
        <f>IF(R116=1,(T115+1)*S1,T115*S1)</f>
        <v>0</v>
      </c>
      <c r="U116" s="75">
        <f>IF(U115+3&lt;13,(U115+3)*V1,(U115-9)*V1)</f>
        <v>0</v>
      </c>
      <c r="V116" s="75">
        <f>SUM(BG116*V1)</f>
        <v>0</v>
      </c>
      <c r="W116" s="75">
        <f>IF(U116&lt;4,(W115+1)*V1,W115*V1)</f>
        <v>0</v>
      </c>
      <c r="X116" s="75">
        <f>IF(X115+6&lt;13,(X115+6)*Y1,(X115-6)*Y1)</f>
        <v>0</v>
      </c>
      <c r="Y116" s="75">
        <f>SUM(BG116*Y1)</f>
        <v>0</v>
      </c>
      <c r="Z116" s="75">
        <f>IF(X116&lt;6,(Z115+1)*Y1,Z115*Y1)</f>
        <v>0</v>
      </c>
      <c r="AA116" s="75">
        <f>SUM(AA115*AB1)</f>
        <v>0</v>
      </c>
      <c r="AB116" s="75">
        <f>SUM(BG116*AB1)</f>
        <v>0</v>
      </c>
      <c r="AC116" s="75">
        <f>SUM(AC115+1*AB1)</f>
        <v>0</v>
      </c>
      <c r="AD116" s="75">
        <v>0</v>
      </c>
      <c r="AE116" s="75">
        <v>0</v>
      </c>
      <c r="AF116" s="75">
        <v>0</v>
      </c>
      <c r="AG116" s="75">
        <f>IF(AG115+2&lt;13,(AG115+2)*AH1,(AG115-10)*AH1)</f>
        <v>0</v>
      </c>
      <c r="AH116" s="75">
        <f>SUM(BG116*AH1)</f>
        <v>0</v>
      </c>
      <c r="AI116" s="75">
        <f>IF(AG116&lt;3,(AI115+1)*AH1,AI115*AH1)</f>
        <v>0</v>
      </c>
      <c r="AJ116" s="75">
        <f>IF(AJ114=AJ115,(AJ115+1-AK116)*AL1,AJ115*AL1)</f>
        <v>0</v>
      </c>
      <c r="AK116" s="75">
        <f t="shared" si="100"/>
        <v>0</v>
      </c>
      <c r="AL116" s="75">
        <f>IF(AJ116-AJ115=0,(AL115+15)*AL1,AM1*AL1)</f>
        <v>0</v>
      </c>
      <c r="AM116" s="75">
        <f>IF(AK116=12,(AM115+1)*AL1,AM115*AL1)</f>
        <v>0</v>
      </c>
      <c r="AN116" s="75">
        <f>IF(AN114=AN115,(AN115+1-AO116)*AO1,AN115*AO1)</f>
        <v>0</v>
      </c>
      <c r="AO116" s="75">
        <f t="shared" si="92"/>
        <v>0</v>
      </c>
      <c r="AP116" s="75">
        <f>IF(AN115=AN116,BG116*AO1,(AP115-15)*AO1)</f>
        <v>0</v>
      </c>
      <c r="AQ116" s="75">
        <f>IF(AO116=12,(AQ115+1)*AO1,AQ115*AO1)</f>
        <v>0</v>
      </c>
      <c r="AR116" s="91">
        <f>SUM(MONTH(BC115+14)*AS1)</f>
        <v>0</v>
      </c>
      <c r="AS116" s="91">
        <f>SUM(DAY(BC115+14)*AS1)</f>
        <v>0</v>
      </c>
      <c r="AT116" s="91">
        <f>SUM(YEAR(BC115+14)*AS1)</f>
        <v>0</v>
      </c>
      <c r="AU116" s="91">
        <f>SUM(MONTH(BC115+7)*AV1)</f>
        <v>0</v>
      </c>
      <c r="AV116" s="91">
        <f>SUM(DAY(BC115+7)*AV1)</f>
        <v>0</v>
      </c>
      <c r="AW116" s="91">
        <f>SUM(YEAR(BC115+7)*AV1)</f>
        <v>0</v>
      </c>
      <c r="AX116" s="91">
        <f t="shared" si="69"/>
        <v>1</v>
      </c>
      <c r="AY116" s="91">
        <f t="shared" si="67"/>
        <v>1</v>
      </c>
      <c r="AZ116" s="91">
        <f t="shared" si="68"/>
        <v>0</v>
      </c>
      <c r="BA116" s="91">
        <f t="shared" si="68"/>
        <v>0</v>
      </c>
      <c r="BB116" s="79">
        <f t="shared" si="70"/>
        <v>0</v>
      </c>
      <c r="BC116" s="91">
        <f t="shared" si="71"/>
        <v>0</v>
      </c>
      <c r="BD116" s="75" t="s">
        <v>59</v>
      </c>
      <c r="BE116" s="91">
        <f>IF(BC116&lt;BU42,((BC116*10)+5),999999)</f>
        <v>5</v>
      </c>
      <c r="BF116" s="91">
        <f t="shared" si="72"/>
        <v>1</v>
      </c>
      <c r="BG116" s="75">
        <f t="shared" si="73"/>
        <v>0</v>
      </c>
      <c r="BH116" s="75">
        <f t="shared" si="93"/>
        <v>0</v>
      </c>
      <c r="BI116" s="75" t="b">
        <f t="shared" si="74"/>
        <v>0</v>
      </c>
      <c r="BJ116" s="75">
        <f t="shared" si="75"/>
        <v>0</v>
      </c>
      <c r="BK116" s="75">
        <f t="shared" si="76"/>
        <v>0</v>
      </c>
      <c r="BL116" s="75" t="b">
        <f t="shared" si="77"/>
        <v>1</v>
      </c>
      <c r="BM116" s="75">
        <f t="shared" si="78"/>
        <v>0</v>
      </c>
      <c r="BN116" s="75">
        <f t="shared" si="79"/>
        <v>0</v>
      </c>
      <c r="BO116" s="75" t="b">
        <f t="shared" si="80"/>
        <v>0</v>
      </c>
      <c r="BP116" s="75">
        <f t="shared" si="81"/>
        <v>0</v>
      </c>
      <c r="BQ116" s="75">
        <f t="shared" si="82"/>
        <v>0</v>
      </c>
      <c r="BR116" s="75"/>
      <c r="BS116" s="72" t="b">
        <f t="shared" si="107"/>
        <v>0</v>
      </c>
      <c r="BT116" s="72">
        <f t="shared" si="112"/>
        <v>0</v>
      </c>
      <c r="BU116" s="69" t="str">
        <f t="shared" si="111"/>
        <v/>
      </c>
      <c r="BV116" s="75"/>
      <c r="BW116" s="75"/>
      <c r="BX116" s="75"/>
      <c r="BY116" s="75"/>
      <c r="BZ116" s="75"/>
      <c r="CA116" s="75"/>
      <c r="CB116" s="75"/>
      <c r="CC116" s="75"/>
      <c r="CD116" s="79">
        <f t="shared" si="83"/>
        <v>0</v>
      </c>
      <c r="CE116" s="92">
        <f>IF(CD116&lt;CE3,CD116,CE3)</f>
        <v>0</v>
      </c>
      <c r="CF116" s="72" t="str">
        <f>IF(CE116&gt;=CE3,"BALLOON","PMT")</f>
        <v>PMT</v>
      </c>
      <c r="CG116" s="91">
        <f t="shared" si="94"/>
        <v>0</v>
      </c>
      <c r="CH116" s="91">
        <f>IF(BX1=360,CB5,CG116)</f>
        <v>0</v>
      </c>
      <c r="CI116" s="75" t="b">
        <f t="shared" si="84"/>
        <v>0</v>
      </c>
      <c r="CJ116" s="75">
        <f t="shared" si="95"/>
        <v>0</v>
      </c>
      <c r="CK116" s="75">
        <f>SUM(CJ116*CK1)</f>
        <v>0</v>
      </c>
      <c r="CL116" s="98">
        <f t="shared" si="85"/>
        <v>0</v>
      </c>
      <c r="CM116" s="97">
        <f>IF(CF116="PMT",E16-CL116,0)</f>
        <v>0</v>
      </c>
      <c r="CN116" s="97">
        <f t="shared" si="99"/>
        <v>0</v>
      </c>
      <c r="CO116" s="97">
        <f t="shared" si="86"/>
        <v>0</v>
      </c>
      <c r="CP116" s="97">
        <f t="shared" si="87"/>
        <v>0</v>
      </c>
      <c r="CQ116" s="94">
        <f t="shared" si="88"/>
        <v>0</v>
      </c>
      <c r="CR116" s="95">
        <f t="shared" si="96"/>
        <v>0</v>
      </c>
      <c r="CS116" s="96">
        <f t="shared" si="89"/>
        <v>0</v>
      </c>
      <c r="CT116" s="75">
        <f t="shared" si="98"/>
        <v>0</v>
      </c>
      <c r="CU116" s="99">
        <f t="shared" si="91"/>
        <v>0</v>
      </c>
      <c r="CV116" s="99">
        <f t="shared" si="66"/>
        <v>0</v>
      </c>
      <c r="CW116" s="100">
        <f t="shared" si="97"/>
        <v>0</v>
      </c>
      <c r="CX116" s="75">
        <f>SUM(CR116*CT116*BE1)</f>
        <v>0</v>
      </c>
    </row>
    <row r="117" spans="1:102" ht="18.95" customHeight="1">
      <c r="A117" s="45" t="str">
        <f t="shared" si="101"/>
        <v/>
      </c>
      <c r="B117" s="55" t="str">
        <f t="shared" si="103"/>
        <v/>
      </c>
      <c r="C117" s="47" t="str">
        <f t="shared" si="102"/>
        <v/>
      </c>
      <c r="D117" s="56" t="str">
        <f t="shared" si="104"/>
        <v/>
      </c>
      <c r="E117" s="121" t="str">
        <f t="shared" si="108"/>
        <v/>
      </c>
      <c r="F117" s="121"/>
      <c r="G117" s="57" t="str">
        <f t="shared" si="105"/>
        <v/>
      </c>
      <c r="H117" s="57" t="str">
        <f t="shared" si="106"/>
        <v/>
      </c>
      <c r="I117" s="128" t="str">
        <f t="shared" si="109"/>
        <v/>
      </c>
      <c r="J117" s="128" t="str">
        <f t="shared" si="110"/>
        <v/>
      </c>
      <c r="K117" s="140" t="str">
        <f t="shared" si="65"/>
        <v/>
      </c>
      <c r="L117" s="140"/>
      <c r="M117" s="139" t="str">
        <f t="shared" si="113"/>
        <v/>
      </c>
      <c r="N117" s="139"/>
      <c r="O117" s="46" t="str">
        <f t="shared" si="114"/>
        <v/>
      </c>
      <c r="P117" s="51" t="str">
        <f t="shared" si="115"/>
        <v/>
      </c>
      <c r="Q117" s="51"/>
      <c r="R117" s="75">
        <f>IF(R116+1&lt;13,(R116+1)*S1,1*S1)</f>
        <v>0</v>
      </c>
      <c r="S117" s="75">
        <f>SUM(BG117*S1)</f>
        <v>0</v>
      </c>
      <c r="T117" s="75">
        <f>IF(R117=1,(T116+1)*S1,T116*S1)</f>
        <v>0</v>
      </c>
      <c r="U117" s="75">
        <f>IF(U116+3&lt;13,(U116+3)*V1,(U116-9)*V1)</f>
        <v>0</v>
      </c>
      <c r="V117" s="75">
        <f>SUM(BG117*V1)</f>
        <v>0</v>
      </c>
      <c r="W117" s="75">
        <f>IF(U117&lt;4,(W116+1)*V1,W116*V1)</f>
        <v>0</v>
      </c>
      <c r="X117" s="75">
        <f>IF(X116+6&lt;13,(X116+6)*Y1,(X116-6)*Y1)</f>
        <v>0</v>
      </c>
      <c r="Y117" s="75">
        <f>SUM(BG117*Y1)</f>
        <v>0</v>
      </c>
      <c r="Z117" s="75">
        <f>IF(X117&lt;6,(Z116+1)*Y1,Z116*Y1)</f>
        <v>0</v>
      </c>
      <c r="AA117" s="75">
        <f>SUM(AA116*AB1)</f>
        <v>0</v>
      </c>
      <c r="AB117" s="75">
        <f>SUM(BG117*AB1)</f>
        <v>0</v>
      </c>
      <c r="AC117" s="75">
        <f>SUM(AC116+1*AB1)</f>
        <v>0</v>
      </c>
      <c r="AD117" s="75">
        <v>0</v>
      </c>
      <c r="AE117" s="75">
        <v>0</v>
      </c>
      <c r="AF117" s="75">
        <v>0</v>
      </c>
      <c r="AG117" s="75">
        <f>IF(AG116+2&lt;13,(AG116+2)*AH1,(AG116-10)*AH1)</f>
        <v>0</v>
      </c>
      <c r="AH117" s="75">
        <f>SUM(BG117*AH1)</f>
        <v>0</v>
      </c>
      <c r="AI117" s="75">
        <f>IF(AG117&lt;3,(AI116+1)*AH1,AI116*AH1)</f>
        <v>0</v>
      </c>
      <c r="AJ117" s="75">
        <f>IF(AJ115=AJ116,(AJ116+1-AK117)*AL1,AJ116*AL1)</f>
        <v>0</v>
      </c>
      <c r="AK117" s="75">
        <f t="shared" si="100"/>
        <v>0</v>
      </c>
      <c r="AL117" s="75">
        <f>IF(AJ117-AJ116=0,(AL116+15)*AL1,AM1*AL1)</f>
        <v>0</v>
      </c>
      <c r="AM117" s="75">
        <f>IF(AK117=12,(AM116+1)*AL1,AM116*AL1)</f>
        <v>0</v>
      </c>
      <c r="AN117" s="75">
        <f>IF(AN115=AN116,(AN116+1-AO117)*AO1,AN116*AO1)</f>
        <v>0</v>
      </c>
      <c r="AO117" s="75">
        <f t="shared" si="92"/>
        <v>0</v>
      </c>
      <c r="AP117" s="75">
        <f>IF(AN116=AN117,BG117*AO1,(AP116-15)*AO1)</f>
        <v>0</v>
      </c>
      <c r="AQ117" s="75">
        <f>IF(AO117=12,(AQ116+1)*AO1,AQ116*AO1)</f>
        <v>0</v>
      </c>
      <c r="AR117" s="91">
        <f>SUM(MONTH(BC116+14)*AS1)</f>
        <v>0</v>
      </c>
      <c r="AS117" s="91">
        <f>SUM(DAY(BC116+14)*AS1)</f>
        <v>0</v>
      </c>
      <c r="AT117" s="91">
        <f>SUM(YEAR(BC116+14)*AS1)</f>
        <v>0</v>
      </c>
      <c r="AU117" s="91">
        <f>SUM(MONTH(BC116+7)*AV1)</f>
        <v>0</v>
      </c>
      <c r="AV117" s="91">
        <f>SUM(DAY(BC116+7)*AV1)</f>
        <v>0</v>
      </c>
      <c r="AW117" s="91">
        <f>SUM(YEAR(BC116+7)*AV1)</f>
        <v>0</v>
      </c>
      <c r="AX117" s="91">
        <f t="shared" si="69"/>
        <v>1</v>
      </c>
      <c r="AY117" s="91">
        <f t="shared" si="67"/>
        <v>1</v>
      </c>
      <c r="AZ117" s="91">
        <f t="shared" si="68"/>
        <v>0</v>
      </c>
      <c r="BA117" s="91">
        <f t="shared" si="68"/>
        <v>0</v>
      </c>
      <c r="BB117" s="79">
        <f t="shared" si="70"/>
        <v>0</v>
      </c>
      <c r="BC117" s="91">
        <f t="shared" si="71"/>
        <v>0</v>
      </c>
      <c r="BD117" s="75" t="s">
        <v>59</v>
      </c>
      <c r="BE117" s="91">
        <f>IF(BC117&lt;BU42,((BC117*10)+5),999999)</f>
        <v>5</v>
      </c>
      <c r="BF117" s="91">
        <f t="shared" si="72"/>
        <v>1</v>
      </c>
      <c r="BG117" s="75">
        <f t="shared" si="73"/>
        <v>0</v>
      </c>
      <c r="BH117" s="75">
        <f t="shared" si="93"/>
        <v>0</v>
      </c>
      <c r="BI117" s="75" t="b">
        <f t="shared" si="74"/>
        <v>0</v>
      </c>
      <c r="BJ117" s="75">
        <f t="shared" si="75"/>
        <v>0</v>
      </c>
      <c r="BK117" s="75">
        <f t="shared" si="76"/>
        <v>0</v>
      </c>
      <c r="BL117" s="75" t="b">
        <f t="shared" si="77"/>
        <v>1</v>
      </c>
      <c r="BM117" s="75">
        <f t="shared" si="78"/>
        <v>0</v>
      </c>
      <c r="BN117" s="75">
        <f t="shared" si="79"/>
        <v>0</v>
      </c>
      <c r="BO117" s="75" t="b">
        <f t="shared" si="80"/>
        <v>0</v>
      </c>
      <c r="BP117" s="75">
        <f t="shared" si="81"/>
        <v>0</v>
      </c>
      <c r="BQ117" s="75">
        <f t="shared" si="82"/>
        <v>0</v>
      </c>
      <c r="BR117" s="75"/>
      <c r="BS117" s="72" t="b">
        <f t="shared" si="107"/>
        <v>0</v>
      </c>
      <c r="BT117" s="72">
        <f t="shared" si="112"/>
        <v>0</v>
      </c>
      <c r="BU117" s="69" t="str">
        <f t="shared" si="111"/>
        <v/>
      </c>
      <c r="BV117" s="75"/>
      <c r="BW117" s="75"/>
      <c r="BX117" s="75"/>
      <c r="BY117" s="75"/>
      <c r="BZ117" s="75"/>
      <c r="CA117" s="75"/>
      <c r="CB117" s="75"/>
      <c r="CC117" s="75"/>
      <c r="CD117" s="79">
        <f t="shared" si="83"/>
        <v>0</v>
      </c>
      <c r="CE117" s="92">
        <f>IF(CD117&lt;CE3,CD117,CE3)</f>
        <v>0</v>
      </c>
      <c r="CF117" s="72" t="str">
        <f>IF(CE117&gt;=CE3,"BALLOON","PMT")</f>
        <v>PMT</v>
      </c>
      <c r="CG117" s="91">
        <f t="shared" si="94"/>
        <v>0</v>
      </c>
      <c r="CH117" s="91">
        <f>IF(BX1=360,CB5,CG117)</f>
        <v>0</v>
      </c>
      <c r="CI117" s="75" t="b">
        <f t="shared" si="84"/>
        <v>0</v>
      </c>
      <c r="CJ117" s="75">
        <f t="shared" si="95"/>
        <v>0</v>
      </c>
      <c r="CK117" s="75">
        <f>SUM(CJ117*CK1)</f>
        <v>0</v>
      </c>
      <c r="CL117" s="98">
        <f t="shared" si="85"/>
        <v>0</v>
      </c>
      <c r="CM117" s="97">
        <f>IF(CF117="PMT",E16-CL117,0)</f>
        <v>0</v>
      </c>
      <c r="CN117" s="97">
        <f t="shared" si="99"/>
        <v>0</v>
      </c>
      <c r="CO117" s="97">
        <f t="shared" si="86"/>
        <v>0</v>
      </c>
      <c r="CP117" s="97">
        <f t="shared" si="87"/>
        <v>0</v>
      </c>
      <c r="CQ117" s="94">
        <f t="shared" si="88"/>
        <v>0</v>
      </c>
      <c r="CR117" s="95">
        <f t="shared" si="96"/>
        <v>0</v>
      </c>
      <c r="CS117" s="96">
        <f t="shared" si="89"/>
        <v>0</v>
      </c>
      <c r="CT117" s="75">
        <f t="shared" si="98"/>
        <v>0</v>
      </c>
      <c r="CU117" s="99">
        <f t="shared" si="91"/>
        <v>0</v>
      </c>
      <c r="CV117" s="99">
        <f t="shared" si="66"/>
        <v>0</v>
      </c>
      <c r="CW117" s="100">
        <f t="shared" si="97"/>
        <v>0</v>
      </c>
      <c r="CX117" s="75">
        <f>SUM(CR117*CT117*BE1)</f>
        <v>0</v>
      </c>
    </row>
    <row r="118" spans="1:102" ht="18.95" customHeight="1">
      <c r="A118" s="45" t="str">
        <f t="shared" si="101"/>
        <v/>
      </c>
      <c r="B118" s="55" t="str">
        <f t="shared" si="103"/>
        <v/>
      </c>
      <c r="C118" s="47" t="str">
        <f t="shared" si="102"/>
        <v/>
      </c>
      <c r="D118" s="56" t="str">
        <f t="shared" si="104"/>
        <v/>
      </c>
      <c r="E118" s="121" t="str">
        <f t="shared" si="108"/>
        <v/>
      </c>
      <c r="F118" s="121"/>
      <c r="G118" s="57" t="str">
        <f t="shared" si="105"/>
        <v/>
      </c>
      <c r="H118" s="57" t="str">
        <f t="shared" si="106"/>
        <v/>
      </c>
      <c r="I118" s="128" t="str">
        <f t="shared" si="109"/>
        <v/>
      </c>
      <c r="J118" s="128" t="str">
        <f t="shared" si="110"/>
        <v/>
      </c>
      <c r="K118" s="140" t="str">
        <f t="shared" si="65"/>
        <v/>
      </c>
      <c r="L118" s="140"/>
      <c r="M118" s="139" t="str">
        <f t="shared" si="113"/>
        <v/>
      </c>
      <c r="N118" s="139"/>
      <c r="O118" s="46" t="str">
        <f t="shared" si="114"/>
        <v/>
      </c>
      <c r="P118" s="51" t="str">
        <f t="shared" si="115"/>
        <v/>
      </c>
      <c r="Q118" s="51"/>
      <c r="R118" s="75">
        <f>IF(R117+1&lt;13,(R117+1)*S1,1*S1)</f>
        <v>0</v>
      </c>
      <c r="S118" s="75">
        <f>SUM(BG118*S1)</f>
        <v>0</v>
      </c>
      <c r="T118" s="75">
        <f>IF(R118=1,(T117+1)*S1,T117*S1)</f>
        <v>0</v>
      </c>
      <c r="U118" s="75">
        <f>IF(U117+3&lt;13,(U117+3)*V1,(U117-9)*V1)</f>
        <v>0</v>
      </c>
      <c r="V118" s="75">
        <f>SUM(BG118*V1)</f>
        <v>0</v>
      </c>
      <c r="W118" s="75">
        <f>IF(U118&lt;4,(W117+1)*V1,W117*V1)</f>
        <v>0</v>
      </c>
      <c r="X118" s="75">
        <f>IF(X117+6&lt;13,(X117+6)*Y1,(X117-6)*Y1)</f>
        <v>0</v>
      </c>
      <c r="Y118" s="75">
        <f>SUM(BG118*Y1)</f>
        <v>0</v>
      </c>
      <c r="Z118" s="75">
        <f>IF(X118&lt;6,(Z117+1)*Y1,Z117*Y1)</f>
        <v>0</v>
      </c>
      <c r="AA118" s="75">
        <f>SUM(AA117*AB1)</f>
        <v>0</v>
      </c>
      <c r="AB118" s="75">
        <f>SUM(BG118*AB1)</f>
        <v>0</v>
      </c>
      <c r="AC118" s="75">
        <f>SUM(AC117+1*AB1)</f>
        <v>0</v>
      </c>
      <c r="AD118" s="75">
        <v>0</v>
      </c>
      <c r="AE118" s="75">
        <v>0</v>
      </c>
      <c r="AF118" s="75">
        <v>0</v>
      </c>
      <c r="AG118" s="75">
        <f>IF(AG117+2&lt;13,(AG117+2)*AH1,(AG117-10)*AH1)</f>
        <v>0</v>
      </c>
      <c r="AH118" s="75">
        <f>SUM(BG118*AH1)</f>
        <v>0</v>
      </c>
      <c r="AI118" s="75">
        <f>IF(AG118&lt;3,(AI117+1)*AH1,AI117*AH1)</f>
        <v>0</v>
      </c>
      <c r="AJ118" s="75">
        <f>IF(AJ116=AJ117,(AJ117+1-AK118)*AL1,AJ117*AL1)</f>
        <v>0</v>
      </c>
      <c r="AK118" s="75">
        <f t="shared" si="100"/>
        <v>0</v>
      </c>
      <c r="AL118" s="75">
        <f>IF(AJ118-AJ117=0,(AL117+15)*AL1,AM1*AL1)</f>
        <v>0</v>
      </c>
      <c r="AM118" s="75">
        <f>IF(AK118=12,(AM117+1)*AL1,AM117*AL1)</f>
        <v>0</v>
      </c>
      <c r="AN118" s="75">
        <f>IF(AN116=AN117,(AN117+1-AO118)*AO1,AN117*AO1)</f>
        <v>0</v>
      </c>
      <c r="AO118" s="75">
        <f t="shared" si="92"/>
        <v>0</v>
      </c>
      <c r="AP118" s="75">
        <f>IF(AN117=AN118,BG118*AO1,(AP117-15)*AO1)</f>
        <v>0</v>
      </c>
      <c r="AQ118" s="75">
        <f>IF(AO118=12,(AQ117+1)*AO1,AQ117*AO1)</f>
        <v>0</v>
      </c>
      <c r="AR118" s="91">
        <f>SUM(MONTH(BC117+14)*AS1)</f>
        <v>0</v>
      </c>
      <c r="AS118" s="91">
        <f>SUM(DAY(BC117+14)*AS1)</f>
        <v>0</v>
      </c>
      <c r="AT118" s="91">
        <f>SUM(YEAR(BC117+14)*AS1)</f>
        <v>0</v>
      </c>
      <c r="AU118" s="91">
        <f>SUM(MONTH(BC117+7)*AV1)</f>
        <v>0</v>
      </c>
      <c r="AV118" s="91">
        <f>SUM(DAY(BC117+7)*AV1)</f>
        <v>0</v>
      </c>
      <c r="AW118" s="91">
        <f>SUM(YEAR(BC117+7)*AV1)</f>
        <v>0</v>
      </c>
      <c r="AX118" s="91">
        <f t="shared" si="69"/>
        <v>1</v>
      </c>
      <c r="AY118" s="91">
        <f t="shared" si="67"/>
        <v>1</v>
      </c>
      <c r="AZ118" s="91">
        <f t="shared" si="68"/>
        <v>0</v>
      </c>
      <c r="BA118" s="91">
        <f t="shared" si="68"/>
        <v>0</v>
      </c>
      <c r="BB118" s="79">
        <f t="shared" si="70"/>
        <v>0</v>
      </c>
      <c r="BC118" s="91">
        <f t="shared" si="71"/>
        <v>0</v>
      </c>
      <c r="BD118" s="75" t="s">
        <v>59</v>
      </c>
      <c r="BE118" s="91">
        <f>IF(BC118&lt;BU42,((BC118*10)+5),999999)</f>
        <v>5</v>
      </c>
      <c r="BF118" s="91">
        <f t="shared" si="72"/>
        <v>1</v>
      </c>
      <c r="BG118" s="75">
        <f t="shared" si="73"/>
        <v>0</v>
      </c>
      <c r="BH118" s="75">
        <f t="shared" si="93"/>
        <v>0</v>
      </c>
      <c r="BI118" s="75" t="b">
        <f t="shared" si="74"/>
        <v>0</v>
      </c>
      <c r="BJ118" s="75">
        <f t="shared" si="75"/>
        <v>0</v>
      </c>
      <c r="BK118" s="75">
        <f t="shared" si="76"/>
        <v>0</v>
      </c>
      <c r="BL118" s="75" t="b">
        <f t="shared" si="77"/>
        <v>1</v>
      </c>
      <c r="BM118" s="75">
        <f t="shared" si="78"/>
        <v>0</v>
      </c>
      <c r="BN118" s="75">
        <f t="shared" si="79"/>
        <v>0</v>
      </c>
      <c r="BO118" s="75" t="b">
        <f t="shared" si="80"/>
        <v>0</v>
      </c>
      <c r="BP118" s="75">
        <f t="shared" si="81"/>
        <v>0</v>
      </c>
      <c r="BQ118" s="75">
        <f t="shared" si="82"/>
        <v>0</v>
      </c>
      <c r="BR118" s="75"/>
      <c r="BS118" s="72" t="b">
        <f t="shared" si="107"/>
        <v>0</v>
      </c>
      <c r="BT118" s="72">
        <f t="shared" si="112"/>
        <v>0</v>
      </c>
      <c r="BU118" s="69" t="str">
        <f t="shared" si="111"/>
        <v/>
      </c>
      <c r="BV118" s="75"/>
      <c r="BW118" s="75"/>
      <c r="BX118" s="75"/>
      <c r="BY118" s="75"/>
      <c r="BZ118" s="75"/>
      <c r="CA118" s="75"/>
      <c r="CB118" s="75"/>
      <c r="CC118" s="75"/>
      <c r="CD118" s="79">
        <f t="shared" si="83"/>
        <v>0</v>
      </c>
      <c r="CE118" s="92">
        <f>IF(CD118&lt;CE3,CD118,CE3)</f>
        <v>0</v>
      </c>
      <c r="CF118" s="72" t="str">
        <f>IF(CE118&gt;=CE3,"BALLOON","PMT")</f>
        <v>PMT</v>
      </c>
      <c r="CG118" s="91">
        <f t="shared" si="94"/>
        <v>0</v>
      </c>
      <c r="CH118" s="91">
        <f>IF(BX1=360,CB5,CG118)</f>
        <v>0</v>
      </c>
      <c r="CI118" s="75" t="b">
        <f t="shared" si="84"/>
        <v>0</v>
      </c>
      <c r="CJ118" s="75">
        <f t="shared" si="95"/>
        <v>0</v>
      </c>
      <c r="CK118" s="75">
        <f>SUM(CJ118*CK1)</f>
        <v>0</v>
      </c>
      <c r="CL118" s="98">
        <f t="shared" si="85"/>
        <v>0</v>
      </c>
      <c r="CM118" s="97">
        <f>IF(CF118="PMT",E16-CL118,0)</f>
        <v>0</v>
      </c>
      <c r="CN118" s="97">
        <f t="shared" si="99"/>
        <v>0</v>
      </c>
      <c r="CO118" s="97">
        <f t="shared" si="86"/>
        <v>0</v>
      </c>
      <c r="CP118" s="97">
        <f t="shared" si="87"/>
        <v>0</v>
      </c>
      <c r="CQ118" s="94">
        <f t="shared" si="88"/>
        <v>0</v>
      </c>
      <c r="CR118" s="95">
        <f t="shared" si="96"/>
        <v>0</v>
      </c>
      <c r="CS118" s="96">
        <f t="shared" si="89"/>
        <v>0</v>
      </c>
      <c r="CT118" s="75">
        <f t="shared" si="98"/>
        <v>0</v>
      </c>
      <c r="CU118" s="99">
        <f t="shared" si="91"/>
        <v>0</v>
      </c>
      <c r="CV118" s="99">
        <f t="shared" si="66"/>
        <v>0</v>
      </c>
      <c r="CW118" s="100">
        <f t="shared" si="97"/>
        <v>0</v>
      </c>
      <c r="CX118" s="75">
        <f>SUM(CR118*CT118*BE1)</f>
        <v>0</v>
      </c>
    </row>
    <row r="119" spans="1:102" ht="18.95" customHeight="1">
      <c r="A119" s="45" t="str">
        <f t="shared" si="101"/>
        <v/>
      </c>
      <c r="B119" s="55" t="str">
        <f t="shared" si="103"/>
        <v/>
      </c>
      <c r="C119" s="47" t="str">
        <f t="shared" si="102"/>
        <v/>
      </c>
      <c r="D119" s="56" t="str">
        <f t="shared" si="104"/>
        <v/>
      </c>
      <c r="E119" s="121" t="str">
        <f t="shared" si="108"/>
        <v/>
      </c>
      <c r="F119" s="121"/>
      <c r="G119" s="57" t="str">
        <f t="shared" si="105"/>
        <v/>
      </c>
      <c r="H119" s="57" t="str">
        <f t="shared" si="106"/>
        <v/>
      </c>
      <c r="I119" s="128" t="str">
        <f t="shared" si="109"/>
        <v/>
      </c>
      <c r="J119" s="128" t="str">
        <f t="shared" si="110"/>
        <v/>
      </c>
      <c r="K119" s="140" t="str">
        <f t="shared" si="65"/>
        <v/>
      </c>
      <c r="L119" s="140"/>
      <c r="M119" s="139" t="str">
        <f t="shared" si="113"/>
        <v/>
      </c>
      <c r="N119" s="139"/>
      <c r="O119" s="46" t="str">
        <f t="shared" si="114"/>
        <v/>
      </c>
      <c r="P119" s="51" t="str">
        <f t="shared" si="115"/>
        <v/>
      </c>
      <c r="Q119" s="51"/>
      <c r="R119" s="75">
        <f>IF(R118+1&lt;13,(R118+1)*S1,1*S1)</f>
        <v>0</v>
      </c>
      <c r="S119" s="75">
        <f>SUM(BG119*S1)</f>
        <v>0</v>
      </c>
      <c r="T119" s="75">
        <f>IF(R119=1,(T118+1)*S1,T118*S1)</f>
        <v>0</v>
      </c>
      <c r="U119" s="75">
        <f>IF(U118+3&lt;13,(U118+3)*V1,(U118-9)*V1)</f>
        <v>0</v>
      </c>
      <c r="V119" s="75">
        <f>SUM(BG119*V1)</f>
        <v>0</v>
      </c>
      <c r="W119" s="75">
        <f>IF(U119&lt;4,(W118+1)*V1,W118*V1)</f>
        <v>0</v>
      </c>
      <c r="X119" s="75">
        <f>IF(X118+6&lt;13,(X118+6)*Y1,(X118-6)*Y1)</f>
        <v>0</v>
      </c>
      <c r="Y119" s="75">
        <f>SUM(BG119*Y1)</f>
        <v>0</v>
      </c>
      <c r="Z119" s="75">
        <f>IF(X119&lt;6,(Z118+1)*Y1,Z118*Y1)</f>
        <v>0</v>
      </c>
      <c r="AA119" s="75">
        <f>SUM(AA118*AB1)</f>
        <v>0</v>
      </c>
      <c r="AB119" s="75">
        <f>SUM(BG119*AB1)</f>
        <v>0</v>
      </c>
      <c r="AC119" s="75">
        <f>SUM(AC118+1*AB1)</f>
        <v>0</v>
      </c>
      <c r="AD119" s="75">
        <v>0</v>
      </c>
      <c r="AE119" s="75">
        <v>0</v>
      </c>
      <c r="AF119" s="75">
        <v>0</v>
      </c>
      <c r="AG119" s="75">
        <f>IF(AG118+2&lt;13,(AG118+2)*AH1,(AG118-10)*AH1)</f>
        <v>0</v>
      </c>
      <c r="AH119" s="75">
        <f>SUM(BG119*AH1)</f>
        <v>0</v>
      </c>
      <c r="AI119" s="75">
        <f>IF(AG119&lt;3,(AI118+1)*AH1,AI118*AH1)</f>
        <v>0</v>
      </c>
      <c r="AJ119" s="75">
        <f>IF(AJ117=AJ118,(AJ118+1-AK119)*AL1,AJ118*AL1)</f>
        <v>0</v>
      </c>
      <c r="AK119" s="75">
        <f t="shared" si="100"/>
        <v>0</v>
      </c>
      <c r="AL119" s="75">
        <f>IF(AJ119-AJ118=0,(AL118+15)*AL1,AM1*AL1)</f>
        <v>0</v>
      </c>
      <c r="AM119" s="75">
        <f>IF(AK119=12,(AM118+1)*AL1,AM118*AL1)</f>
        <v>0</v>
      </c>
      <c r="AN119" s="75">
        <f>IF(AN117=AN118,(AN118+1-AO119)*AO1,AN118*AO1)</f>
        <v>0</v>
      </c>
      <c r="AO119" s="75">
        <f t="shared" si="92"/>
        <v>0</v>
      </c>
      <c r="AP119" s="75">
        <f>IF(AN118=AN119,BG119*AO1,(AP118-15)*AO1)</f>
        <v>0</v>
      </c>
      <c r="AQ119" s="75">
        <f>IF(AO119=12,(AQ118+1)*AO1,AQ118*AO1)</f>
        <v>0</v>
      </c>
      <c r="AR119" s="91">
        <f>SUM(MONTH(BC118+14)*AS1)</f>
        <v>0</v>
      </c>
      <c r="AS119" s="91">
        <f>SUM(DAY(BC118+14)*AS1)</f>
        <v>0</v>
      </c>
      <c r="AT119" s="91">
        <f>SUM(YEAR(BC118+14)*AS1)</f>
        <v>0</v>
      </c>
      <c r="AU119" s="91">
        <f>SUM(MONTH(BC118+7)*AV1)</f>
        <v>0</v>
      </c>
      <c r="AV119" s="91">
        <f>SUM(DAY(BC118+7)*AV1)</f>
        <v>0</v>
      </c>
      <c r="AW119" s="91">
        <f>SUM(YEAR(BC118+7)*AV1)</f>
        <v>0</v>
      </c>
      <c r="AX119" s="91">
        <f t="shared" si="69"/>
        <v>1</v>
      </c>
      <c r="AY119" s="91">
        <f t="shared" si="67"/>
        <v>1</v>
      </c>
      <c r="AZ119" s="91">
        <f t="shared" si="68"/>
        <v>0</v>
      </c>
      <c r="BA119" s="91">
        <f t="shared" si="68"/>
        <v>0</v>
      </c>
      <c r="BB119" s="79">
        <f t="shared" si="70"/>
        <v>0</v>
      </c>
      <c r="BC119" s="91">
        <f t="shared" si="71"/>
        <v>0</v>
      </c>
      <c r="BD119" s="75" t="s">
        <v>59</v>
      </c>
      <c r="BE119" s="91">
        <f>IF(BC119&lt;BU42,((BC119*10)+5),999999)</f>
        <v>5</v>
      </c>
      <c r="BF119" s="91">
        <f t="shared" si="72"/>
        <v>1</v>
      </c>
      <c r="BG119" s="75">
        <f t="shared" si="73"/>
        <v>0</v>
      </c>
      <c r="BH119" s="75">
        <f t="shared" si="93"/>
        <v>0</v>
      </c>
      <c r="BI119" s="75" t="b">
        <f t="shared" si="74"/>
        <v>0</v>
      </c>
      <c r="BJ119" s="75">
        <f t="shared" si="75"/>
        <v>0</v>
      </c>
      <c r="BK119" s="75">
        <f t="shared" si="76"/>
        <v>0</v>
      </c>
      <c r="BL119" s="75" t="b">
        <f t="shared" si="77"/>
        <v>1</v>
      </c>
      <c r="BM119" s="75">
        <f t="shared" si="78"/>
        <v>0</v>
      </c>
      <c r="BN119" s="75">
        <f t="shared" si="79"/>
        <v>0</v>
      </c>
      <c r="BO119" s="75" t="b">
        <f t="shared" si="80"/>
        <v>0</v>
      </c>
      <c r="BP119" s="75">
        <f t="shared" si="81"/>
        <v>0</v>
      </c>
      <c r="BQ119" s="75">
        <f t="shared" si="82"/>
        <v>0</v>
      </c>
      <c r="BR119" s="75"/>
      <c r="BS119" s="72" t="b">
        <f t="shared" si="107"/>
        <v>0</v>
      </c>
      <c r="BT119" s="72">
        <f t="shared" si="112"/>
        <v>0</v>
      </c>
      <c r="BU119" s="69" t="str">
        <f t="shared" si="111"/>
        <v/>
      </c>
      <c r="BV119" s="75"/>
      <c r="BW119" s="75"/>
      <c r="BX119" s="75"/>
      <c r="BY119" s="75"/>
      <c r="BZ119" s="75"/>
      <c r="CA119" s="75"/>
      <c r="CB119" s="75"/>
      <c r="CC119" s="75"/>
      <c r="CD119" s="79">
        <f t="shared" si="83"/>
        <v>0</v>
      </c>
      <c r="CE119" s="92">
        <f>IF(CD119&lt;CE3,CD119,CE3)</f>
        <v>0</v>
      </c>
      <c r="CF119" s="72" t="str">
        <f>IF(CE119&gt;=CE3,"BALLOON","PMT")</f>
        <v>PMT</v>
      </c>
      <c r="CG119" s="91">
        <f t="shared" si="94"/>
        <v>0</v>
      </c>
      <c r="CH119" s="91">
        <f>IF(BX1=360,CB5,CG119)</f>
        <v>0</v>
      </c>
      <c r="CI119" s="75" t="b">
        <f t="shared" si="84"/>
        <v>0</v>
      </c>
      <c r="CJ119" s="75">
        <f t="shared" si="95"/>
        <v>0</v>
      </c>
      <c r="CK119" s="75">
        <f>SUM(CJ119*CK1)</f>
        <v>0</v>
      </c>
      <c r="CL119" s="98">
        <f t="shared" si="85"/>
        <v>0</v>
      </c>
      <c r="CM119" s="97">
        <f>IF(CF119="PMT",E16-CL119,0)</f>
        <v>0</v>
      </c>
      <c r="CN119" s="97">
        <f t="shared" si="99"/>
        <v>0</v>
      </c>
      <c r="CO119" s="97">
        <f t="shared" si="86"/>
        <v>0</v>
      </c>
      <c r="CP119" s="97">
        <f t="shared" si="87"/>
        <v>0</v>
      </c>
      <c r="CQ119" s="94">
        <f t="shared" si="88"/>
        <v>0</v>
      </c>
      <c r="CR119" s="95">
        <f t="shared" si="96"/>
        <v>0</v>
      </c>
      <c r="CS119" s="96">
        <f t="shared" si="89"/>
        <v>0</v>
      </c>
      <c r="CT119" s="75">
        <f t="shared" si="98"/>
        <v>0</v>
      </c>
      <c r="CU119" s="99">
        <f t="shared" si="91"/>
        <v>0</v>
      </c>
      <c r="CV119" s="99">
        <f t="shared" si="66"/>
        <v>0</v>
      </c>
      <c r="CW119" s="100">
        <f t="shared" si="97"/>
        <v>0</v>
      </c>
      <c r="CX119" s="75">
        <f>SUM(CR119*CT119*BE1)</f>
        <v>0</v>
      </c>
    </row>
    <row r="120" spans="1:102" ht="18.95" customHeight="1">
      <c r="A120" s="45" t="str">
        <f t="shared" si="101"/>
        <v/>
      </c>
      <c r="B120" s="55" t="str">
        <f t="shared" si="103"/>
        <v/>
      </c>
      <c r="C120" s="47" t="str">
        <f t="shared" si="102"/>
        <v/>
      </c>
      <c r="D120" s="56" t="str">
        <f t="shared" si="104"/>
        <v/>
      </c>
      <c r="E120" s="121" t="str">
        <f t="shared" si="108"/>
        <v/>
      </c>
      <c r="F120" s="121"/>
      <c r="G120" s="57" t="str">
        <f t="shared" si="105"/>
        <v/>
      </c>
      <c r="H120" s="57" t="str">
        <f t="shared" si="106"/>
        <v/>
      </c>
      <c r="I120" s="128" t="str">
        <f t="shared" si="109"/>
        <v/>
      </c>
      <c r="J120" s="128" t="str">
        <f t="shared" si="110"/>
        <v/>
      </c>
      <c r="K120" s="140" t="str">
        <f t="shared" si="65"/>
        <v/>
      </c>
      <c r="L120" s="140"/>
      <c r="M120" s="139" t="str">
        <f t="shared" si="113"/>
        <v/>
      </c>
      <c r="N120" s="139"/>
      <c r="O120" s="46" t="str">
        <f t="shared" si="114"/>
        <v/>
      </c>
      <c r="P120" s="51" t="str">
        <f t="shared" si="115"/>
        <v/>
      </c>
      <c r="Q120" s="51"/>
      <c r="R120" s="75">
        <f>IF(R119+1&lt;13,(R119+1)*S1,1*S1)</f>
        <v>0</v>
      </c>
      <c r="S120" s="75">
        <f>SUM(BG120*S1)</f>
        <v>0</v>
      </c>
      <c r="T120" s="75">
        <f>IF(R120=1,(T119+1)*S1,T119*S1)</f>
        <v>0</v>
      </c>
      <c r="U120" s="75">
        <f>IF(U119+3&lt;13,(U119+3)*V1,(U119-9)*V1)</f>
        <v>0</v>
      </c>
      <c r="V120" s="75">
        <f>SUM(BG120*V1)</f>
        <v>0</v>
      </c>
      <c r="W120" s="75">
        <f>IF(U120&lt;4,(W119+1)*V1,W119*V1)</f>
        <v>0</v>
      </c>
      <c r="X120" s="75">
        <f>IF(X119+6&lt;13,(X119+6)*Y1,(X119-6)*Y1)</f>
        <v>0</v>
      </c>
      <c r="Y120" s="75">
        <f>SUM(BG120*Y1)</f>
        <v>0</v>
      </c>
      <c r="Z120" s="75">
        <f>IF(X120&lt;6,(Z119+1)*Y1,Z119*Y1)</f>
        <v>0</v>
      </c>
      <c r="AA120" s="75">
        <f>SUM(AA119*AB1)</f>
        <v>0</v>
      </c>
      <c r="AB120" s="75">
        <f>SUM(BG120*AB1)</f>
        <v>0</v>
      </c>
      <c r="AC120" s="75">
        <f>SUM(AC119+1*AB1)</f>
        <v>0</v>
      </c>
      <c r="AD120" s="75">
        <v>0</v>
      </c>
      <c r="AE120" s="75">
        <v>0</v>
      </c>
      <c r="AF120" s="75">
        <v>0</v>
      </c>
      <c r="AG120" s="75">
        <f>IF(AG119+2&lt;13,(AG119+2)*AH1,(AG119-10)*AH1)</f>
        <v>0</v>
      </c>
      <c r="AH120" s="75">
        <f>SUM(BG120*AH1)</f>
        <v>0</v>
      </c>
      <c r="AI120" s="75">
        <f>IF(AG120&lt;3,(AI119+1)*AH1,AI119*AH1)</f>
        <v>0</v>
      </c>
      <c r="AJ120" s="75">
        <f>IF(AJ118=AJ119,(AJ119+1-AK120)*AL1,AJ119*AL1)</f>
        <v>0</v>
      </c>
      <c r="AK120" s="75">
        <f t="shared" si="100"/>
        <v>0</v>
      </c>
      <c r="AL120" s="75">
        <f>IF(AJ120-AJ119=0,(AL119+15)*AL1,AM1*AL1)</f>
        <v>0</v>
      </c>
      <c r="AM120" s="75">
        <f>IF(AK120=12,(AM119+1)*AL1,AM119*AL1)</f>
        <v>0</v>
      </c>
      <c r="AN120" s="75">
        <f>IF(AN118=AN119,(AN119+1-AO120)*AO1,AN119*AO1)</f>
        <v>0</v>
      </c>
      <c r="AO120" s="75">
        <f t="shared" si="92"/>
        <v>0</v>
      </c>
      <c r="AP120" s="75">
        <f>IF(AN119=AN120,BG120*AO1,(AP119-15)*AO1)</f>
        <v>0</v>
      </c>
      <c r="AQ120" s="75">
        <f>IF(AO120=12,(AQ119+1)*AO1,AQ119*AO1)</f>
        <v>0</v>
      </c>
      <c r="AR120" s="91">
        <f>SUM(MONTH(BC119+14)*AS1)</f>
        <v>0</v>
      </c>
      <c r="AS120" s="91">
        <f>SUM(DAY(BC119+14)*AS1)</f>
        <v>0</v>
      </c>
      <c r="AT120" s="91">
        <f>SUM(YEAR(BC119+14)*AS1)</f>
        <v>0</v>
      </c>
      <c r="AU120" s="91">
        <f>SUM(MONTH(BC119+7)*AV1)</f>
        <v>0</v>
      </c>
      <c r="AV120" s="91">
        <f>SUM(DAY(BC119+7)*AV1)</f>
        <v>0</v>
      </c>
      <c r="AW120" s="91">
        <f>SUM(YEAR(BC119+7)*AV1)</f>
        <v>0</v>
      </c>
      <c r="AX120" s="91">
        <f t="shared" si="69"/>
        <v>1</v>
      </c>
      <c r="AY120" s="91">
        <f t="shared" si="67"/>
        <v>1</v>
      </c>
      <c r="AZ120" s="91">
        <f t="shared" si="68"/>
        <v>0</v>
      </c>
      <c r="BA120" s="91">
        <f t="shared" si="68"/>
        <v>0</v>
      </c>
      <c r="BB120" s="79">
        <f t="shared" si="70"/>
        <v>0</v>
      </c>
      <c r="BC120" s="91">
        <f t="shared" si="71"/>
        <v>0</v>
      </c>
      <c r="BD120" s="75" t="s">
        <v>59</v>
      </c>
      <c r="BE120" s="91">
        <f>IF(BC120&lt;BU42,((BC120*10)+5),999999)</f>
        <v>5</v>
      </c>
      <c r="BF120" s="91">
        <f t="shared" si="72"/>
        <v>1</v>
      </c>
      <c r="BG120" s="75">
        <f t="shared" si="73"/>
        <v>0</v>
      </c>
      <c r="BH120" s="75">
        <f t="shared" si="93"/>
        <v>0</v>
      </c>
      <c r="BI120" s="75" t="b">
        <f t="shared" si="74"/>
        <v>0</v>
      </c>
      <c r="BJ120" s="75">
        <f t="shared" si="75"/>
        <v>0</v>
      </c>
      <c r="BK120" s="75">
        <f t="shared" si="76"/>
        <v>0</v>
      </c>
      <c r="BL120" s="75" t="b">
        <f t="shared" si="77"/>
        <v>1</v>
      </c>
      <c r="BM120" s="75">
        <f t="shared" si="78"/>
        <v>0</v>
      </c>
      <c r="BN120" s="75">
        <f t="shared" si="79"/>
        <v>0</v>
      </c>
      <c r="BO120" s="75" t="b">
        <f t="shared" si="80"/>
        <v>0</v>
      </c>
      <c r="BP120" s="75">
        <f t="shared" si="81"/>
        <v>0</v>
      </c>
      <c r="BQ120" s="75">
        <f t="shared" si="82"/>
        <v>0</v>
      </c>
      <c r="BR120" s="75"/>
      <c r="BS120" s="72" t="b">
        <f t="shared" si="107"/>
        <v>0</v>
      </c>
      <c r="BT120" s="72">
        <f t="shared" si="112"/>
        <v>0</v>
      </c>
      <c r="BU120" s="69" t="str">
        <f t="shared" si="111"/>
        <v/>
      </c>
      <c r="BV120" s="75"/>
      <c r="BW120" s="75"/>
      <c r="BX120" s="75"/>
      <c r="BY120" s="75"/>
      <c r="BZ120" s="75"/>
      <c r="CA120" s="75"/>
      <c r="CB120" s="75"/>
      <c r="CC120" s="75"/>
      <c r="CD120" s="79">
        <f t="shared" si="83"/>
        <v>0</v>
      </c>
      <c r="CE120" s="92">
        <f>IF(CD120&lt;CE3,CD120,CE3)</f>
        <v>0</v>
      </c>
      <c r="CF120" s="72" t="str">
        <f>IF(CE120&gt;=CE3,"BALLOON","PMT")</f>
        <v>PMT</v>
      </c>
      <c r="CG120" s="91">
        <f t="shared" si="94"/>
        <v>0</v>
      </c>
      <c r="CH120" s="91">
        <f>IF(BX1=360,CB5,CG120)</f>
        <v>0</v>
      </c>
      <c r="CI120" s="75" t="b">
        <f t="shared" si="84"/>
        <v>0</v>
      </c>
      <c r="CJ120" s="75">
        <f t="shared" si="95"/>
        <v>0</v>
      </c>
      <c r="CK120" s="75">
        <f>SUM(CJ120*CK1)</f>
        <v>0</v>
      </c>
      <c r="CL120" s="98">
        <f t="shared" si="85"/>
        <v>0</v>
      </c>
      <c r="CM120" s="97">
        <f>IF(CF120="PMT",E16-CL120,0)</f>
        <v>0</v>
      </c>
      <c r="CN120" s="97">
        <f t="shared" si="99"/>
        <v>0</v>
      </c>
      <c r="CO120" s="97">
        <f t="shared" si="86"/>
        <v>0</v>
      </c>
      <c r="CP120" s="97">
        <f t="shared" si="87"/>
        <v>0</v>
      </c>
      <c r="CQ120" s="94">
        <f t="shared" si="88"/>
        <v>0</v>
      </c>
      <c r="CR120" s="95">
        <f t="shared" si="96"/>
        <v>0</v>
      </c>
      <c r="CS120" s="96">
        <f t="shared" si="89"/>
        <v>0</v>
      </c>
      <c r="CT120" s="75">
        <f t="shared" si="98"/>
        <v>0</v>
      </c>
      <c r="CU120" s="99">
        <f t="shared" si="91"/>
        <v>0</v>
      </c>
      <c r="CV120" s="99">
        <f t="shared" si="66"/>
        <v>0</v>
      </c>
      <c r="CW120" s="100">
        <f t="shared" si="97"/>
        <v>0</v>
      </c>
      <c r="CX120" s="75">
        <f>SUM(CR120*CT120*BE1)</f>
        <v>0</v>
      </c>
    </row>
    <row r="121" spans="1:102" ht="18.95" customHeight="1">
      <c r="A121" s="45" t="str">
        <f t="shared" si="101"/>
        <v/>
      </c>
      <c r="B121" s="55" t="str">
        <f t="shared" si="103"/>
        <v/>
      </c>
      <c r="C121" s="47" t="str">
        <f t="shared" si="102"/>
        <v/>
      </c>
      <c r="D121" s="56" t="str">
        <f t="shared" si="104"/>
        <v/>
      </c>
      <c r="E121" s="121" t="str">
        <f t="shared" si="108"/>
        <v/>
      </c>
      <c r="F121" s="121"/>
      <c r="G121" s="57" t="str">
        <f t="shared" si="105"/>
        <v/>
      </c>
      <c r="H121" s="57" t="str">
        <f t="shared" si="106"/>
        <v/>
      </c>
      <c r="I121" s="128" t="str">
        <f t="shared" si="109"/>
        <v/>
      </c>
      <c r="J121" s="128" t="str">
        <f t="shared" si="110"/>
        <v/>
      </c>
      <c r="K121" s="140" t="str">
        <f t="shared" ref="K121:K159" si="116">IF(C121="","","_____________")</f>
        <v/>
      </c>
      <c r="L121" s="140"/>
      <c r="M121" s="139" t="str">
        <f t="shared" si="113"/>
        <v/>
      </c>
      <c r="N121" s="139"/>
      <c r="O121" s="46" t="str">
        <f t="shared" si="114"/>
        <v/>
      </c>
      <c r="P121" s="51" t="str">
        <f t="shared" si="115"/>
        <v/>
      </c>
      <c r="Q121" s="51"/>
      <c r="R121" s="75">
        <f>IF(R120+1&lt;13,(R120+1)*S1,1*S1)</f>
        <v>0</v>
      </c>
      <c r="S121" s="75">
        <f>SUM(BG121*S1)</f>
        <v>0</v>
      </c>
      <c r="T121" s="75">
        <f>IF(R121=1,(T120+1)*S1,T120*S1)</f>
        <v>0</v>
      </c>
      <c r="U121" s="75">
        <f>IF(U120+3&lt;13,(U120+3)*V1,(U120-9)*V1)</f>
        <v>0</v>
      </c>
      <c r="V121" s="75">
        <f>SUM(BG121*V1)</f>
        <v>0</v>
      </c>
      <c r="W121" s="75">
        <f>IF(U121&lt;4,(W120+1)*V1,W120*V1)</f>
        <v>0</v>
      </c>
      <c r="X121" s="75">
        <f>IF(X120+6&lt;13,(X120+6)*Y1,(X120-6)*Y1)</f>
        <v>0</v>
      </c>
      <c r="Y121" s="75">
        <f>SUM(BG121*Y1)</f>
        <v>0</v>
      </c>
      <c r="Z121" s="75">
        <f>IF(X121&lt;6,(Z120+1)*Y1,Z120*Y1)</f>
        <v>0</v>
      </c>
      <c r="AA121" s="75">
        <f>SUM(AA120*AB1)</f>
        <v>0</v>
      </c>
      <c r="AB121" s="75">
        <f>SUM(BG121*AB1)</f>
        <v>0</v>
      </c>
      <c r="AC121" s="75">
        <f>SUM(AC120+1*AB1)</f>
        <v>0</v>
      </c>
      <c r="AD121" s="75">
        <v>0</v>
      </c>
      <c r="AE121" s="75">
        <v>0</v>
      </c>
      <c r="AF121" s="75">
        <v>0</v>
      </c>
      <c r="AG121" s="75">
        <f>IF(AG120+2&lt;13,(AG120+2)*AH1,(AG120-10)*AH1)</f>
        <v>0</v>
      </c>
      <c r="AH121" s="75">
        <f>SUM(BG121*AH1)</f>
        <v>0</v>
      </c>
      <c r="AI121" s="75">
        <f>IF(AG121&lt;3,(AI120+1)*AH1,AI120*AH1)</f>
        <v>0</v>
      </c>
      <c r="AJ121" s="75">
        <f>IF(AJ119=AJ120,(AJ120+1-AK121)*AL1,AJ120*AL1)</f>
        <v>0</v>
      </c>
      <c r="AK121" s="75">
        <f t="shared" si="100"/>
        <v>0</v>
      </c>
      <c r="AL121" s="75">
        <f>IF(AJ121-AJ120=0,(AL120+15)*AL1,AM1*AL1)</f>
        <v>0</v>
      </c>
      <c r="AM121" s="75">
        <f>IF(AK121=12,(AM120+1)*AL1,AM120*AL1)</f>
        <v>0</v>
      </c>
      <c r="AN121" s="75">
        <f>IF(AN119=AN120,(AN120+1-AO121)*AO1,AN120*AO1)</f>
        <v>0</v>
      </c>
      <c r="AO121" s="75">
        <f t="shared" si="92"/>
        <v>0</v>
      </c>
      <c r="AP121" s="75">
        <f>IF(AN120=AN121,BG121*AO1,(AP120-15)*AO1)</f>
        <v>0</v>
      </c>
      <c r="AQ121" s="75">
        <f>IF(AO121=12,(AQ120+1)*AO1,AQ120*AO1)</f>
        <v>0</v>
      </c>
      <c r="AR121" s="91">
        <f>SUM(MONTH(BC120+14)*AS1)</f>
        <v>0</v>
      </c>
      <c r="AS121" s="91">
        <f>SUM(DAY(BC120+14)*AS1)</f>
        <v>0</v>
      </c>
      <c r="AT121" s="91">
        <f>SUM(YEAR(BC120+14)*AS1)</f>
        <v>0</v>
      </c>
      <c r="AU121" s="91">
        <f>SUM(MONTH(BC120+7)*AV1)</f>
        <v>0</v>
      </c>
      <c r="AV121" s="91">
        <f>SUM(DAY(BC120+7)*AV1)</f>
        <v>0</v>
      </c>
      <c r="AW121" s="91">
        <f>SUM(YEAR(BC120+7)*AV1)</f>
        <v>0</v>
      </c>
      <c r="AX121" s="91">
        <f t="shared" si="69"/>
        <v>1</v>
      </c>
      <c r="AY121" s="91">
        <f t="shared" si="67"/>
        <v>1</v>
      </c>
      <c r="AZ121" s="91">
        <f t="shared" si="68"/>
        <v>0</v>
      </c>
      <c r="BA121" s="91">
        <f t="shared" si="68"/>
        <v>0</v>
      </c>
      <c r="BB121" s="79">
        <f t="shared" si="70"/>
        <v>0</v>
      </c>
      <c r="BC121" s="91">
        <f t="shared" si="71"/>
        <v>0</v>
      </c>
      <c r="BD121" s="75" t="s">
        <v>59</v>
      </c>
      <c r="BE121" s="91">
        <f>IF(BC121&lt;BU42,((BC121*10)+5),999999)</f>
        <v>5</v>
      </c>
      <c r="BF121" s="91">
        <f t="shared" si="72"/>
        <v>1</v>
      </c>
      <c r="BG121" s="75">
        <f t="shared" si="73"/>
        <v>0</v>
      </c>
      <c r="BH121" s="75">
        <f t="shared" si="93"/>
        <v>0</v>
      </c>
      <c r="BI121" s="75" t="b">
        <f t="shared" si="74"/>
        <v>0</v>
      </c>
      <c r="BJ121" s="75">
        <f t="shared" si="75"/>
        <v>0</v>
      </c>
      <c r="BK121" s="75">
        <f t="shared" si="76"/>
        <v>0</v>
      </c>
      <c r="BL121" s="75" t="b">
        <f t="shared" si="77"/>
        <v>1</v>
      </c>
      <c r="BM121" s="75">
        <f t="shared" si="78"/>
        <v>0</v>
      </c>
      <c r="BN121" s="75">
        <f t="shared" si="79"/>
        <v>0</v>
      </c>
      <c r="BO121" s="75" t="b">
        <f t="shared" si="80"/>
        <v>0</v>
      </c>
      <c r="BP121" s="75">
        <f t="shared" si="81"/>
        <v>0</v>
      </c>
      <c r="BQ121" s="75">
        <f t="shared" si="82"/>
        <v>0</v>
      </c>
      <c r="BR121" s="75"/>
      <c r="BS121" s="72" t="b">
        <f t="shared" si="107"/>
        <v>0</v>
      </c>
      <c r="BT121" s="72">
        <f t="shared" si="112"/>
        <v>0</v>
      </c>
      <c r="BU121" s="69" t="str">
        <f t="shared" si="111"/>
        <v/>
      </c>
      <c r="BV121" s="75"/>
      <c r="BW121" s="75"/>
      <c r="BX121" s="75"/>
      <c r="BY121" s="75"/>
      <c r="BZ121" s="75"/>
      <c r="CA121" s="75"/>
      <c r="CB121" s="75"/>
      <c r="CC121" s="75"/>
      <c r="CD121" s="79">
        <f t="shared" si="83"/>
        <v>0</v>
      </c>
      <c r="CE121" s="92">
        <f>IF(CD121&lt;CE3,CD121,CE3)</f>
        <v>0</v>
      </c>
      <c r="CF121" s="72" t="str">
        <f>IF(CE121&gt;=CE3,"BALLOON","PMT")</f>
        <v>PMT</v>
      </c>
      <c r="CG121" s="91">
        <f t="shared" si="94"/>
        <v>0</v>
      </c>
      <c r="CH121" s="91">
        <f>IF(BX1=360,CB5,CG121)</f>
        <v>0</v>
      </c>
      <c r="CI121" s="75" t="b">
        <f t="shared" si="84"/>
        <v>0</v>
      </c>
      <c r="CJ121" s="75">
        <f t="shared" si="95"/>
        <v>0</v>
      </c>
      <c r="CK121" s="75">
        <f>SUM(CJ121*CK1)</f>
        <v>0</v>
      </c>
      <c r="CL121" s="98">
        <f t="shared" si="85"/>
        <v>0</v>
      </c>
      <c r="CM121" s="97">
        <f>IF(CF121="PMT",E16-CL121,0)</f>
        <v>0</v>
      </c>
      <c r="CN121" s="97">
        <f t="shared" si="99"/>
        <v>0</v>
      </c>
      <c r="CO121" s="97">
        <f t="shared" si="86"/>
        <v>0</v>
      </c>
      <c r="CP121" s="97">
        <f t="shared" si="87"/>
        <v>0</v>
      </c>
      <c r="CQ121" s="94">
        <f t="shared" si="88"/>
        <v>0</v>
      </c>
      <c r="CR121" s="95">
        <f t="shared" si="96"/>
        <v>0</v>
      </c>
      <c r="CS121" s="96">
        <f t="shared" si="89"/>
        <v>0</v>
      </c>
      <c r="CT121" s="75">
        <f t="shared" si="98"/>
        <v>0</v>
      </c>
      <c r="CU121" s="99">
        <f t="shared" si="91"/>
        <v>0</v>
      </c>
      <c r="CV121" s="99">
        <f t="shared" si="66"/>
        <v>0</v>
      </c>
      <c r="CW121" s="100">
        <f t="shared" si="97"/>
        <v>0</v>
      </c>
      <c r="CX121" s="75">
        <f>SUM(CR121*CT121*BE1)</f>
        <v>0</v>
      </c>
    </row>
    <row r="122" spans="1:102" ht="18.95" customHeight="1">
      <c r="A122" s="45" t="str">
        <f t="shared" si="101"/>
        <v/>
      </c>
      <c r="B122" s="55" t="str">
        <f t="shared" si="103"/>
        <v/>
      </c>
      <c r="C122" s="47" t="str">
        <f t="shared" si="102"/>
        <v/>
      </c>
      <c r="D122" s="56" t="str">
        <f t="shared" si="104"/>
        <v/>
      </c>
      <c r="E122" s="121" t="str">
        <f t="shared" si="108"/>
        <v/>
      </c>
      <c r="F122" s="121"/>
      <c r="G122" s="57" t="str">
        <f t="shared" si="105"/>
        <v/>
      </c>
      <c r="H122" s="57" t="str">
        <f t="shared" si="106"/>
        <v/>
      </c>
      <c r="I122" s="128" t="str">
        <f t="shared" si="109"/>
        <v/>
      </c>
      <c r="J122" s="128" t="str">
        <f t="shared" si="110"/>
        <v/>
      </c>
      <c r="K122" s="140" t="str">
        <f t="shared" si="116"/>
        <v/>
      </c>
      <c r="L122" s="140"/>
      <c r="M122" s="139" t="str">
        <f t="shared" si="113"/>
        <v/>
      </c>
      <c r="N122" s="139"/>
      <c r="O122" s="46" t="str">
        <f t="shared" si="114"/>
        <v/>
      </c>
      <c r="P122" s="51" t="str">
        <f t="shared" si="115"/>
        <v/>
      </c>
      <c r="Q122" s="51"/>
      <c r="R122" s="75">
        <f>IF(R121+1&lt;13,(R121+1)*S1,1*S1)</f>
        <v>0</v>
      </c>
      <c r="S122" s="75">
        <f>SUM(BG122*S1)</f>
        <v>0</v>
      </c>
      <c r="T122" s="75">
        <f>IF(R122=1,(T121+1)*S1,T121*S1)</f>
        <v>0</v>
      </c>
      <c r="U122" s="75">
        <f>IF(U121+3&lt;13,(U121+3)*V1,(U121-9)*V1)</f>
        <v>0</v>
      </c>
      <c r="V122" s="75">
        <f>SUM(BG122*V1)</f>
        <v>0</v>
      </c>
      <c r="W122" s="75">
        <f>IF(U122&lt;4,(W121+1)*V1,W121*V1)</f>
        <v>0</v>
      </c>
      <c r="X122" s="75">
        <f>IF(X121+6&lt;13,(X121+6)*Y1,(X121-6)*Y1)</f>
        <v>0</v>
      </c>
      <c r="Y122" s="75">
        <f>SUM(BG122*Y1)</f>
        <v>0</v>
      </c>
      <c r="Z122" s="75">
        <f>IF(X122&lt;6,(Z121+1)*Y1,Z121*Y1)</f>
        <v>0</v>
      </c>
      <c r="AA122" s="75">
        <f>SUM(AA121*AB1)</f>
        <v>0</v>
      </c>
      <c r="AB122" s="75">
        <f>SUM(BG122*AB1)</f>
        <v>0</v>
      </c>
      <c r="AC122" s="75">
        <f>SUM(AC121+1*AB1)</f>
        <v>0</v>
      </c>
      <c r="AD122" s="75">
        <v>0</v>
      </c>
      <c r="AE122" s="75">
        <v>0</v>
      </c>
      <c r="AF122" s="75">
        <v>0</v>
      </c>
      <c r="AG122" s="75">
        <f>IF(AG121+2&lt;13,(AG121+2)*AH1,(AG121-10)*AH1)</f>
        <v>0</v>
      </c>
      <c r="AH122" s="75">
        <f>SUM(BG122*AH1)</f>
        <v>0</v>
      </c>
      <c r="AI122" s="75">
        <f>IF(AG122&lt;3,(AI121+1)*AH1,AI121*AH1)</f>
        <v>0</v>
      </c>
      <c r="AJ122" s="75">
        <f>IF(AJ120=AJ121,(AJ121+1-AK122)*AL1,AJ121*AL1)</f>
        <v>0</v>
      </c>
      <c r="AK122" s="75">
        <f t="shared" si="100"/>
        <v>0</v>
      </c>
      <c r="AL122" s="75">
        <f>IF(AJ122-AJ121=0,(AL121+15)*AL1,AM1*AL1)</f>
        <v>0</v>
      </c>
      <c r="AM122" s="75">
        <f>IF(AK122=12,(AM121+1)*AL1,AM121*AL1)</f>
        <v>0</v>
      </c>
      <c r="AN122" s="75">
        <f>IF(AN120=AN121,(AN121+1-AO122)*AO1,AN121*AO1)</f>
        <v>0</v>
      </c>
      <c r="AO122" s="75">
        <f t="shared" si="92"/>
        <v>0</v>
      </c>
      <c r="AP122" s="75">
        <f>IF(AN121=AN122,BG122*AO1,(AP121-15)*AO1)</f>
        <v>0</v>
      </c>
      <c r="AQ122" s="75">
        <f>IF(AO122=12,(AQ121+1)*AO1,AQ121*AO1)</f>
        <v>0</v>
      </c>
      <c r="AR122" s="91">
        <f>SUM(MONTH(BC121+14)*AS1)</f>
        <v>0</v>
      </c>
      <c r="AS122" s="91">
        <f>SUM(DAY(BC121+14)*AS1)</f>
        <v>0</v>
      </c>
      <c r="AT122" s="91">
        <f>SUM(YEAR(BC121+14)*AS1)</f>
        <v>0</v>
      </c>
      <c r="AU122" s="91">
        <f>SUM(MONTH(BC121+7)*AV1)</f>
        <v>0</v>
      </c>
      <c r="AV122" s="91">
        <f>SUM(DAY(BC121+7)*AV1)</f>
        <v>0</v>
      </c>
      <c r="AW122" s="91">
        <f>SUM(YEAR(BC121+7)*AV1)</f>
        <v>0</v>
      </c>
      <c r="AX122" s="91">
        <f t="shared" si="69"/>
        <v>1</v>
      </c>
      <c r="AY122" s="91">
        <f t="shared" si="67"/>
        <v>1</v>
      </c>
      <c r="AZ122" s="91">
        <f t="shared" si="68"/>
        <v>0</v>
      </c>
      <c r="BA122" s="91">
        <f t="shared" si="68"/>
        <v>0</v>
      </c>
      <c r="BB122" s="79">
        <f t="shared" si="70"/>
        <v>0</v>
      </c>
      <c r="BC122" s="91">
        <f t="shared" si="71"/>
        <v>0</v>
      </c>
      <c r="BD122" s="75" t="s">
        <v>59</v>
      </c>
      <c r="BE122" s="91">
        <f>IF(BC122&lt;BU42,((BC122*10)+5),999999)</f>
        <v>5</v>
      </c>
      <c r="BF122" s="91">
        <f t="shared" si="72"/>
        <v>1</v>
      </c>
      <c r="BG122" s="75">
        <f t="shared" si="73"/>
        <v>0</v>
      </c>
      <c r="BH122" s="75">
        <f t="shared" si="93"/>
        <v>0</v>
      </c>
      <c r="BI122" s="75" t="b">
        <f t="shared" si="74"/>
        <v>0</v>
      </c>
      <c r="BJ122" s="75">
        <f t="shared" si="75"/>
        <v>0</v>
      </c>
      <c r="BK122" s="75">
        <f t="shared" si="76"/>
        <v>0</v>
      </c>
      <c r="BL122" s="75" t="b">
        <f t="shared" si="77"/>
        <v>1</v>
      </c>
      <c r="BM122" s="75">
        <f t="shared" si="78"/>
        <v>0</v>
      </c>
      <c r="BN122" s="75">
        <f t="shared" si="79"/>
        <v>0</v>
      </c>
      <c r="BO122" s="75" t="b">
        <f t="shared" si="80"/>
        <v>0</v>
      </c>
      <c r="BP122" s="75">
        <f t="shared" si="81"/>
        <v>0</v>
      </c>
      <c r="BQ122" s="75">
        <f t="shared" si="82"/>
        <v>0</v>
      </c>
      <c r="BR122" s="75"/>
      <c r="BS122" s="72" t="b">
        <f t="shared" si="107"/>
        <v>0</v>
      </c>
      <c r="BT122" s="72">
        <f t="shared" si="112"/>
        <v>0</v>
      </c>
      <c r="BU122" s="69" t="str">
        <f t="shared" si="111"/>
        <v/>
      </c>
      <c r="BV122" s="75"/>
      <c r="BW122" s="75"/>
      <c r="BX122" s="75"/>
      <c r="BY122" s="75"/>
      <c r="BZ122" s="75"/>
      <c r="CA122" s="75"/>
      <c r="CB122" s="75"/>
      <c r="CC122" s="75"/>
      <c r="CD122" s="79">
        <f t="shared" si="83"/>
        <v>0</v>
      </c>
      <c r="CE122" s="92">
        <f>IF(CD122&lt;CE3,CD122,CE3)</f>
        <v>0</v>
      </c>
      <c r="CF122" s="72" t="str">
        <f>IF(CE122&gt;=CE3,"BALLOON","PMT")</f>
        <v>PMT</v>
      </c>
      <c r="CG122" s="91">
        <f t="shared" si="94"/>
        <v>0</v>
      </c>
      <c r="CH122" s="91">
        <f>IF(BX1=360,CB5,CG122)</f>
        <v>0</v>
      </c>
      <c r="CI122" s="75" t="b">
        <f t="shared" si="84"/>
        <v>0</v>
      </c>
      <c r="CJ122" s="75">
        <f t="shared" si="95"/>
        <v>0</v>
      </c>
      <c r="CK122" s="75">
        <f>SUM(CJ122*CK1)</f>
        <v>0</v>
      </c>
      <c r="CL122" s="98">
        <f t="shared" si="85"/>
        <v>0</v>
      </c>
      <c r="CM122" s="97">
        <f>IF(CF122="PMT",E16-CL122,0)</f>
        <v>0</v>
      </c>
      <c r="CN122" s="97">
        <f t="shared" si="99"/>
        <v>0</v>
      </c>
      <c r="CO122" s="97">
        <f t="shared" si="86"/>
        <v>0</v>
      </c>
      <c r="CP122" s="97">
        <f t="shared" si="87"/>
        <v>0</v>
      </c>
      <c r="CQ122" s="94">
        <f t="shared" si="88"/>
        <v>0</v>
      </c>
      <c r="CR122" s="95">
        <f t="shared" si="96"/>
        <v>0</v>
      </c>
      <c r="CS122" s="96">
        <f t="shared" si="89"/>
        <v>0</v>
      </c>
      <c r="CT122" s="75">
        <f t="shared" si="98"/>
        <v>0</v>
      </c>
      <c r="CU122" s="99">
        <f t="shared" si="91"/>
        <v>0</v>
      </c>
      <c r="CV122" s="99">
        <f t="shared" ref="CV122:CV185" si="117">IF(CQ122&lt;0,CS122,CU122)</f>
        <v>0</v>
      </c>
      <c r="CW122" s="100">
        <f t="shared" si="97"/>
        <v>0</v>
      </c>
      <c r="CX122" s="75">
        <f>SUM(CR122*CT122*BE1)</f>
        <v>0</v>
      </c>
    </row>
    <row r="123" spans="1:102" ht="18.95" customHeight="1">
      <c r="A123" s="45" t="str">
        <f t="shared" si="101"/>
        <v/>
      </c>
      <c r="B123" s="55" t="str">
        <f t="shared" si="103"/>
        <v/>
      </c>
      <c r="C123" s="47" t="str">
        <f t="shared" si="102"/>
        <v/>
      </c>
      <c r="D123" s="56" t="str">
        <f t="shared" si="104"/>
        <v/>
      </c>
      <c r="E123" s="121" t="str">
        <f t="shared" si="108"/>
        <v/>
      </c>
      <c r="F123" s="121"/>
      <c r="G123" s="57" t="str">
        <f t="shared" si="105"/>
        <v/>
      </c>
      <c r="H123" s="57" t="str">
        <f t="shared" si="106"/>
        <v/>
      </c>
      <c r="I123" s="128" t="str">
        <f t="shared" si="109"/>
        <v/>
      </c>
      <c r="J123" s="128" t="str">
        <f t="shared" si="110"/>
        <v/>
      </c>
      <c r="K123" s="140" t="str">
        <f t="shared" si="116"/>
        <v/>
      </c>
      <c r="L123" s="140"/>
      <c r="M123" s="139" t="str">
        <f t="shared" si="113"/>
        <v/>
      </c>
      <c r="N123" s="139"/>
      <c r="O123" s="46" t="str">
        <f t="shared" si="114"/>
        <v/>
      </c>
      <c r="P123" s="51" t="str">
        <f t="shared" si="115"/>
        <v/>
      </c>
      <c r="Q123" s="51"/>
      <c r="R123" s="75">
        <f>IF(R122+1&lt;13,(R122+1)*S1,1*S1)</f>
        <v>0</v>
      </c>
      <c r="S123" s="75">
        <f>SUM(BG123*S1)</f>
        <v>0</v>
      </c>
      <c r="T123" s="75">
        <f>IF(R123=1,(T122+1)*S1,T122*S1)</f>
        <v>0</v>
      </c>
      <c r="U123" s="75">
        <f>IF(U122+3&lt;13,(U122+3)*V1,(U122-9)*V1)</f>
        <v>0</v>
      </c>
      <c r="V123" s="75">
        <f>SUM(BG123*V1)</f>
        <v>0</v>
      </c>
      <c r="W123" s="75">
        <f>IF(U123&lt;4,(W122+1)*V1,W122*V1)</f>
        <v>0</v>
      </c>
      <c r="X123" s="75">
        <f>IF(X122+6&lt;13,(X122+6)*Y1,(X122-6)*Y1)</f>
        <v>0</v>
      </c>
      <c r="Y123" s="75">
        <f>SUM(BG123*Y1)</f>
        <v>0</v>
      </c>
      <c r="Z123" s="75">
        <f>IF(X123&lt;6,(Z122+1)*Y1,Z122*Y1)</f>
        <v>0</v>
      </c>
      <c r="AA123" s="75">
        <f>SUM(AA122*AB1)</f>
        <v>0</v>
      </c>
      <c r="AB123" s="75">
        <f>SUM(BG123*AB1)</f>
        <v>0</v>
      </c>
      <c r="AC123" s="75">
        <f>SUM(AC122+1*AB1)</f>
        <v>0</v>
      </c>
      <c r="AD123" s="75">
        <v>0</v>
      </c>
      <c r="AE123" s="75">
        <v>0</v>
      </c>
      <c r="AF123" s="75">
        <v>0</v>
      </c>
      <c r="AG123" s="75">
        <f>IF(AG122+2&lt;13,(AG122+2)*AH1,(AG122-10)*AH1)</f>
        <v>0</v>
      </c>
      <c r="AH123" s="75">
        <f>SUM(BG123*AH1)</f>
        <v>0</v>
      </c>
      <c r="AI123" s="75">
        <f>IF(AG123&lt;3,(AI122+1)*AH1,AI122*AH1)</f>
        <v>0</v>
      </c>
      <c r="AJ123" s="75">
        <f>IF(AJ121=AJ122,(AJ122+1-AK123)*AL1,AJ122*AL1)</f>
        <v>0</v>
      </c>
      <c r="AK123" s="75">
        <f t="shared" si="100"/>
        <v>0</v>
      </c>
      <c r="AL123" s="75">
        <f>IF(AJ123-AJ122=0,(AL122+15)*AL1,AM1*AL1)</f>
        <v>0</v>
      </c>
      <c r="AM123" s="75">
        <f>IF(AK123=12,(AM122+1)*AL1,AM122*AL1)</f>
        <v>0</v>
      </c>
      <c r="AN123" s="75">
        <f>IF(AN121=AN122,(AN122+1-AO123)*AO1,AN122*AO1)</f>
        <v>0</v>
      </c>
      <c r="AO123" s="75">
        <f t="shared" si="92"/>
        <v>0</v>
      </c>
      <c r="AP123" s="75">
        <f>IF(AN122=AN123,BG123*AO1,(AP122-15)*AO1)</f>
        <v>0</v>
      </c>
      <c r="AQ123" s="75">
        <f>IF(AO123=12,(AQ122+1)*AO1,AQ122*AO1)</f>
        <v>0</v>
      </c>
      <c r="AR123" s="91">
        <f>SUM(MONTH(BC122+14)*AS1)</f>
        <v>0</v>
      </c>
      <c r="AS123" s="91">
        <f>SUM(DAY(BC122+14)*AS1)</f>
        <v>0</v>
      </c>
      <c r="AT123" s="91">
        <f>SUM(YEAR(BC122+14)*AS1)</f>
        <v>0</v>
      </c>
      <c r="AU123" s="91">
        <f>SUM(MONTH(BC122+7)*AV1)</f>
        <v>0</v>
      </c>
      <c r="AV123" s="91">
        <f>SUM(DAY(BC122+7)*AV1)</f>
        <v>0</v>
      </c>
      <c r="AW123" s="91">
        <f>SUM(YEAR(BC122+7)*AV1)</f>
        <v>0</v>
      </c>
      <c r="AX123" s="91">
        <f t="shared" si="69"/>
        <v>1</v>
      </c>
      <c r="AY123" s="91">
        <f t="shared" si="67"/>
        <v>1</v>
      </c>
      <c r="AZ123" s="91">
        <f t="shared" si="68"/>
        <v>0</v>
      </c>
      <c r="BA123" s="91">
        <f t="shared" si="68"/>
        <v>0</v>
      </c>
      <c r="BB123" s="79">
        <f t="shared" si="70"/>
        <v>0</v>
      </c>
      <c r="BC123" s="91">
        <f t="shared" si="71"/>
        <v>0</v>
      </c>
      <c r="BD123" s="75" t="s">
        <v>59</v>
      </c>
      <c r="BE123" s="91">
        <f>IF(BC123&lt;BU42,((BC123*10)+5),999999)</f>
        <v>5</v>
      </c>
      <c r="BF123" s="91">
        <f t="shared" si="72"/>
        <v>1</v>
      </c>
      <c r="BG123" s="75">
        <f t="shared" si="73"/>
        <v>0</v>
      </c>
      <c r="BH123" s="75">
        <f t="shared" si="93"/>
        <v>0</v>
      </c>
      <c r="BI123" s="75" t="b">
        <f t="shared" si="74"/>
        <v>0</v>
      </c>
      <c r="BJ123" s="75">
        <f t="shared" si="75"/>
        <v>0</v>
      </c>
      <c r="BK123" s="75">
        <f t="shared" si="76"/>
        <v>0</v>
      </c>
      <c r="BL123" s="75" t="b">
        <f t="shared" si="77"/>
        <v>1</v>
      </c>
      <c r="BM123" s="75">
        <f t="shared" si="78"/>
        <v>0</v>
      </c>
      <c r="BN123" s="75">
        <f t="shared" si="79"/>
        <v>0</v>
      </c>
      <c r="BO123" s="75" t="b">
        <f t="shared" si="80"/>
        <v>0</v>
      </c>
      <c r="BP123" s="75">
        <f t="shared" si="81"/>
        <v>0</v>
      </c>
      <c r="BQ123" s="75">
        <f t="shared" si="82"/>
        <v>0</v>
      </c>
      <c r="BR123" s="75"/>
      <c r="BS123" s="72" t="b">
        <f t="shared" si="107"/>
        <v>0</v>
      </c>
      <c r="BT123" s="72">
        <f t="shared" si="112"/>
        <v>0</v>
      </c>
      <c r="BU123" s="69" t="str">
        <f t="shared" si="111"/>
        <v/>
      </c>
      <c r="BV123" s="75"/>
      <c r="BW123" s="75"/>
      <c r="BX123" s="75"/>
      <c r="BY123" s="75"/>
      <c r="BZ123" s="75"/>
      <c r="CA123" s="75"/>
      <c r="CB123" s="75"/>
      <c r="CC123" s="75"/>
      <c r="CD123" s="79">
        <f t="shared" si="83"/>
        <v>0</v>
      </c>
      <c r="CE123" s="92">
        <f>IF(CD123&lt;CE3,CD123,CE3)</f>
        <v>0</v>
      </c>
      <c r="CF123" s="72" t="str">
        <f>IF(CE123&gt;=CE3,"BALLOON","PMT")</f>
        <v>PMT</v>
      </c>
      <c r="CG123" s="91">
        <f t="shared" si="94"/>
        <v>0</v>
      </c>
      <c r="CH123" s="91">
        <f>IF(BX1=360,CB5,CG123)</f>
        <v>0</v>
      </c>
      <c r="CI123" s="75" t="b">
        <f t="shared" si="84"/>
        <v>0</v>
      </c>
      <c r="CJ123" s="75">
        <f t="shared" si="95"/>
        <v>0</v>
      </c>
      <c r="CK123" s="75">
        <f>SUM(CJ123*CK1)</f>
        <v>0</v>
      </c>
      <c r="CL123" s="98">
        <f t="shared" si="85"/>
        <v>0</v>
      </c>
      <c r="CM123" s="97">
        <f>IF(CF123="PMT",E16-CL123,0)</f>
        <v>0</v>
      </c>
      <c r="CN123" s="97">
        <f t="shared" si="99"/>
        <v>0</v>
      </c>
      <c r="CO123" s="97">
        <f t="shared" si="86"/>
        <v>0</v>
      </c>
      <c r="CP123" s="97">
        <f t="shared" si="87"/>
        <v>0</v>
      </c>
      <c r="CQ123" s="94">
        <f t="shared" si="88"/>
        <v>0</v>
      </c>
      <c r="CR123" s="95">
        <f t="shared" si="96"/>
        <v>0</v>
      </c>
      <c r="CS123" s="96">
        <f t="shared" si="89"/>
        <v>0</v>
      </c>
      <c r="CT123" s="75">
        <f t="shared" si="98"/>
        <v>0</v>
      </c>
      <c r="CU123" s="99">
        <f t="shared" si="91"/>
        <v>0</v>
      </c>
      <c r="CV123" s="99">
        <f t="shared" si="117"/>
        <v>0</v>
      </c>
      <c r="CW123" s="100">
        <f t="shared" si="97"/>
        <v>0</v>
      </c>
      <c r="CX123" s="75">
        <f>SUM(CR123*CT123*BE1)</f>
        <v>0</v>
      </c>
    </row>
    <row r="124" spans="1:102" ht="18.95" customHeight="1">
      <c r="A124" s="45" t="str">
        <f t="shared" si="101"/>
        <v/>
      </c>
      <c r="B124" s="55" t="str">
        <f t="shared" si="103"/>
        <v/>
      </c>
      <c r="C124" s="47" t="str">
        <f t="shared" si="102"/>
        <v/>
      </c>
      <c r="D124" s="56" t="str">
        <f t="shared" si="104"/>
        <v/>
      </c>
      <c r="E124" s="121" t="str">
        <f t="shared" si="108"/>
        <v/>
      </c>
      <c r="F124" s="121"/>
      <c r="G124" s="57" t="str">
        <f t="shared" si="105"/>
        <v/>
      </c>
      <c r="H124" s="57" t="str">
        <f t="shared" si="106"/>
        <v/>
      </c>
      <c r="I124" s="128" t="str">
        <f t="shared" si="109"/>
        <v/>
      </c>
      <c r="J124" s="128" t="str">
        <f t="shared" si="110"/>
        <v/>
      </c>
      <c r="K124" s="140" t="str">
        <f t="shared" si="116"/>
        <v/>
      </c>
      <c r="L124" s="140"/>
      <c r="M124" s="139" t="str">
        <f t="shared" si="113"/>
        <v/>
      </c>
      <c r="N124" s="139"/>
      <c r="O124" s="46" t="str">
        <f t="shared" si="114"/>
        <v/>
      </c>
      <c r="P124" s="51" t="str">
        <f t="shared" si="115"/>
        <v/>
      </c>
      <c r="Q124" s="51"/>
      <c r="R124" s="75">
        <f>IF(R123+1&lt;13,(R123+1)*S1,1*S1)</f>
        <v>0</v>
      </c>
      <c r="S124" s="75">
        <f>SUM(BG124*S1)</f>
        <v>0</v>
      </c>
      <c r="T124" s="75">
        <f>IF(R124=1,(T123+1)*S1,T123*S1)</f>
        <v>0</v>
      </c>
      <c r="U124" s="75">
        <f>IF(U123+3&lt;13,(U123+3)*V1,(U123-9)*V1)</f>
        <v>0</v>
      </c>
      <c r="V124" s="75">
        <f>SUM(BG124*V1)</f>
        <v>0</v>
      </c>
      <c r="W124" s="75">
        <f>IF(U124&lt;4,(W123+1)*V1,W123*V1)</f>
        <v>0</v>
      </c>
      <c r="X124" s="75">
        <f>IF(X123+6&lt;13,(X123+6)*Y1,(X123-6)*Y1)</f>
        <v>0</v>
      </c>
      <c r="Y124" s="75">
        <f>SUM(BG124*Y1)</f>
        <v>0</v>
      </c>
      <c r="Z124" s="75">
        <f>IF(X124&lt;6,(Z123+1)*Y1,Z123*Y1)</f>
        <v>0</v>
      </c>
      <c r="AA124" s="75">
        <f>SUM(AA123*AB1)</f>
        <v>0</v>
      </c>
      <c r="AB124" s="75">
        <f>SUM(BG124*AB1)</f>
        <v>0</v>
      </c>
      <c r="AC124" s="75">
        <f>SUM(AC123+1*AB1)</f>
        <v>0</v>
      </c>
      <c r="AD124" s="75">
        <v>0</v>
      </c>
      <c r="AE124" s="75">
        <v>0</v>
      </c>
      <c r="AF124" s="75">
        <v>0</v>
      </c>
      <c r="AG124" s="75">
        <f>IF(AG123+2&lt;13,(AG123+2)*AH1,(AG123-10)*AH1)</f>
        <v>0</v>
      </c>
      <c r="AH124" s="75">
        <f>SUM(BG124*AH1)</f>
        <v>0</v>
      </c>
      <c r="AI124" s="75">
        <f>IF(AG124&lt;3,(AI123+1)*AH1,AI123*AH1)</f>
        <v>0</v>
      </c>
      <c r="AJ124" s="75">
        <f>IF(AJ122=AJ123,(AJ123+1-AK124)*AL1,AJ123*AL1)</f>
        <v>0</v>
      </c>
      <c r="AK124" s="75">
        <f t="shared" si="100"/>
        <v>0</v>
      </c>
      <c r="AL124" s="75">
        <f>IF(AJ124-AJ123=0,(AL123+15)*AL1,AM1*AL1)</f>
        <v>0</v>
      </c>
      <c r="AM124" s="75">
        <f>IF(AK124=12,(AM123+1)*AL1,AM123*AL1)</f>
        <v>0</v>
      </c>
      <c r="AN124" s="75">
        <f>IF(AN122=AN123,(AN123+1-AO124)*AO1,AN123*AO1)</f>
        <v>0</v>
      </c>
      <c r="AO124" s="75">
        <f t="shared" si="92"/>
        <v>0</v>
      </c>
      <c r="AP124" s="75">
        <f>IF(AN123=AN124,BG124*AO1,(AP123-15)*AO1)</f>
        <v>0</v>
      </c>
      <c r="AQ124" s="75">
        <f>IF(AO124=12,(AQ123+1)*AO1,AQ123*AO1)</f>
        <v>0</v>
      </c>
      <c r="AR124" s="91">
        <f>SUM(MONTH(BC123+14)*AS1)</f>
        <v>0</v>
      </c>
      <c r="AS124" s="91">
        <f>SUM(DAY(BC123+14)*AS1)</f>
        <v>0</v>
      </c>
      <c r="AT124" s="91">
        <f>SUM(YEAR(BC123+14)*AS1)</f>
        <v>0</v>
      </c>
      <c r="AU124" s="91">
        <f>SUM(MONTH(BC123+7)*AV1)</f>
        <v>0</v>
      </c>
      <c r="AV124" s="91">
        <f>SUM(DAY(BC123+7)*AV1)</f>
        <v>0</v>
      </c>
      <c r="AW124" s="91">
        <f>SUM(YEAR(BC123+7)*AV1)</f>
        <v>0</v>
      </c>
      <c r="AX124" s="91">
        <f t="shared" si="69"/>
        <v>1</v>
      </c>
      <c r="AY124" s="91">
        <f t="shared" si="67"/>
        <v>1</v>
      </c>
      <c r="AZ124" s="91">
        <f t="shared" si="68"/>
        <v>0</v>
      </c>
      <c r="BA124" s="91">
        <f t="shared" si="68"/>
        <v>0</v>
      </c>
      <c r="BB124" s="79">
        <f t="shared" si="70"/>
        <v>0</v>
      </c>
      <c r="BC124" s="91">
        <f t="shared" si="71"/>
        <v>0</v>
      </c>
      <c r="BD124" s="75" t="s">
        <v>59</v>
      </c>
      <c r="BE124" s="91">
        <f>IF(BC124&lt;BU42,((BC124*10)+5),999999)</f>
        <v>5</v>
      </c>
      <c r="BF124" s="91">
        <f t="shared" si="72"/>
        <v>1</v>
      </c>
      <c r="BG124" s="75">
        <f t="shared" si="73"/>
        <v>0</v>
      </c>
      <c r="BH124" s="75">
        <f t="shared" si="93"/>
        <v>0</v>
      </c>
      <c r="BI124" s="75" t="b">
        <f t="shared" si="74"/>
        <v>0</v>
      </c>
      <c r="BJ124" s="75">
        <f t="shared" si="75"/>
        <v>0</v>
      </c>
      <c r="BK124" s="75">
        <f t="shared" si="76"/>
        <v>0</v>
      </c>
      <c r="BL124" s="75" t="b">
        <f t="shared" si="77"/>
        <v>1</v>
      </c>
      <c r="BM124" s="75">
        <f t="shared" si="78"/>
        <v>0</v>
      </c>
      <c r="BN124" s="75">
        <f t="shared" si="79"/>
        <v>0</v>
      </c>
      <c r="BO124" s="75" t="b">
        <f t="shared" si="80"/>
        <v>0</v>
      </c>
      <c r="BP124" s="75">
        <f t="shared" si="81"/>
        <v>0</v>
      </c>
      <c r="BQ124" s="75">
        <f t="shared" si="82"/>
        <v>0</v>
      </c>
      <c r="BR124" s="75"/>
      <c r="BS124" s="72" t="b">
        <f t="shared" si="107"/>
        <v>0</v>
      </c>
      <c r="BT124" s="72">
        <f t="shared" si="112"/>
        <v>0</v>
      </c>
      <c r="BU124" s="69" t="str">
        <f t="shared" si="111"/>
        <v/>
      </c>
      <c r="BV124" s="75"/>
      <c r="BW124" s="75"/>
      <c r="BX124" s="75"/>
      <c r="BY124" s="75"/>
      <c r="BZ124" s="75"/>
      <c r="CA124" s="75"/>
      <c r="CB124" s="75"/>
      <c r="CC124" s="75"/>
      <c r="CD124" s="79">
        <f t="shared" si="83"/>
        <v>0</v>
      </c>
      <c r="CE124" s="92">
        <f>IF(CD124&lt;CE3,CD124,CE3)</f>
        <v>0</v>
      </c>
      <c r="CF124" s="72" t="str">
        <f>IF(CE124&gt;=CE3,"BALLOON","PMT")</f>
        <v>PMT</v>
      </c>
      <c r="CG124" s="91">
        <f t="shared" si="94"/>
        <v>0</v>
      </c>
      <c r="CH124" s="91">
        <f>IF(BX1=360,CB5,CG124)</f>
        <v>0</v>
      </c>
      <c r="CI124" s="75" t="b">
        <f t="shared" si="84"/>
        <v>0</v>
      </c>
      <c r="CJ124" s="75">
        <f t="shared" si="95"/>
        <v>0</v>
      </c>
      <c r="CK124" s="75">
        <f>SUM(CJ124*CK1)</f>
        <v>0</v>
      </c>
      <c r="CL124" s="98">
        <f t="shared" si="85"/>
        <v>0</v>
      </c>
      <c r="CM124" s="97">
        <f>IF(CF124="PMT",E16-CL124,0)</f>
        <v>0</v>
      </c>
      <c r="CN124" s="97">
        <f t="shared" si="99"/>
        <v>0</v>
      </c>
      <c r="CO124" s="97">
        <f t="shared" si="86"/>
        <v>0</v>
      </c>
      <c r="CP124" s="97">
        <f t="shared" si="87"/>
        <v>0</v>
      </c>
      <c r="CQ124" s="94">
        <f t="shared" si="88"/>
        <v>0</v>
      </c>
      <c r="CR124" s="95">
        <f t="shared" si="96"/>
        <v>0</v>
      </c>
      <c r="CS124" s="96">
        <f t="shared" si="89"/>
        <v>0</v>
      </c>
      <c r="CT124" s="75">
        <f t="shared" si="98"/>
        <v>0</v>
      </c>
      <c r="CU124" s="99">
        <f t="shared" si="91"/>
        <v>0</v>
      </c>
      <c r="CV124" s="99">
        <f t="shared" si="117"/>
        <v>0</v>
      </c>
      <c r="CW124" s="100">
        <f t="shared" si="97"/>
        <v>0</v>
      </c>
      <c r="CX124" s="75">
        <f>SUM(CR124*CT124*BE1)</f>
        <v>0</v>
      </c>
    </row>
    <row r="125" spans="1:102" ht="18.95" customHeight="1">
      <c r="A125" s="45" t="str">
        <f t="shared" si="101"/>
        <v/>
      </c>
      <c r="B125" s="55" t="str">
        <f t="shared" si="103"/>
        <v/>
      </c>
      <c r="C125" s="47" t="str">
        <f t="shared" si="102"/>
        <v/>
      </c>
      <c r="D125" s="56" t="str">
        <f t="shared" si="104"/>
        <v/>
      </c>
      <c r="E125" s="121" t="str">
        <f t="shared" si="108"/>
        <v/>
      </c>
      <c r="F125" s="121"/>
      <c r="G125" s="57" t="str">
        <f t="shared" si="105"/>
        <v/>
      </c>
      <c r="H125" s="57" t="str">
        <f t="shared" si="106"/>
        <v/>
      </c>
      <c r="I125" s="128" t="str">
        <f t="shared" si="109"/>
        <v/>
      </c>
      <c r="J125" s="128" t="str">
        <f t="shared" si="110"/>
        <v/>
      </c>
      <c r="K125" s="140" t="str">
        <f t="shared" si="116"/>
        <v/>
      </c>
      <c r="L125" s="140"/>
      <c r="M125" s="139" t="str">
        <f t="shared" si="113"/>
        <v/>
      </c>
      <c r="N125" s="139"/>
      <c r="O125" s="46" t="str">
        <f t="shared" si="114"/>
        <v/>
      </c>
      <c r="P125" s="51" t="str">
        <f t="shared" si="115"/>
        <v/>
      </c>
      <c r="Q125" s="51"/>
      <c r="R125" s="75">
        <f>IF(R124+1&lt;13,(R124+1)*S1,1*S1)</f>
        <v>0</v>
      </c>
      <c r="S125" s="75">
        <f>SUM(BG125*S1)</f>
        <v>0</v>
      </c>
      <c r="T125" s="75">
        <f>IF(R125=1,(T124+1)*S1,T124*S1)</f>
        <v>0</v>
      </c>
      <c r="U125" s="75">
        <f>IF(U124+3&lt;13,(U124+3)*V1,(U124-9)*V1)</f>
        <v>0</v>
      </c>
      <c r="V125" s="75">
        <f>SUM(BG125*V1)</f>
        <v>0</v>
      </c>
      <c r="W125" s="75">
        <f>IF(U125&lt;4,(W124+1)*V1,W124*V1)</f>
        <v>0</v>
      </c>
      <c r="X125" s="75">
        <f>IF(X124+6&lt;13,(X124+6)*Y1,(X124-6)*Y1)</f>
        <v>0</v>
      </c>
      <c r="Y125" s="75">
        <f>SUM(BG125*Y1)</f>
        <v>0</v>
      </c>
      <c r="Z125" s="75">
        <f>IF(X125&lt;6,(Z124+1)*Y1,Z124*Y1)</f>
        <v>0</v>
      </c>
      <c r="AA125" s="75">
        <f>SUM(AA124*AB1)</f>
        <v>0</v>
      </c>
      <c r="AB125" s="75">
        <f>SUM(BG125*AB1)</f>
        <v>0</v>
      </c>
      <c r="AC125" s="75">
        <f>SUM(AC124+1*AB1)</f>
        <v>0</v>
      </c>
      <c r="AD125" s="75">
        <v>0</v>
      </c>
      <c r="AE125" s="75">
        <v>0</v>
      </c>
      <c r="AF125" s="75">
        <v>0</v>
      </c>
      <c r="AG125" s="75">
        <f>IF(AG124+2&lt;13,(AG124+2)*AH1,(AG124-10)*AH1)</f>
        <v>0</v>
      </c>
      <c r="AH125" s="75">
        <f>SUM(BG125*AH1)</f>
        <v>0</v>
      </c>
      <c r="AI125" s="75">
        <f>IF(AG125&lt;3,(AI124+1)*AH1,AI124*AH1)</f>
        <v>0</v>
      </c>
      <c r="AJ125" s="75">
        <f>IF(AJ123=AJ124,(AJ124+1-AK125)*AL1,AJ124*AL1)</f>
        <v>0</v>
      </c>
      <c r="AK125" s="75">
        <f t="shared" si="100"/>
        <v>0</v>
      </c>
      <c r="AL125" s="75">
        <f>IF(AJ125-AJ124=0,(AL124+15)*AL1,AM1*AL1)</f>
        <v>0</v>
      </c>
      <c r="AM125" s="75">
        <f>IF(AK125=12,(AM124+1)*AL1,AM124*AL1)</f>
        <v>0</v>
      </c>
      <c r="AN125" s="75">
        <f>IF(AN123=AN124,(AN124+1-AO125)*AO1,AN124*AO1)</f>
        <v>0</v>
      </c>
      <c r="AO125" s="75">
        <f t="shared" si="92"/>
        <v>0</v>
      </c>
      <c r="AP125" s="75">
        <f>IF(AN124=AN125,BG125*AO1,(AP124-15)*AO1)</f>
        <v>0</v>
      </c>
      <c r="AQ125" s="75">
        <f>IF(AO125=12,(AQ124+1)*AO1,AQ124*AO1)</f>
        <v>0</v>
      </c>
      <c r="AR125" s="91">
        <f>SUM(MONTH(BC124+14)*AS1)</f>
        <v>0</v>
      </c>
      <c r="AS125" s="91">
        <f>SUM(DAY(BC124+14)*AS1)</f>
        <v>0</v>
      </c>
      <c r="AT125" s="91">
        <f>SUM(YEAR(BC124+14)*AS1)</f>
        <v>0</v>
      </c>
      <c r="AU125" s="91">
        <f>SUM(MONTH(BC124+7)*AV1)</f>
        <v>0</v>
      </c>
      <c r="AV125" s="91">
        <f>SUM(DAY(BC124+7)*AV1)</f>
        <v>0</v>
      </c>
      <c r="AW125" s="91">
        <f>SUM(YEAR(BC124+7)*AV1)</f>
        <v>0</v>
      </c>
      <c r="AX125" s="91">
        <f t="shared" si="69"/>
        <v>1</v>
      </c>
      <c r="AY125" s="91">
        <f t="shared" si="67"/>
        <v>1</v>
      </c>
      <c r="AZ125" s="91">
        <f t="shared" si="68"/>
        <v>0</v>
      </c>
      <c r="BA125" s="91">
        <f t="shared" si="68"/>
        <v>0</v>
      </c>
      <c r="BB125" s="79">
        <f t="shared" si="70"/>
        <v>0</v>
      </c>
      <c r="BC125" s="91">
        <f t="shared" si="71"/>
        <v>0</v>
      </c>
      <c r="BD125" s="75" t="s">
        <v>59</v>
      </c>
      <c r="BE125" s="91">
        <f>IF(BC125&lt;BU42,((BC125*10)+5),999999)</f>
        <v>5</v>
      </c>
      <c r="BF125" s="91">
        <f t="shared" si="72"/>
        <v>1</v>
      </c>
      <c r="BG125" s="75">
        <f t="shared" si="73"/>
        <v>0</v>
      </c>
      <c r="BH125" s="75">
        <f t="shared" si="93"/>
        <v>0</v>
      </c>
      <c r="BI125" s="75" t="b">
        <f t="shared" si="74"/>
        <v>0</v>
      </c>
      <c r="BJ125" s="75">
        <f t="shared" si="75"/>
        <v>0</v>
      </c>
      <c r="BK125" s="75">
        <f t="shared" si="76"/>
        <v>0</v>
      </c>
      <c r="BL125" s="75" t="b">
        <f t="shared" si="77"/>
        <v>1</v>
      </c>
      <c r="BM125" s="75">
        <f t="shared" si="78"/>
        <v>0</v>
      </c>
      <c r="BN125" s="75">
        <f t="shared" si="79"/>
        <v>0</v>
      </c>
      <c r="BO125" s="75" t="b">
        <f t="shared" si="80"/>
        <v>0</v>
      </c>
      <c r="BP125" s="75">
        <f t="shared" si="81"/>
        <v>0</v>
      </c>
      <c r="BQ125" s="75">
        <f t="shared" si="82"/>
        <v>0</v>
      </c>
      <c r="BR125" s="75"/>
      <c r="BS125" s="72" t="b">
        <f t="shared" si="107"/>
        <v>0</v>
      </c>
      <c r="BT125" s="72">
        <f t="shared" si="112"/>
        <v>0</v>
      </c>
      <c r="BU125" s="69" t="str">
        <f t="shared" si="111"/>
        <v/>
      </c>
      <c r="BV125" s="75"/>
      <c r="BW125" s="75"/>
      <c r="BX125" s="75"/>
      <c r="BY125" s="75"/>
      <c r="BZ125" s="75"/>
      <c r="CA125" s="75"/>
      <c r="CB125" s="75"/>
      <c r="CC125" s="75"/>
      <c r="CD125" s="79">
        <f t="shared" si="83"/>
        <v>0</v>
      </c>
      <c r="CE125" s="92">
        <f>IF(CD125&lt;CE3,CD125,CE3)</f>
        <v>0</v>
      </c>
      <c r="CF125" s="72" t="str">
        <f>IF(CE125&gt;=CE3,"BALLOON","PMT")</f>
        <v>PMT</v>
      </c>
      <c r="CG125" s="91">
        <f t="shared" si="94"/>
        <v>0</v>
      </c>
      <c r="CH125" s="91">
        <f>IF(BX1=360,CB5,CG125)</f>
        <v>0</v>
      </c>
      <c r="CI125" s="75" t="b">
        <f t="shared" si="84"/>
        <v>0</v>
      </c>
      <c r="CJ125" s="75">
        <f t="shared" si="95"/>
        <v>0</v>
      </c>
      <c r="CK125" s="75">
        <f>SUM(CJ125*CK1)</f>
        <v>0</v>
      </c>
      <c r="CL125" s="98">
        <f t="shared" si="85"/>
        <v>0</v>
      </c>
      <c r="CM125" s="97">
        <f>IF(CF125="PMT",E16-CL125,0)</f>
        <v>0</v>
      </c>
      <c r="CN125" s="97">
        <f t="shared" si="99"/>
        <v>0</v>
      </c>
      <c r="CO125" s="97">
        <f t="shared" si="86"/>
        <v>0</v>
      </c>
      <c r="CP125" s="97">
        <f t="shared" si="87"/>
        <v>0</v>
      </c>
      <c r="CQ125" s="94">
        <f t="shared" si="88"/>
        <v>0</v>
      </c>
      <c r="CR125" s="95">
        <f t="shared" si="96"/>
        <v>0</v>
      </c>
      <c r="CS125" s="96">
        <f t="shared" si="89"/>
        <v>0</v>
      </c>
      <c r="CT125" s="75">
        <f t="shared" si="98"/>
        <v>0</v>
      </c>
      <c r="CU125" s="99">
        <f t="shared" si="91"/>
        <v>0</v>
      </c>
      <c r="CV125" s="99">
        <f t="shared" si="117"/>
        <v>0</v>
      </c>
      <c r="CW125" s="100">
        <f t="shared" si="97"/>
        <v>0</v>
      </c>
      <c r="CX125" s="75">
        <f>SUM(CR125*CT125*BE1)</f>
        <v>0</v>
      </c>
    </row>
    <row r="126" spans="1:102" ht="18.95" customHeight="1">
      <c r="A126" s="45" t="str">
        <f t="shared" si="101"/>
        <v/>
      </c>
      <c r="B126" s="55" t="str">
        <f t="shared" si="103"/>
        <v/>
      </c>
      <c r="C126" s="47" t="str">
        <f t="shared" si="102"/>
        <v/>
      </c>
      <c r="D126" s="56" t="str">
        <f t="shared" si="104"/>
        <v/>
      </c>
      <c r="E126" s="121" t="str">
        <f t="shared" si="108"/>
        <v/>
      </c>
      <c r="F126" s="121"/>
      <c r="G126" s="57" t="str">
        <f t="shared" si="105"/>
        <v/>
      </c>
      <c r="H126" s="57" t="str">
        <f t="shared" si="106"/>
        <v/>
      </c>
      <c r="I126" s="128" t="str">
        <f t="shared" si="109"/>
        <v/>
      </c>
      <c r="J126" s="128" t="str">
        <f t="shared" si="110"/>
        <v/>
      </c>
      <c r="K126" s="140" t="str">
        <f t="shared" si="116"/>
        <v/>
      </c>
      <c r="L126" s="140"/>
      <c r="M126" s="139" t="str">
        <f t="shared" si="113"/>
        <v/>
      </c>
      <c r="N126" s="139"/>
      <c r="O126" s="46" t="str">
        <f t="shared" si="114"/>
        <v/>
      </c>
      <c r="P126" s="51" t="str">
        <f t="shared" si="115"/>
        <v/>
      </c>
      <c r="Q126" s="51"/>
      <c r="R126" s="75">
        <f>IF(R125+1&lt;13,(R125+1)*S1,1*S1)</f>
        <v>0</v>
      </c>
      <c r="S126" s="75">
        <f>SUM(BG126*S1)</f>
        <v>0</v>
      </c>
      <c r="T126" s="75">
        <f>IF(R126=1,(T125+1)*S1,T125*S1)</f>
        <v>0</v>
      </c>
      <c r="U126" s="75">
        <f>IF(U125+3&lt;13,(U125+3)*V1,(U125-9)*V1)</f>
        <v>0</v>
      </c>
      <c r="V126" s="75">
        <f>SUM(BG126*V1)</f>
        <v>0</v>
      </c>
      <c r="W126" s="75">
        <f>IF(U126&lt;4,(W125+1)*V1,W125*V1)</f>
        <v>0</v>
      </c>
      <c r="X126" s="75">
        <f>IF(X125+6&lt;13,(X125+6)*Y1,(X125-6)*Y1)</f>
        <v>0</v>
      </c>
      <c r="Y126" s="75">
        <f>SUM(BG126*Y1)</f>
        <v>0</v>
      </c>
      <c r="Z126" s="75">
        <f>IF(X126&lt;6,(Z125+1)*Y1,Z125*Y1)</f>
        <v>0</v>
      </c>
      <c r="AA126" s="75">
        <f>SUM(AA125*AB1)</f>
        <v>0</v>
      </c>
      <c r="AB126" s="75">
        <f>SUM(BG126*AB1)</f>
        <v>0</v>
      </c>
      <c r="AC126" s="75">
        <f>SUM(AC125+1*AB1)</f>
        <v>0</v>
      </c>
      <c r="AD126" s="75">
        <v>0</v>
      </c>
      <c r="AE126" s="75">
        <v>0</v>
      </c>
      <c r="AF126" s="75">
        <v>0</v>
      </c>
      <c r="AG126" s="75">
        <f>IF(AG125+2&lt;13,(AG125+2)*AH1,(AG125-10)*AH1)</f>
        <v>0</v>
      </c>
      <c r="AH126" s="75">
        <f>SUM(BG126*AH1)</f>
        <v>0</v>
      </c>
      <c r="AI126" s="75">
        <f>IF(AG126&lt;3,(AI125+1)*AH1,AI125*AH1)</f>
        <v>0</v>
      </c>
      <c r="AJ126" s="75">
        <f>IF(AJ124=AJ125,(AJ125+1-AK126)*AL1,AJ125*AL1)</f>
        <v>0</v>
      </c>
      <c r="AK126" s="75">
        <f t="shared" si="100"/>
        <v>0</v>
      </c>
      <c r="AL126" s="75">
        <f>IF(AJ126-AJ125=0,(AL125+15)*AL1,AM1*AL1)</f>
        <v>0</v>
      </c>
      <c r="AM126" s="75">
        <f>IF(AK126=12,(AM125+1)*AL1,AM125*AL1)</f>
        <v>0</v>
      </c>
      <c r="AN126" s="75">
        <f>IF(AN124=AN125,(AN125+1-AO126)*AO1,AN125*AO1)</f>
        <v>0</v>
      </c>
      <c r="AO126" s="75">
        <f t="shared" si="92"/>
        <v>0</v>
      </c>
      <c r="AP126" s="75">
        <f>IF(AN125=AN126,BG126*AO1,(AP125-15)*AO1)</f>
        <v>0</v>
      </c>
      <c r="AQ126" s="75">
        <f>IF(AO126=12,(AQ125+1)*AO1,AQ125*AO1)</f>
        <v>0</v>
      </c>
      <c r="AR126" s="91">
        <f>SUM(MONTH(BC125+14)*AS1)</f>
        <v>0</v>
      </c>
      <c r="AS126" s="91">
        <f>SUM(DAY(BC125+14)*AS1)</f>
        <v>0</v>
      </c>
      <c r="AT126" s="91">
        <f>SUM(YEAR(BC125+14)*AS1)</f>
        <v>0</v>
      </c>
      <c r="AU126" s="91">
        <f>SUM(MONTH(BC125+7)*AV1)</f>
        <v>0</v>
      </c>
      <c r="AV126" s="91">
        <f>SUM(DAY(BC125+7)*AV1)</f>
        <v>0</v>
      </c>
      <c r="AW126" s="91">
        <f>SUM(YEAR(BC125+7)*AV1)</f>
        <v>0</v>
      </c>
      <c r="AX126" s="91">
        <f t="shared" si="69"/>
        <v>1</v>
      </c>
      <c r="AY126" s="91">
        <f t="shared" si="67"/>
        <v>1</v>
      </c>
      <c r="AZ126" s="91">
        <f t="shared" si="68"/>
        <v>0</v>
      </c>
      <c r="BA126" s="91">
        <f t="shared" si="68"/>
        <v>0</v>
      </c>
      <c r="BB126" s="79">
        <f t="shared" si="70"/>
        <v>0</v>
      </c>
      <c r="BC126" s="91">
        <f t="shared" si="71"/>
        <v>0</v>
      </c>
      <c r="BD126" s="75" t="s">
        <v>59</v>
      </c>
      <c r="BE126" s="91">
        <f>IF(BC126&lt;BU42,((BC126*10)+5),999999)</f>
        <v>5</v>
      </c>
      <c r="BF126" s="91">
        <f t="shared" si="72"/>
        <v>1</v>
      </c>
      <c r="BG126" s="75">
        <f t="shared" si="73"/>
        <v>0</v>
      </c>
      <c r="BH126" s="75">
        <f t="shared" si="93"/>
        <v>0</v>
      </c>
      <c r="BI126" s="75" t="b">
        <f t="shared" si="74"/>
        <v>0</v>
      </c>
      <c r="BJ126" s="75">
        <f t="shared" si="75"/>
        <v>0</v>
      </c>
      <c r="BK126" s="75">
        <f t="shared" si="76"/>
        <v>0</v>
      </c>
      <c r="BL126" s="75" t="b">
        <f t="shared" si="77"/>
        <v>1</v>
      </c>
      <c r="BM126" s="75">
        <f t="shared" si="78"/>
        <v>0</v>
      </c>
      <c r="BN126" s="75">
        <f t="shared" si="79"/>
        <v>0</v>
      </c>
      <c r="BO126" s="75" t="b">
        <f t="shared" si="80"/>
        <v>0</v>
      </c>
      <c r="BP126" s="75">
        <f t="shared" si="81"/>
        <v>0</v>
      </c>
      <c r="BQ126" s="75">
        <f t="shared" si="82"/>
        <v>0</v>
      </c>
      <c r="BR126" s="75"/>
      <c r="BS126" s="72" t="b">
        <f t="shared" si="107"/>
        <v>0</v>
      </c>
      <c r="BT126" s="72">
        <f t="shared" si="112"/>
        <v>0</v>
      </c>
      <c r="BU126" s="69" t="str">
        <f t="shared" si="111"/>
        <v/>
      </c>
      <c r="BV126" s="75"/>
      <c r="BW126" s="75"/>
      <c r="BX126" s="75"/>
      <c r="BY126" s="75"/>
      <c r="BZ126" s="75"/>
      <c r="CA126" s="75"/>
      <c r="CB126" s="75"/>
      <c r="CC126" s="75"/>
      <c r="CD126" s="79">
        <f t="shared" si="83"/>
        <v>0</v>
      </c>
      <c r="CE126" s="92">
        <f>IF(CD126&lt;CE3,CD126,CE3)</f>
        <v>0</v>
      </c>
      <c r="CF126" s="72" t="str">
        <f>IF(CE126&gt;=CE3,"BALLOON","PMT")</f>
        <v>PMT</v>
      </c>
      <c r="CG126" s="91">
        <f t="shared" si="94"/>
        <v>0</v>
      </c>
      <c r="CH126" s="91">
        <f>IF(BX1=360,CB5,CG126)</f>
        <v>0</v>
      </c>
      <c r="CI126" s="75" t="b">
        <f t="shared" si="84"/>
        <v>0</v>
      </c>
      <c r="CJ126" s="75">
        <f t="shared" si="95"/>
        <v>0</v>
      </c>
      <c r="CK126" s="75">
        <f>SUM(CJ126*CK1)</f>
        <v>0</v>
      </c>
      <c r="CL126" s="98">
        <f t="shared" si="85"/>
        <v>0</v>
      </c>
      <c r="CM126" s="97">
        <f>IF(CF126="PMT",E16-CL126,0)</f>
        <v>0</v>
      </c>
      <c r="CN126" s="97">
        <f t="shared" si="99"/>
        <v>0</v>
      </c>
      <c r="CO126" s="97">
        <f t="shared" si="86"/>
        <v>0</v>
      </c>
      <c r="CP126" s="97">
        <f t="shared" si="87"/>
        <v>0</v>
      </c>
      <c r="CQ126" s="94">
        <f t="shared" si="88"/>
        <v>0</v>
      </c>
      <c r="CR126" s="95">
        <f t="shared" si="96"/>
        <v>0</v>
      </c>
      <c r="CS126" s="96">
        <f t="shared" si="89"/>
        <v>0</v>
      </c>
      <c r="CT126" s="75">
        <f t="shared" si="98"/>
        <v>0</v>
      </c>
      <c r="CU126" s="99">
        <f t="shared" si="91"/>
        <v>0</v>
      </c>
      <c r="CV126" s="99">
        <f t="shared" si="117"/>
        <v>0</v>
      </c>
      <c r="CW126" s="100">
        <f t="shared" si="97"/>
        <v>0</v>
      </c>
      <c r="CX126" s="75">
        <f>SUM(CR126*CT126*BE1)</f>
        <v>0</v>
      </c>
    </row>
    <row r="127" spans="1:102" ht="18.95" customHeight="1">
      <c r="A127" s="45" t="str">
        <f t="shared" si="101"/>
        <v/>
      </c>
      <c r="B127" s="55" t="str">
        <f t="shared" si="103"/>
        <v/>
      </c>
      <c r="C127" s="47" t="str">
        <f t="shared" si="102"/>
        <v/>
      </c>
      <c r="D127" s="56" t="str">
        <f t="shared" si="104"/>
        <v/>
      </c>
      <c r="E127" s="121" t="str">
        <f t="shared" si="108"/>
        <v/>
      </c>
      <c r="F127" s="121"/>
      <c r="G127" s="57" t="str">
        <f t="shared" si="105"/>
        <v/>
      </c>
      <c r="H127" s="57" t="str">
        <f t="shared" si="106"/>
        <v/>
      </c>
      <c r="I127" s="128" t="str">
        <f t="shared" si="109"/>
        <v/>
      </c>
      <c r="J127" s="128" t="str">
        <f t="shared" si="110"/>
        <v/>
      </c>
      <c r="K127" s="140" t="str">
        <f t="shared" si="116"/>
        <v/>
      </c>
      <c r="L127" s="140"/>
      <c r="M127" s="139" t="str">
        <f t="shared" si="113"/>
        <v/>
      </c>
      <c r="N127" s="139"/>
      <c r="O127" s="46" t="str">
        <f t="shared" si="114"/>
        <v/>
      </c>
      <c r="P127" s="51" t="str">
        <f t="shared" si="115"/>
        <v/>
      </c>
      <c r="Q127" s="51"/>
      <c r="R127" s="75">
        <f>IF(R126+1&lt;13,(R126+1)*S1,1*S1)</f>
        <v>0</v>
      </c>
      <c r="S127" s="75">
        <f>SUM(BG127*S1)</f>
        <v>0</v>
      </c>
      <c r="T127" s="75">
        <f>IF(R127=1,(T126+1)*S1,T126*S1)</f>
        <v>0</v>
      </c>
      <c r="U127" s="75">
        <f>IF(U126+3&lt;13,(U126+3)*V1,(U126-9)*V1)</f>
        <v>0</v>
      </c>
      <c r="V127" s="75">
        <f>SUM(BG127*V1)</f>
        <v>0</v>
      </c>
      <c r="W127" s="75">
        <f>IF(U127&lt;4,(W126+1)*V1,W126*V1)</f>
        <v>0</v>
      </c>
      <c r="X127" s="75">
        <f>IF(X126+6&lt;13,(X126+6)*Y1,(X126-6)*Y1)</f>
        <v>0</v>
      </c>
      <c r="Y127" s="75">
        <f>SUM(BG127*Y1)</f>
        <v>0</v>
      </c>
      <c r="Z127" s="75">
        <f>IF(X127&lt;6,(Z126+1)*Y1,Z126*Y1)</f>
        <v>0</v>
      </c>
      <c r="AA127" s="75">
        <f>SUM(AA126*AB1)</f>
        <v>0</v>
      </c>
      <c r="AB127" s="75">
        <f>SUM(BG127*AB1)</f>
        <v>0</v>
      </c>
      <c r="AC127" s="75">
        <f>SUM(AC126+1*AB1)</f>
        <v>0</v>
      </c>
      <c r="AD127" s="75">
        <v>0</v>
      </c>
      <c r="AE127" s="75">
        <v>0</v>
      </c>
      <c r="AF127" s="75">
        <v>0</v>
      </c>
      <c r="AG127" s="75">
        <f>IF(AG126+2&lt;13,(AG126+2)*AH1,(AG126-10)*AH1)</f>
        <v>0</v>
      </c>
      <c r="AH127" s="75">
        <f>SUM(BG127*AH1)</f>
        <v>0</v>
      </c>
      <c r="AI127" s="75">
        <f>IF(AG127&lt;3,(AI126+1)*AH1,AI126*AH1)</f>
        <v>0</v>
      </c>
      <c r="AJ127" s="75">
        <f>IF(AJ125=AJ126,(AJ126+1-AK127)*AL1,AJ126*AL1)</f>
        <v>0</v>
      </c>
      <c r="AK127" s="75">
        <f t="shared" si="100"/>
        <v>0</v>
      </c>
      <c r="AL127" s="75">
        <f>IF(AJ127-AJ126=0,(AL126+15)*AL1,AM1*AL1)</f>
        <v>0</v>
      </c>
      <c r="AM127" s="75">
        <f>IF(AK127=12,(AM126+1)*AL1,AM126*AL1)</f>
        <v>0</v>
      </c>
      <c r="AN127" s="75">
        <f>IF(AN125=AN126,(AN126+1-AO127)*AO1,AN126*AO1)</f>
        <v>0</v>
      </c>
      <c r="AO127" s="75">
        <f t="shared" si="92"/>
        <v>0</v>
      </c>
      <c r="AP127" s="75">
        <f>IF(AN126=AN127,BG127*AO1,(AP126-15)*AO1)</f>
        <v>0</v>
      </c>
      <c r="AQ127" s="75">
        <f>IF(AO127=12,(AQ126+1)*AO1,AQ126*AO1)</f>
        <v>0</v>
      </c>
      <c r="AR127" s="91">
        <f>SUM(MONTH(BC126+14)*AS1)</f>
        <v>0</v>
      </c>
      <c r="AS127" s="91">
        <f>SUM(DAY(BC126+14)*AS1)</f>
        <v>0</v>
      </c>
      <c r="AT127" s="91">
        <f>SUM(YEAR(BC126+14)*AS1)</f>
        <v>0</v>
      </c>
      <c r="AU127" s="91">
        <f>SUM(MONTH(BC126+7)*AV1)</f>
        <v>0</v>
      </c>
      <c r="AV127" s="91">
        <f>SUM(DAY(BC126+7)*AV1)</f>
        <v>0</v>
      </c>
      <c r="AW127" s="91">
        <f>SUM(YEAR(BC126+7)*AV1)</f>
        <v>0</v>
      </c>
      <c r="AX127" s="91">
        <f t="shared" si="69"/>
        <v>1</v>
      </c>
      <c r="AY127" s="91">
        <f t="shared" si="67"/>
        <v>1</v>
      </c>
      <c r="AZ127" s="91">
        <f t="shared" si="68"/>
        <v>0</v>
      </c>
      <c r="BA127" s="91">
        <f t="shared" si="68"/>
        <v>0</v>
      </c>
      <c r="BB127" s="79">
        <f t="shared" si="70"/>
        <v>0</v>
      </c>
      <c r="BC127" s="91">
        <f t="shared" si="71"/>
        <v>0</v>
      </c>
      <c r="BD127" s="75" t="s">
        <v>59</v>
      </c>
      <c r="BE127" s="91">
        <f>IF(BC127&lt;BU42,((BC127*10)+5),999999)</f>
        <v>5</v>
      </c>
      <c r="BF127" s="91">
        <f t="shared" si="72"/>
        <v>1</v>
      </c>
      <c r="BG127" s="75">
        <f t="shared" si="73"/>
        <v>0</v>
      </c>
      <c r="BH127" s="75">
        <f t="shared" si="93"/>
        <v>0</v>
      </c>
      <c r="BI127" s="75" t="b">
        <f t="shared" si="74"/>
        <v>0</v>
      </c>
      <c r="BJ127" s="75">
        <f t="shared" si="75"/>
        <v>0</v>
      </c>
      <c r="BK127" s="75">
        <f t="shared" si="76"/>
        <v>0</v>
      </c>
      <c r="BL127" s="75" t="b">
        <f t="shared" si="77"/>
        <v>1</v>
      </c>
      <c r="BM127" s="75">
        <f t="shared" si="78"/>
        <v>0</v>
      </c>
      <c r="BN127" s="75">
        <f t="shared" si="79"/>
        <v>0</v>
      </c>
      <c r="BO127" s="75" t="b">
        <f t="shared" si="80"/>
        <v>0</v>
      </c>
      <c r="BP127" s="75">
        <f t="shared" si="81"/>
        <v>0</v>
      </c>
      <c r="BQ127" s="75">
        <f t="shared" si="82"/>
        <v>0</v>
      </c>
      <c r="BR127" s="75"/>
      <c r="BS127" s="72" t="b">
        <f t="shared" si="107"/>
        <v>0</v>
      </c>
      <c r="BT127" s="72">
        <f t="shared" si="112"/>
        <v>0</v>
      </c>
      <c r="BU127" s="69" t="str">
        <f t="shared" si="111"/>
        <v/>
      </c>
      <c r="BV127" s="75"/>
      <c r="BW127" s="75"/>
      <c r="BX127" s="75"/>
      <c r="BY127" s="75"/>
      <c r="BZ127" s="75"/>
      <c r="CA127" s="75"/>
      <c r="CB127" s="75"/>
      <c r="CC127" s="75"/>
      <c r="CD127" s="79">
        <f t="shared" si="83"/>
        <v>0</v>
      </c>
      <c r="CE127" s="92">
        <f>IF(CD127&lt;CE3,CD127,CE3)</f>
        <v>0</v>
      </c>
      <c r="CF127" s="72" t="str">
        <f>IF(CE127&gt;=CE3,"BALLOON","PMT")</f>
        <v>PMT</v>
      </c>
      <c r="CG127" s="91">
        <f t="shared" si="94"/>
        <v>0</v>
      </c>
      <c r="CH127" s="91">
        <f>IF(BX1=360,CB5,CG127)</f>
        <v>0</v>
      </c>
      <c r="CI127" s="75" t="b">
        <f t="shared" si="84"/>
        <v>0</v>
      </c>
      <c r="CJ127" s="75">
        <f t="shared" si="95"/>
        <v>0</v>
      </c>
      <c r="CK127" s="75">
        <f>SUM(CJ127*CK1)</f>
        <v>0</v>
      </c>
      <c r="CL127" s="98">
        <f t="shared" si="85"/>
        <v>0</v>
      </c>
      <c r="CM127" s="97">
        <f>IF(CF127="PMT",E16-CL127,0)</f>
        <v>0</v>
      </c>
      <c r="CN127" s="97">
        <f t="shared" si="99"/>
        <v>0</v>
      </c>
      <c r="CO127" s="97">
        <f t="shared" si="86"/>
        <v>0</v>
      </c>
      <c r="CP127" s="97">
        <f t="shared" si="87"/>
        <v>0</v>
      </c>
      <c r="CQ127" s="94">
        <f t="shared" si="88"/>
        <v>0</v>
      </c>
      <c r="CR127" s="95">
        <f t="shared" si="96"/>
        <v>0</v>
      </c>
      <c r="CS127" s="96">
        <f t="shared" si="89"/>
        <v>0</v>
      </c>
      <c r="CT127" s="75">
        <f t="shared" si="98"/>
        <v>0</v>
      </c>
      <c r="CU127" s="99">
        <f t="shared" si="91"/>
        <v>0</v>
      </c>
      <c r="CV127" s="99">
        <f t="shared" si="117"/>
        <v>0</v>
      </c>
      <c r="CW127" s="100">
        <f t="shared" si="97"/>
        <v>0</v>
      </c>
      <c r="CX127" s="75">
        <f>SUM(CR127*CT127*BE1)</f>
        <v>0</v>
      </c>
    </row>
    <row r="128" spans="1:102" ht="18.95" customHeight="1">
      <c r="A128" s="45" t="str">
        <f t="shared" si="101"/>
        <v/>
      </c>
      <c r="B128" s="55" t="str">
        <f t="shared" si="103"/>
        <v/>
      </c>
      <c r="C128" s="47" t="str">
        <f t="shared" si="102"/>
        <v/>
      </c>
      <c r="D128" s="56" t="str">
        <f t="shared" si="104"/>
        <v/>
      </c>
      <c r="E128" s="121" t="str">
        <f t="shared" si="108"/>
        <v/>
      </c>
      <c r="F128" s="121"/>
      <c r="G128" s="57" t="str">
        <f t="shared" si="105"/>
        <v/>
      </c>
      <c r="H128" s="57" t="str">
        <f t="shared" si="106"/>
        <v/>
      </c>
      <c r="I128" s="128" t="str">
        <f t="shared" si="109"/>
        <v/>
      </c>
      <c r="J128" s="128" t="str">
        <f t="shared" si="110"/>
        <v/>
      </c>
      <c r="K128" s="140" t="str">
        <f t="shared" si="116"/>
        <v/>
      </c>
      <c r="L128" s="140"/>
      <c r="M128" s="139" t="str">
        <f t="shared" si="113"/>
        <v/>
      </c>
      <c r="N128" s="139"/>
      <c r="O128" s="46" t="str">
        <f t="shared" si="114"/>
        <v/>
      </c>
      <c r="P128" s="51" t="str">
        <f t="shared" si="115"/>
        <v/>
      </c>
      <c r="Q128" s="51"/>
      <c r="R128" s="75">
        <f>IF(R127+1&lt;13,(R127+1)*S1,1*S1)</f>
        <v>0</v>
      </c>
      <c r="S128" s="75">
        <f>SUM(BG128*S1)</f>
        <v>0</v>
      </c>
      <c r="T128" s="75">
        <f>IF(R128=1,(T127+1)*S1,T127*S1)</f>
        <v>0</v>
      </c>
      <c r="U128" s="75">
        <f>IF(U127+3&lt;13,(U127+3)*V1,(U127-9)*V1)</f>
        <v>0</v>
      </c>
      <c r="V128" s="75">
        <f>SUM(BG128*V1)</f>
        <v>0</v>
      </c>
      <c r="W128" s="75">
        <f>IF(U128&lt;4,(W127+1)*V1,W127*V1)</f>
        <v>0</v>
      </c>
      <c r="X128" s="75">
        <f>IF(X127+6&lt;13,(X127+6)*Y1,(X127-6)*Y1)</f>
        <v>0</v>
      </c>
      <c r="Y128" s="75">
        <f>SUM(BG128*Y1)</f>
        <v>0</v>
      </c>
      <c r="Z128" s="75">
        <f>IF(X128&lt;6,(Z127+1)*Y1,Z127*Y1)</f>
        <v>0</v>
      </c>
      <c r="AA128" s="75">
        <f>SUM(AA127*AB1)</f>
        <v>0</v>
      </c>
      <c r="AB128" s="75">
        <f>SUM(BG128*AB1)</f>
        <v>0</v>
      </c>
      <c r="AC128" s="75">
        <f>SUM(AC127+1*AB1)</f>
        <v>0</v>
      </c>
      <c r="AD128" s="75">
        <v>0</v>
      </c>
      <c r="AE128" s="75">
        <v>0</v>
      </c>
      <c r="AF128" s="75">
        <v>0</v>
      </c>
      <c r="AG128" s="75">
        <f>IF(AG127+2&lt;13,(AG127+2)*AH1,(AG127-10)*AH1)</f>
        <v>0</v>
      </c>
      <c r="AH128" s="75">
        <f>SUM(BG128*AH1)</f>
        <v>0</v>
      </c>
      <c r="AI128" s="75">
        <f>IF(AG128&lt;3,(AI127+1)*AH1,AI127*AH1)</f>
        <v>0</v>
      </c>
      <c r="AJ128" s="75">
        <f>IF(AJ126=AJ127,(AJ127+1-AK128)*AL1,AJ127*AL1)</f>
        <v>0</v>
      </c>
      <c r="AK128" s="75">
        <f t="shared" si="100"/>
        <v>0</v>
      </c>
      <c r="AL128" s="75">
        <f>IF(AJ128-AJ127=0,(AL127+15)*AL1,AM1*AL1)</f>
        <v>0</v>
      </c>
      <c r="AM128" s="75">
        <f>IF(AK128=12,(AM127+1)*AL1,AM127*AL1)</f>
        <v>0</v>
      </c>
      <c r="AN128" s="75">
        <f>IF(AN126=AN127,(AN127+1-AO128)*AO1,AN127*AO1)</f>
        <v>0</v>
      </c>
      <c r="AO128" s="75">
        <f t="shared" si="92"/>
        <v>0</v>
      </c>
      <c r="AP128" s="75">
        <f>IF(AN127=AN128,BG128*AO1,(AP127-15)*AO1)</f>
        <v>0</v>
      </c>
      <c r="AQ128" s="75">
        <f>IF(AO128=12,(AQ127+1)*AO1,AQ127*AO1)</f>
        <v>0</v>
      </c>
      <c r="AR128" s="91">
        <f>SUM(MONTH(BC127+14)*AS1)</f>
        <v>0</v>
      </c>
      <c r="AS128" s="91">
        <f>SUM(DAY(BC127+14)*AS1)</f>
        <v>0</v>
      </c>
      <c r="AT128" s="91">
        <f>SUM(YEAR(BC127+14)*AS1)</f>
        <v>0</v>
      </c>
      <c r="AU128" s="91">
        <f>SUM(MONTH(BC127+7)*AV1)</f>
        <v>0</v>
      </c>
      <c r="AV128" s="91">
        <f>SUM(DAY(BC127+7)*AV1)</f>
        <v>0</v>
      </c>
      <c r="AW128" s="91">
        <f>SUM(YEAR(BC127+7)*AV1)</f>
        <v>0</v>
      </c>
      <c r="AX128" s="91">
        <f t="shared" si="69"/>
        <v>1</v>
      </c>
      <c r="AY128" s="91">
        <f t="shared" si="67"/>
        <v>1</v>
      </c>
      <c r="AZ128" s="91">
        <f t="shared" si="68"/>
        <v>0</v>
      </c>
      <c r="BA128" s="91">
        <f t="shared" si="68"/>
        <v>0</v>
      </c>
      <c r="BB128" s="79">
        <f t="shared" si="70"/>
        <v>0</v>
      </c>
      <c r="BC128" s="91">
        <f t="shared" si="71"/>
        <v>0</v>
      </c>
      <c r="BD128" s="75" t="s">
        <v>59</v>
      </c>
      <c r="BE128" s="91">
        <f>IF(BC128&lt;BU42,((BC128*10)+5),999999)</f>
        <v>5</v>
      </c>
      <c r="BF128" s="91">
        <f t="shared" si="72"/>
        <v>1</v>
      </c>
      <c r="BG128" s="75">
        <f t="shared" si="73"/>
        <v>0</v>
      </c>
      <c r="BH128" s="75">
        <f t="shared" si="93"/>
        <v>0</v>
      </c>
      <c r="BI128" s="75" t="b">
        <f t="shared" si="74"/>
        <v>0</v>
      </c>
      <c r="BJ128" s="75">
        <f t="shared" si="75"/>
        <v>0</v>
      </c>
      <c r="BK128" s="75">
        <f t="shared" si="76"/>
        <v>0</v>
      </c>
      <c r="BL128" s="75" t="b">
        <f t="shared" si="77"/>
        <v>1</v>
      </c>
      <c r="BM128" s="75">
        <f t="shared" si="78"/>
        <v>0</v>
      </c>
      <c r="BN128" s="75">
        <f t="shared" si="79"/>
        <v>0</v>
      </c>
      <c r="BO128" s="75" t="b">
        <f t="shared" si="80"/>
        <v>0</v>
      </c>
      <c r="BP128" s="75">
        <f t="shared" si="81"/>
        <v>0</v>
      </c>
      <c r="BQ128" s="75">
        <f t="shared" si="82"/>
        <v>0</v>
      </c>
      <c r="BR128" s="75"/>
      <c r="BS128" s="72" t="b">
        <f t="shared" si="107"/>
        <v>0</v>
      </c>
      <c r="BT128" s="72">
        <f t="shared" si="112"/>
        <v>0</v>
      </c>
      <c r="BU128" s="69" t="str">
        <f t="shared" si="111"/>
        <v/>
      </c>
      <c r="BV128" s="75"/>
      <c r="BW128" s="75"/>
      <c r="BX128" s="75"/>
      <c r="BY128" s="75"/>
      <c r="BZ128" s="75"/>
      <c r="CA128" s="75"/>
      <c r="CB128" s="75"/>
      <c r="CC128" s="75"/>
      <c r="CD128" s="79">
        <f t="shared" si="83"/>
        <v>0</v>
      </c>
      <c r="CE128" s="92">
        <f>IF(CD128&lt;CE3,CD128,CE3)</f>
        <v>0</v>
      </c>
      <c r="CF128" s="72" t="str">
        <f>IF(CE128&gt;=CE3,"BALLOON","PMT")</f>
        <v>PMT</v>
      </c>
      <c r="CG128" s="91">
        <f t="shared" si="94"/>
        <v>0</v>
      </c>
      <c r="CH128" s="91">
        <f>IF(BX1=360,CB5,CG128)</f>
        <v>0</v>
      </c>
      <c r="CI128" s="75" t="b">
        <f t="shared" si="84"/>
        <v>0</v>
      </c>
      <c r="CJ128" s="75">
        <f t="shared" si="95"/>
        <v>0</v>
      </c>
      <c r="CK128" s="75">
        <f>SUM(CJ128*CK1)</f>
        <v>0</v>
      </c>
      <c r="CL128" s="98">
        <f t="shared" si="85"/>
        <v>0</v>
      </c>
      <c r="CM128" s="97">
        <f>IF(CF128="PMT",E16-CL128,0)</f>
        <v>0</v>
      </c>
      <c r="CN128" s="97">
        <f t="shared" si="99"/>
        <v>0</v>
      </c>
      <c r="CO128" s="97">
        <f t="shared" si="86"/>
        <v>0</v>
      </c>
      <c r="CP128" s="97">
        <f t="shared" si="87"/>
        <v>0</v>
      </c>
      <c r="CQ128" s="94">
        <f t="shared" si="88"/>
        <v>0</v>
      </c>
      <c r="CR128" s="95">
        <f t="shared" si="96"/>
        <v>0</v>
      </c>
      <c r="CS128" s="96">
        <f t="shared" si="89"/>
        <v>0</v>
      </c>
      <c r="CT128" s="75">
        <f t="shared" si="98"/>
        <v>0</v>
      </c>
      <c r="CU128" s="99">
        <f t="shared" si="91"/>
        <v>0</v>
      </c>
      <c r="CV128" s="99">
        <f t="shared" si="117"/>
        <v>0</v>
      </c>
      <c r="CW128" s="100">
        <f t="shared" si="97"/>
        <v>0</v>
      </c>
      <c r="CX128" s="75">
        <f>SUM(CR128*CT128*BE1)</f>
        <v>0</v>
      </c>
    </row>
    <row r="129" spans="1:102" ht="18.95" customHeight="1">
      <c r="A129" s="45" t="str">
        <f t="shared" si="101"/>
        <v/>
      </c>
      <c r="B129" s="55" t="str">
        <f t="shared" si="103"/>
        <v/>
      </c>
      <c r="C129" s="47" t="str">
        <f t="shared" si="102"/>
        <v/>
      </c>
      <c r="D129" s="56" t="str">
        <f t="shared" si="104"/>
        <v/>
      </c>
      <c r="E129" s="121" t="str">
        <f t="shared" si="108"/>
        <v/>
      </c>
      <c r="F129" s="121"/>
      <c r="G129" s="57" t="str">
        <f t="shared" si="105"/>
        <v/>
      </c>
      <c r="H129" s="57" t="str">
        <f t="shared" si="106"/>
        <v/>
      </c>
      <c r="I129" s="128" t="str">
        <f t="shared" si="109"/>
        <v/>
      </c>
      <c r="J129" s="128" t="str">
        <f t="shared" si="110"/>
        <v/>
      </c>
      <c r="K129" s="140" t="str">
        <f t="shared" si="116"/>
        <v/>
      </c>
      <c r="L129" s="140"/>
      <c r="M129" s="139" t="str">
        <f t="shared" si="113"/>
        <v/>
      </c>
      <c r="N129" s="139"/>
      <c r="O129" s="46" t="str">
        <f t="shared" si="114"/>
        <v/>
      </c>
      <c r="P129" s="51" t="str">
        <f t="shared" si="115"/>
        <v/>
      </c>
      <c r="Q129" s="51"/>
      <c r="R129" s="75">
        <f>IF(R128+1&lt;13,(R128+1)*S1,1*S1)</f>
        <v>0</v>
      </c>
      <c r="S129" s="75">
        <f>SUM(BG129*S1)</f>
        <v>0</v>
      </c>
      <c r="T129" s="75">
        <f>IF(R129=1,(T128+1)*S1,T128*S1)</f>
        <v>0</v>
      </c>
      <c r="U129" s="75">
        <f>IF(U128+3&lt;13,(U128+3)*V1,(U128-9)*V1)</f>
        <v>0</v>
      </c>
      <c r="V129" s="75">
        <f>SUM(BG129*V1)</f>
        <v>0</v>
      </c>
      <c r="W129" s="75">
        <f>IF(U129&lt;4,(W128+1)*V1,W128*V1)</f>
        <v>0</v>
      </c>
      <c r="X129" s="75">
        <f>IF(X128+6&lt;13,(X128+6)*Y1,(X128-6)*Y1)</f>
        <v>0</v>
      </c>
      <c r="Y129" s="75">
        <f>SUM(BG129*Y1)</f>
        <v>0</v>
      </c>
      <c r="Z129" s="75">
        <f>IF(X129&lt;6,(Z128+1)*Y1,Z128*Y1)</f>
        <v>0</v>
      </c>
      <c r="AA129" s="75">
        <f>SUM(AA128*AB1)</f>
        <v>0</v>
      </c>
      <c r="AB129" s="75">
        <f>SUM(BG129*AB1)</f>
        <v>0</v>
      </c>
      <c r="AC129" s="75">
        <f>SUM(AC128+1*AB1)</f>
        <v>0</v>
      </c>
      <c r="AD129" s="75">
        <v>0</v>
      </c>
      <c r="AE129" s="75">
        <v>0</v>
      </c>
      <c r="AF129" s="75">
        <v>0</v>
      </c>
      <c r="AG129" s="75">
        <f>IF(AG128+2&lt;13,(AG128+2)*AH1,(AG128-10)*AH1)</f>
        <v>0</v>
      </c>
      <c r="AH129" s="75">
        <f>SUM(BG129*AH1)</f>
        <v>0</v>
      </c>
      <c r="AI129" s="75">
        <f>IF(AG129&lt;3,(AI128+1)*AH1,AI128*AH1)</f>
        <v>0</v>
      </c>
      <c r="AJ129" s="75">
        <f>IF(AJ127=AJ128,(AJ128+1-AK129)*AL1,AJ128*AL1)</f>
        <v>0</v>
      </c>
      <c r="AK129" s="75">
        <f t="shared" si="100"/>
        <v>0</v>
      </c>
      <c r="AL129" s="75">
        <f>IF(AJ129-AJ128=0,(AL128+15)*AL1,AM1*AL1)</f>
        <v>0</v>
      </c>
      <c r="AM129" s="75">
        <f>IF(AK129=12,(AM128+1)*AL1,AM128*AL1)</f>
        <v>0</v>
      </c>
      <c r="AN129" s="75">
        <f>IF(AN127=AN128,(AN128+1-AO129)*AO1,AN128*AO1)</f>
        <v>0</v>
      </c>
      <c r="AO129" s="75">
        <f t="shared" si="92"/>
        <v>0</v>
      </c>
      <c r="AP129" s="75">
        <f>IF(AN128=AN129,BG129*AO1,(AP128-15)*AO1)</f>
        <v>0</v>
      </c>
      <c r="AQ129" s="75">
        <f>IF(AO129=12,(AQ128+1)*AO1,AQ128*AO1)</f>
        <v>0</v>
      </c>
      <c r="AR129" s="91">
        <f>SUM(MONTH(BC128+14)*AS1)</f>
        <v>0</v>
      </c>
      <c r="AS129" s="91">
        <f>SUM(DAY(BC128+14)*AS1)</f>
        <v>0</v>
      </c>
      <c r="AT129" s="91">
        <f>SUM(YEAR(BC128+14)*AS1)</f>
        <v>0</v>
      </c>
      <c r="AU129" s="91">
        <f>SUM(MONTH(BC128+7)*AV1)</f>
        <v>0</v>
      </c>
      <c r="AV129" s="91">
        <f>SUM(DAY(BC128+7)*AV1)</f>
        <v>0</v>
      </c>
      <c r="AW129" s="91">
        <f>SUM(YEAR(BC128+7)*AV1)</f>
        <v>0</v>
      </c>
      <c r="AX129" s="91">
        <f t="shared" si="69"/>
        <v>1</v>
      </c>
      <c r="AY129" s="91">
        <f t="shared" si="67"/>
        <v>1</v>
      </c>
      <c r="AZ129" s="91">
        <f t="shared" si="68"/>
        <v>0</v>
      </c>
      <c r="BA129" s="91">
        <f t="shared" si="68"/>
        <v>0</v>
      </c>
      <c r="BB129" s="79">
        <f t="shared" si="70"/>
        <v>0</v>
      </c>
      <c r="BC129" s="91">
        <f t="shared" si="71"/>
        <v>0</v>
      </c>
      <c r="BD129" s="75" t="s">
        <v>59</v>
      </c>
      <c r="BE129" s="91">
        <f>IF(BC129&lt;BU42,((BC129*10)+5),999999)</f>
        <v>5</v>
      </c>
      <c r="BF129" s="91">
        <f t="shared" si="72"/>
        <v>1</v>
      </c>
      <c r="BG129" s="75">
        <f t="shared" si="73"/>
        <v>0</v>
      </c>
      <c r="BH129" s="75">
        <f t="shared" si="93"/>
        <v>0</v>
      </c>
      <c r="BI129" s="75" t="b">
        <f t="shared" si="74"/>
        <v>0</v>
      </c>
      <c r="BJ129" s="75">
        <f t="shared" si="75"/>
        <v>0</v>
      </c>
      <c r="BK129" s="75">
        <f t="shared" si="76"/>
        <v>0</v>
      </c>
      <c r="BL129" s="75" t="b">
        <f t="shared" si="77"/>
        <v>1</v>
      </c>
      <c r="BM129" s="75">
        <f t="shared" si="78"/>
        <v>0</v>
      </c>
      <c r="BN129" s="75">
        <f t="shared" si="79"/>
        <v>0</v>
      </c>
      <c r="BO129" s="75" t="b">
        <f t="shared" si="80"/>
        <v>0</v>
      </c>
      <c r="BP129" s="75">
        <f t="shared" si="81"/>
        <v>0</v>
      </c>
      <c r="BQ129" s="75">
        <f t="shared" si="82"/>
        <v>0</v>
      </c>
      <c r="BR129" s="75"/>
      <c r="BS129" s="72" t="b">
        <f t="shared" si="107"/>
        <v>0</v>
      </c>
      <c r="BT129" s="72">
        <f t="shared" si="112"/>
        <v>0</v>
      </c>
      <c r="BU129" s="69" t="str">
        <f t="shared" si="111"/>
        <v/>
      </c>
      <c r="BV129" s="75"/>
      <c r="BW129" s="75"/>
      <c r="BX129" s="75"/>
      <c r="BY129" s="75"/>
      <c r="BZ129" s="75"/>
      <c r="CA129" s="75"/>
      <c r="CB129" s="75"/>
      <c r="CC129" s="75"/>
      <c r="CD129" s="79">
        <f t="shared" si="83"/>
        <v>0</v>
      </c>
      <c r="CE129" s="92">
        <f>IF(CD129&lt;CE3,CD129,CE3)</f>
        <v>0</v>
      </c>
      <c r="CF129" s="72" t="str">
        <f>IF(CE129&gt;=CE3,"BALLOON","PMT")</f>
        <v>PMT</v>
      </c>
      <c r="CG129" s="91">
        <f t="shared" si="94"/>
        <v>0</v>
      </c>
      <c r="CH129" s="91">
        <f>IF(BX1=360,CB5,CG129)</f>
        <v>0</v>
      </c>
      <c r="CI129" s="75" t="b">
        <f t="shared" si="84"/>
        <v>0</v>
      </c>
      <c r="CJ129" s="75">
        <f t="shared" si="95"/>
        <v>0</v>
      </c>
      <c r="CK129" s="75">
        <f>SUM(CJ129*CK1)</f>
        <v>0</v>
      </c>
      <c r="CL129" s="98">
        <f t="shared" si="85"/>
        <v>0</v>
      </c>
      <c r="CM129" s="97">
        <f>IF(CF129="PMT",E16-CL129,0)</f>
        <v>0</v>
      </c>
      <c r="CN129" s="97">
        <f t="shared" si="99"/>
        <v>0</v>
      </c>
      <c r="CO129" s="97">
        <f t="shared" si="86"/>
        <v>0</v>
      </c>
      <c r="CP129" s="97">
        <f t="shared" si="87"/>
        <v>0</v>
      </c>
      <c r="CQ129" s="94">
        <f t="shared" si="88"/>
        <v>0</v>
      </c>
      <c r="CR129" s="95">
        <f t="shared" si="96"/>
        <v>0</v>
      </c>
      <c r="CS129" s="96">
        <f t="shared" si="89"/>
        <v>0</v>
      </c>
      <c r="CT129" s="75">
        <f t="shared" si="98"/>
        <v>0</v>
      </c>
      <c r="CU129" s="99">
        <f t="shared" si="91"/>
        <v>0</v>
      </c>
      <c r="CV129" s="99">
        <f t="shared" si="117"/>
        <v>0</v>
      </c>
      <c r="CW129" s="100">
        <f t="shared" si="97"/>
        <v>0</v>
      </c>
      <c r="CX129" s="75">
        <f>SUM(CR129*CT129*BE1)</f>
        <v>0</v>
      </c>
    </row>
    <row r="130" spans="1:102" ht="18.95" customHeight="1">
      <c r="A130" s="45" t="str">
        <f t="shared" si="101"/>
        <v/>
      </c>
      <c r="B130" s="55" t="str">
        <f t="shared" si="103"/>
        <v/>
      </c>
      <c r="C130" s="47" t="str">
        <f t="shared" si="102"/>
        <v/>
      </c>
      <c r="D130" s="56" t="str">
        <f t="shared" si="104"/>
        <v/>
      </c>
      <c r="E130" s="121" t="str">
        <f t="shared" si="108"/>
        <v/>
      </c>
      <c r="F130" s="121"/>
      <c r="G130" s="57" t="str">
        <f t="shared" si="105"/>
        <v/>
      </c>
      <c r="H130" s="57" t="str">
        <f t="shared" si="106"/>
        <v/>
      </c>
      <c r="I130" s="128" t="str">
        <f t="shared" si="109"/>
        <v/>
      </c>
      <c r="J130" s="128" t="str">
        <f t="shared" si="110"/>
        <v/>
      </c>
      <c r="K130" s="140" t="str">
        <f t="shared" si="116"/>
        <v/>
      </c>
      <c r="L130" s="140"/>
      <c r="M130" s="139" t="str">
        <f t="shared" si="113"/>
        <v/>
      </c>
      <c r="N130" s="139"/>
      <c r="O130" s="46" t="str">
        <f t="shared" si="114"/>
        <v/>
      </c>
      <c r="P130" s="51" t="str">
        <f t="shared" si="115"/>
        <v/>
      </c>
      <c r="Q130" s="51"/>
      <c r="R130" s="75">
        <f>IF(R129+1&lt;13,(R129+1)*S1,1*S1)</f>
        <v>0</v>
      </c>
      <c r="S130" s="75">
        <f>SUM(BG130*S1)</f>
        <v>0</v>
      </c>
      <c r="T130" s="75">
        <f>IF(R130=1,(T129+1)*S1,T129*S1)</f>
        <v>0</v>
      </c>
      <c r="U130" s="75">
        <f>IF(U129+3&lt;13,(U129+3)*V1,(U129-9)*V1)</f>
        <v>0</v>
      </c>
      <c r="V130" s="75">
        <f>SUM(BG130*V1)</f>
        <v>0</v>
      </c>
      <c r="W130" s="75">
        <f>IF(U130&lt;4,(W129+1)*V1,W129*V1)</f>
        <v>0</v>
      </c>
      <c r="X130" s="75">
        <f>IF(X129+6&lt;13,(X129+6)*Y1,(X129-6)*Y1)</f>
        <v>0</v>
      </c>
      <c r="Y130" s="75">
        <f>SUM(BG130*Y1)</f>
        <v>0</v>
      </c>
      <c r="Z130" s="75">
        <f>IF(X130&lt;6,(Z129+1)*Y1,Z129*Y1)</f>
        <v>0</v>
      </c>
      <c r="AA130" s="75">
        <f>SUM(AA129*AB1)</f>
        <v>0</v>
      </c>
      <c r="AB130" s="75">
        <f>SUM(BG130*AB1)</f>
        <v>0</v>
      </c>
      <c r="AC130" s="75">
        <f>SUM(AC129+1*AB1)</f>
        <v>0</v>
      </c>
      <c r="AD130" s="75">
        <v>0</v>
      </c>
      <c r="AE130" s="75">
        <v>0</v>
      </c>
      <c r="AF130" s="75">
        <v>0</v>
      </c>
      <c r="AG130" s="75">
        <f>IF(AG129+2&lt;13,(AG129+2)*AH1,(AG129-10)*AH1)</f>
        <v>0</v>
      </c>
      <c r="AH130" s="75">
        <f>SUM(BG130*AH1)</f>
        <v>0</v>
      </c>
      <c r="AI130" s="75">
        <f>IF(AG130&lt;3,(AI129+1)*AH1,AI129*AH1)</f>
        <v>0</v>
      </c>
      <c r="AJ130" s="75">
        <f>IF(AJ128=AJ129,(AJ129+1-AK130)*AL1,AJ129*AL1)</f>
        <v>0</v>
      </c>
      <c r="AK130" s="75">
        <f t="shared" si="100"/>
        <v>0</v>
      </c>
      <c r="AL130" s="75">
        <f>IF(AJ130-AJ129=0,(AL129+15)*AL1,AM1*AL1)</f>
        <v>0</v>
      </c>
      <c r="AM130" s="75">
        <f>IF(AK130=12,(AM129+1)*AL1,AM129*AL1)</f>
        <v>0</v>
      </c>
      <c r="AN130" s="75">
        <f>IF(AN128=AN129,(AN129+1-AO130)*AO1,AN129*AO1)</f>
        <v>0</v>
      </c>
      <c r="AO130" s="75">
        <f t="shared" si="92"/>
        <v>0</v>
      </c>
      <c r="AP130" s="75">
        <f>IF(AN129=AN130,BG130*AO1,(AP129-15)*AO1)</f>
        <v>0</v>
      </c>
      <c r="AQ130" s="75">
        <f>IF(AO130=12,(AQ129+1)*AO1,AQ129*AO1)</f>
        <v>0</v>
      </c>
      <c r="AR130" s="91">
        <f>SUM(MONTH(BC129+14)*AS1)</f>
        <v>0</v>
      </c>
      <c r="AS130" s="91">
        <f>SUM(DAY(BC129+14)*AS1)</f>
        <v>0</v>
      </c>
      <c r="AT130" s="91">
        <f>SUM(YEAR(BC129+14)*AS1)</f>
        <v>0</v>
      </c>
      <c r="AU130" s="91">
        <f>SUM(MONTH(BC129+7)*AV1)</f>
        <v>0</v>
      </c>
      <c r="AV130" s="91">
        <f>SUM(DAY(BC129+7)*AV1)</f>
        <v>0</v>
      </c>
      <c r="AW130" s="91">
        <f>SUM(YEAR(BC129+7)*AV1)</f>
        <v>0</v>
      </c>
      <c r="AX130" s="91">
        <f t="shared" si="69"/>
        <v>1</v>
      </c>
      <c r="AY130" s="91">
        <f t="shared" si="67"/>
        <v>1</v>
      </c>
      <c r="AZ130" s="91">
        <f t="shared" si="68"/>
        <v>0</v>
      </c>
      <c r="BA130" s="91">
        <f t="shared" si="68"/>
        <v>0</v>
      </c>
      <c r="BB130" s="79">
        <f t="shared" si="70"/>
        <v>0</v>
      </c>
      <c r="BC130" s="91">
        <f t="shared" si="71"/>
        <v>0</v>
      </c>
      <c r="BD130" s="75" t="s">
        <v>59</v>
      </c>
      <c r="BE130" s="91">
        <f>IF(BC130&lt;BU42,((BC130*10)+5),999999)</f>
        <v>5</v>
      </c>
      <c r="BF130" s="91">
        <f t="shared" si="72"/>
        <v>1</v>
      </c>
      <c r="BG130" s="75">
        <f t="shared" si="73"/>
        <v>0</v>
      </c>
      <c r="BH130" s="75">
        <f t="shared" si="93"/>
        <v>0</v>
      </c>
      <c r="BI130" s="75" t="b">
        <f t="shared" si="74"/>
        <v>0</v>
      </c>
      <c r="BJ130" s="75">
        <f t="shared" si="75"/>
        <v>0</v>
      </c>
      <c r="BK130" s="75">
        <f t="shared" si="76"/>
        <v>0</v>
      </c>
      <c r="BL130" s="75" t="b">
        <f t="shared" si="77"/>
        <v>1</v>
      </c>
      <c r="BM130" s="75">
        <f t="shared" si="78"/>
        <v>0</v>
      </c>
      <c r="BN130" s="75">
        <f t="shared" si="79"/>
        <v>0</v>
      </c>
      <c r="BO130" s="75" t="b">
        <f t="shared" si="80"/>
        <v>0</v>
      </c>
      <c r="BP130" s="75">
        <f t="shared" si="81"/>
        <v>0</v>
      </c>
      <c r="BQ130" s="75">
        <f t="shared" si="82"/>
        <v>0</v>
      </c>
      <c r="BR130" s="75"/>
      <c r="BS130" s="72" t="b">
        <f t="shared" si="107"/>
        <v>0</v>
      </c>
      <c r="BT130" s="72">
        <f t="shared" si="112"/>
        <v>0</v>
      </c>
      <c r="BU130" s="69" t="str">
        <f t="shared" si="111"/>
        <v/>
      </c>
      <c r="BV130" s="75"/>
      <c r="BW130" s="75"/>
      <c r="BX130" s="75"/>
      <c r="BY130" s="75"/>
      <c r="BZ130" s="75"/>
      <c r="CA130" s="75"/>
      <c r="CB130" s="75"/>
      <c r="CC130" s="75"/>
      <c r="CD130" s="79">
        <f t="shared" si="83"/>
        <v>0</v>
      </c>
      <c r="CE130" s="92">
        <f>IF(CD130&lt;CE3,CD130,CE3)</f>
        <v>0</v>
      </c>
      <c r="CF130" s="72" t="str">
        <f>IF(CE130&gt;=CE3,"BALLOON","PMT")</f>
        <v>PMT</v>
      </c>
      <c r="CG130" s="91">
        <f t="shared" si="94"/>
        <v>0</v>
      </c>
      <c r="CH130" s="91">
        <f>IF(BX1=360,CB5,CG130)</f>
        <v>0</v>
      </c>
      <c r="CI130" s="75" t="b">
        <f t="shared" si="84"/>
        <v>0</v>
      </c>
      <c r="CJ130" s="75">
        <f t="shared" si="95"/>
        <v>0</v>
      </c>
      <c r="CK130" s="75">
        <f>SUM(CJ130*CK1)</f>
        <v>0</v>
      </c>
      <c r="CL130" s="98">
        <f t="shared" si="85"/>
        <v>0</v>
      </c>
      <c r="CM130" s="97">
        <f>IF(CF130="PMT",E16-CL130,0)</f>
        <v>0</v>
      </c>
      <c r="CN130" s="97">
        <f t="shared" si="99"/>
        <v>0</v>
      </c>
      <c r="CO130" s="97">
        <f t="shared" si="86"/>
        <v>0</v>
      </c>
      <c r="CP130" s="97">
        <f t="shared" si="87"/>
        <v>0</v>
      </c>
      <c r="CQ130" s="94">
        <f t="shared" si="88"/>
        <v>0</v>
      </c>
      <c r="CR130" s="95">
        <f t="shared" si="96"/>
        <v>0</v>
      </c>
      <c r="CS130" s="96">
        <f t="shared" si="89"/>
        <v>0</v>
      </c>
      <c r="CT130" s="75">
        <f t="shared" si="98"/>
        <v>0</v>
      </c>
      <c r="CU130" s="99">
        <f t="shared" si="91"/>
        <v>0</v>
      </c>
      <c r="CV130" s="99">
        <f t="shared" si="117"/>
        <v>0</v>
      </c>
      <c r="CW130" s="100">
        <f t="shared" si="97"/>
        <v>0</v>
      </c>
      <c r="CX130" s="75">
        <f>SUM(CR130*CT130*BE1)</f>
        <v>0</v>
      </c>
    </row>
    <row r="131" spans="1:102" ht="18.95" customHeight="1">
      <c r="A131" s="45" t="str">
        <f t="shared" si="101"/>
        <v/>
      </c>
      <c r="B131" s="55" t="str">
        <f t="shared" si="103"/>
        <v/>
      </c>
      <c r="C131" s="47" t="str">
        <f t="shared" si="102"/>
        <v/>
      </c>
      <c r="D131" s="56" t="str">
        <f t="shared" si="104"/>
        <v/>
      </c>
      <c r="E131" s="121" t="str">
        <f t="shared" si="108"/>
        <v/>
      </c>
      <c r="F131" s="121"/>
      <c r="G131" s="57" t="str">
        <f t="shared" si="105"/>
        <v/>
      </c>
      <c r="H131" s="57" t="str">
        <f t="shared" si="106"/>
        <v/>
      </c>
      <c r="I131" s="128" t="str">
        <f t="shared" si="109"/>
        <v/>
      </c>
      <c r="J131" s="128" t="str">
        <f t="shared" si="110"/>
        <v/>
      </c>
      <c r="K131" s="140" t="str">
        <f t="shared" si="116"/>
        <v/>
      </c>
      <c r="L131" s="140"/>
      <c r="M131" s="139" t="str">
        <f t="shared" si="113"/>
        <v/>
      </c>
      <c r="N131" s="139"/>
      <c r="O131" s="46" t="str">
        <f t="shared" si="114"/>
        <v/>
      </c>
      <c r="P131" s="51" t="str">
        <f t="shared" si="115"/>
        <v/>
      </c>
      <c r="Q131" s="51"/>
      <c r="R131" s="75">
        <f>IF(R130+1&lt;13,(R130+1)*S1,1*S1)</f>
        <v>0</v>
      </c>
      <c r="S131" s="75">
        <f>SUM(BG131*S1)</f>
        <v>0</v>
      </c>
      <c r="T131" s="75">
        <f>IF(R131=1,(T130+1)*S1,T130*S1)</f>
        <v>0</v>
      </c>
      <c r="U131" s="75">
        <f>IF(U130+3&lt;13,(U130+3)*V1,(U130-9)*V1)</f>
        <v>0</v>
      </c>
      <c r="V131" s="75">
        <f>SUM(BG131*V1)</f>
        <v>0</v>
      </c>
      <c r="W131" s="75">
        <f>IF(U131&lt;4,(W130+1)*V1,W130*V1)</f>
        <v>0</v>
      </c>
      <c r="X131" s="75">
        <f>IF(X130+6&lt;13,(X130+6)*Y1,(X130-6)*Y1)</f>
        <v>0</v>
      </c>
      <c r="Y131" s="75">
        <f>SUM(BG131*Y1)</f>
        <v>0</v>
      </c>
      <c r="Z131" s="75">
        <f>IF(X131&lt;6,(Z130+1)*Y1,Z130*Y1)</f>
        <v>0</v>
      </c>
      <c r="AA131" s="75">
        <f>SUM(AA130*AB1)</f>
        <v>0</v>
      </c>
      <c r="AB131" s="75">
        <f>SUM(BG131*AB1)</f>
        <v>0</v>
      </c>
      <c r="AC131" s="75">
        <f>SUM(AC130+1*AB1)</f>
        <v>0</v>
      </c>
      <c r="AD131" s="75">
        <v>0</v>
      </c>
      <c r="AE131" s="75">
        <v>0</v>
      </c>
      <c r="AF131" s="75">
        <v>0</v>
      </c>
      <c r="AG131" s="75">
        <f>IF(AG130+2&lt;13,(AG130+2)*AH1,(AG130-10)*AH1)</f>
        <v>0</v>
      </c>
      <c r="AH131" s="75">
        <f>SUM(BG131*AH1)</f>
        <v>0</v>
      </c>
      <c r="AI131" s="75">
        <f>IF(AG131&lt;3,(AI130+1)*AH1,AI130*AH1)</f>
        <v>0</v>
      </c>
      <c r="AJ131" s="75">
        <f>IF(AJ129=AJ130,(AJ130+1-AK131)*AL1,AJ130*AL1)</f>
        <v>0</v>
      </c>
      <c r="AK131" s="75">
        <f t="shared" si="100"/>
        <v>0</v>
      </c>
      <c r="AL131" s="75">
        <f>IF(AJ131-AJ130=0,(AL130+15)*AL1,AM1*AL1)</f>
        <v>0</v>
      </c>
      <c r="AM131" s="75">
        <f>IF(AK131=12,(AM130+1)*AL1,AM130*AL1)</f>
        <v>0</v>
      </c>
      <c r="AN131" s="75">
        <f>IF(AN129=AN130,(AN130+1-AO131)*AO1,AN130*AO1)</f>
        <v>0</v>
      </c>
      <c r="AO131" s="75">
        <f t="shared" si="92"/>
        <v>0</v>
      </c>
      <c r="AP131" s="75">
        <f>IF(AN130=AN131,BG131*AO1,(AP130-15)*AO1)</f>
        <v>0</v>
      </c>
      <c r="AQ131" s="75">
        <f>IF(AO131=12,(AQ130+1)*AO1,AQ130*AO1)</f>
        <v>0</v>
      </c>
      <c r="AR131" s="91">
        <f>SUM(MONTH(BC130+14)*AS1)</f>
        <v>0</v>
      </c>
      <c r="AS131" s="91">
        <f>SUM(DAY(BC130+14)*AS1)</f>
        <v>0</v>
      </c>
      <c r="AT131" s="91">
        <f>SUM(YEAR(BC130+14)*AS1)</f>
        <v>0</v>
      </c>
      <c r="AU131" s="91">
        <f>SUM(MONTH(BC130+7)*AV1)</f>
        <v>0</v>
      </c>
      <c r="AV131" s="91">
        <f>SUM(DAY(BC130+7)*AV1)</f>
        <v>0</v>
      </c>
      <c r="AW131" s="91">
        <f>SUM(YEAR(BC130+7)*AV1)</f>
        <v>0</v>
      </c>
      <c r="AX131" s="91">
        <f t="shared" si="69"/>
        <v>1</v>
      </c>
      <c r="AY131" s="91">
        <f t="shared" si="67"/>
        <v>1</v>
      </c>
      <c r="AZ131" s="91">
        <f t="shared" si="68"/>
        <v>0</v>
      </c>
      <c r="BA131" s="91">
        <f t="shared" si="68"/>
        <v>0</v>
      </c>
      <c r="BB131" s="79">
        <f t="shared" si="70"/>
        <v>0</v>
      </c>
      <c r="BC131" s="91">
        <f t="shared" si="71"/>
        <v>0</v>
      </c>
      <c r="BD131" s="75" t="s">
        <v>59</v>
      </c>
      <c r="BE131" s="91">
        <f>IF(BC131&lt;BU42,((BC131*10)+5),999999)</f>
        <v>5</v>
      </c>
      <c r="BF131" s="91">
        <f t="shared" si="72"/>
        <v>1</v>
      </c>
      <c r="BG131" s="75">
        <f t="shared" si="73"/>
        <v>0</v>
      </c>
      <c r="BH131" s="75">
        <f t="shared" si="93"/>
        <v>0</v>
      </c>
      <c r="BI131" s="75" t="b">
        <f t="shared" si="74"/>
        <v>0</v>
      </c>
      <c r="BJ131" s="75">
        <f t="shared" si="75"/>
        <v>0</v>
      </c>
      <c r="BK131" s="75">
        <f t="shared" si="76"/>
        <v>0</v>
      </c>
      <c r="BL131" s="75" t="b">
        <f t="shared" si="77"/>
        <v>1</v>
      </c>
      <c r="BM131" s="75">
        <f t="shared" si="78"/>
        <v>0</v>
      </c>
      <c r="BN131" s="75">
        <f t="shared" si="79"/>
        <v>0</v>
      </c>
      <c r="BO131" s="75" t="b">
        <f t="shared" si="80"/>
        <v>0</v>
      </c>
      <c r="BP131" s="75">
        <f t="shared" si="81"/>
        <v>0</v>
      </c>
      <c r="BQ131" s="75">
        <f t="shared" si="82"/>
        <v>0</v>
      </c>
      <c r="BR131" s="75"/>
      <c r="BS131" s="72" t="b">
        <f t="shared" si="107"/>
        <v>0</v>
      </c>
      <c r="BT131" s="72">
        <f t="shared" si="112"/>
        <v>0</v>
      </c>
      <c r="BU131" s="69" t="str">
        <f t="shared" si="111"/>
        <v/>
      </c>
      <c r="BV131" s="75"/>
      <c r="BW131" s="75"/>
      <c r="BX131" s="75"/>
      <c r="BY131" s="75"/>
      <c r="BZ131" s="75"/>
      <c r="CA131" s="75"/>
      <c r="CB131" s="75"/>
      <c r="CC131" s="75"/>
      <c r="CD131" s="79">
        <f t="shared" si="83"/>
        <v>0</v>
      </c>
      <c r="CE131" s="92">
        <f>IF(CD131&lt;CE3,CD131,CE3)</f>
        <v>0</v>
      </c>
      <c r="CF131" s="72" t="str">
        <f>IF(CE131&gt;=CE3,"BALLOON","PMT")</f>
        <v>PMT</v>
      </c>
      <c r="CG131" s="91">
        <f t="shared" si="94"/>
        <v>0</v>
      </c>
      <c r="CH131" s="91">
        <f>IF(BX1=360,CB5,CG131)</f>
        <v>0</v>
      </c>
      <c r="CI131" s="75" t="b">
        <f t="shared" si="84"/>
        <v>0</v>
      </c>
      <c r="CJ131" s="75">
        <f t="shared" si="95"/>
        <v>0</v>
      </c>
      <c r="CK131" s="75">
        <f>SUM(CJ131*CK1)</f>
        <v>0</v>
      </c>
      <c r="CL131" s="98">
        <f t="shared" si="85"/>
        <v>0</v>
      </c>
      <c r="CM131" s="97">
        <f>IF(CF131="PMT",E16-CL131,0)</f>
        <v>0</v>
      </c>
      <c r="CN131" s="97">
        <f t="shared" si="99"/>
        <v>0</v>
      </c>
      <c r="CO131" s="97">
        <f t="shared" si="86"/>
        <v>0</v>
      </c>
      <c r="CP131" s="97">
        <f t="shared" si="87"/>
        <v>0</v>
      </c>
      <c r="CQ131" s="94">
        <f t="shared" si="88"/>
        <v>0</v>
      </c>
      <c r="CR131" s="95">
        <f t="shared" si="96"/>
        <v>0</v>
      </c>
      <c r="CS131" s="96">
        <f t="shared" si="89"/>
        <v>0</v>
      </c>
      <c r="CT131" s="75">
        <f t="shared" si="98"/>
        <v>0</v>
      </c>
      <c r="CU131" s="99">
        <f t="shared" si="91"/>
        <v>0</v>
      </c>
      <c r="CV131" s="99">
        <f t="shared" si="117"/>
        <v>0</v>
      </c>
      <c r="CW131" s="100">
        <f t="shared" si="97"/>
        <v>0</v>
      </c>
      <c r="CX131" s="75">
        <f>SUM(CR131*CT131*BE1)</f>
        <v>0</v>
      </c>
    </row>
    <row r="132" spans="1:102" ht="18.95" customHeight="1">
      <c r="A132" s="45" t="str">
        <f t="shared" si="101"/>
        <v/>
      </c>
      <c r="B132" s="55" t="str">
        <f t="shared" si="103"/>
        <v/>
      </c>
      <c r="C132" s="47" t="str">
        <f t="shared" si="102"/>
        <v/>
      </c>
      <c r="D132" s="56" t="str">
        <f t="shared" si="104"/>
        <v/>
      </c>
      <c r="E132" s="121" t="str">
        <f t="shared" si="108"/>
        <v/>
      </c>
      <c r="F132" s="121"/>
      <c r="G132" s="57" t="str">
        <f t="shared" si="105"/>
        <v/>
      </c>
      <c r="H132" s="57" t="str">
        <f t="shared" si="106"/>
        <v/>
      </c>
      <c r="I132" s="128" t="str">
        <f t="shared" si="109"/>
        <v/>
      </c>
      <c r="J132" s="128" t="str">
        <f t="shared" si="110"/>
        <v/>
      </c>
      <c r="K132" s="140" t="str">
        <f t="shared" si="116"/>
        <v/>
      </c>
      <c r="L132" s="140"/>
      <c r="M132" s="139" t="str">
        <f t="shared" si="113"/>
        <v/>
      </c>
      <c r="N132" s="139"/>
      <c r="O132" s="46" t="str">
        <f t="shared" si="114"/>
        <v/>
      </c>
      <c r="P132" s="51" t="str">
        <f t="shared" si="115"/>
        <v/>
      </c>
      <c r="Q132" s="51"/>
      <c r="R132" s="75">
        <f>IF(R131+1&lt;13,(R131+1)*S1,1*S1)</f>
        <v>0</v>
      </c>
      <c r="S132" s="75">
        <f>SUM(BG132*S1)</f>
        <v>0</v>
      </c>
      <c r="T132" s="75">
        <f>IF(R132=1,(T131+1)*S1,T131*S1)</f>
        <v>0</v>
      </c>
      <c r="U132" s="75">
        <f>IF(U131+3&lt;13,(U131+3)*V1,(U131-9)*V1)</f>
        <v>0</v>
      </c>
      <c r="V132" s="75">
        <f>SUM(BG132*V1)</f>
        <v>0</v>
      </c>
      <c r="W132" s="75">
        <f>IF(U132&lt;4,(W131+1)*V1,W131*V1)</f>
        <v>0</v>
      </c>
      <c r="X132" s="75">
        <f>IF(X131+6&lt;13,(X131+6)*Y1,(X131-6)*Y1)</f>
        <v>0</v>
      </c>
      <c r="Y132" s="75">
        <f>SUM(BG132*Y1)</f>
        <v>0</v>
      </c>
      <c r="Z132" s="75">
        <f>IF(X132&lt;6,(Z131+1)*Y1,Z131*Y1)</f>
        <v>0</v>
      </c>
      <c r="AA132" s="75">
        <f>SUM(AA131*AB1)</f>
        <v>0</v>
      </c>
      <c r="AB132" s="75">
        <f>SUM(BG132*AB1)</f>
        <v>0</v>
      </c>
      <c r="AC132" s="75">
        <f>SUM(AC131+1*AB1)</f>
        <v>0</v>
      </c>
      <c r="AD132" s="75">
        <v>0</v>
      </c>
      <c r="AE132" s="75">
        <v>0</v>
      </c>
      <c r="AF132" s="75">
        <v>0</v>
      </c>
      <c r="AG132" s="75">
        <f>IF(AG131+2&lt;13,(AG131+2)*AH1,(AG131-10)*AH1)</f>
        <v>0</v>
      </c>
      <c r="AH132" s="75">
        <f>SUM(BG132*AH1)</f>
        <v>0</v>
      </c>
      <c r="AI132" s="75">
        <f>IF(AG132&lt;3,(AI131+1)*AH1,AI131*AH1)</f>
        <v>0</v>
      </c>
      <c r="AJ132" s="75">
        <f>IF(AJ130=AJ131,(AJ131+1-AK132)*AL1,AJ131*AL1)</f>
        <v>0</v>
      </c>
      <c r="AK132" s="75">
        <f t="shared" si="100"/>
        <v>0</v>
      </c>
      <c r="AL132" s="75">
        <f>IF(AJ132-AJ131=0,(AL131+15)*AL1,AM1*AL1)</f>
        <v>0</v>
      </c>
      <c r="AM132" s="75">
        <f>IF(AK132=12,(AM131+1)*AL1,AM131*AL1)</f>
        <v>0</v>
      </c>
      <c r="AN132" s="75">
        <f>IF(AN130=AN131,(AN131+1-AO132)*AO1,AN131*AO1)</f>
        <v>0</v>
      </c>
      <c r="AO132" s="75">
        <f t="shared" si="92"/>
        <v>0</v>
      </c>
      <c r="AP132" s="75">
        <f>IF(AN131=AN132,BG132*AO1,(AP131-15)*AO1)</f>
        <v>0</v>
      </c>
      <c r="AQ132" s="75">
        <f>IF(AO132=12,(AQ131+1)*AO1,AQ131*AO1)</f>
        <v>0</v>
      </c>
      <c r="AR132" s="91">
        <f>SUM(MONTH(BC131+14)*AS1)</f>
        <v>0</v>
      </c>
      <c r="AS132" s="91">
        <f>SUM(DAY(BC131+14)*AS1)</f>
        <v>0</v>
      </c>
      <c r="AT132" s="91">
        <f>SUM(YEAR(BC131+14)*AS1)</f>
        <v>0</v>
      </c>
      <c r="AU132" s="91">
        <f>SUM(MONTH(BC131+7)*AV1)</f>
        <v>0</v>
      </c>
      <c r="AV132" s="91">
        <f>SUM(DAY(BC131+7)*AV1)</f>
        <v>0</v>
      </c>
      <c r="AW132" s="91">
        <f>SUM(YEAR(BC131+7)*AV1)</f>
        <v>0</v>
      </c>
      <c r="AX132" s="91">
        <f t="shared" si="69"/>
        <v>1</v>
      </c>
      <c r="AY132" s="91">
        <f t="shared" ref="AY132:AY195" si="118">SUM(R132+U132+X132+AA132+AD132+AG132+AJ132+AN132+AR132+AU132+AX132)</f>
        <v>1</v>
      </c>
      <c r="AZ132" s="91">
        <f t="shared" ref="AZ132:BA195" si="119">SUM(S132+V132+Y132+AB132+AE132+AH132+AL132+AP132+AS132+AV132)</f>
        <v>0</v>
      </c>
      <c r="BA132" s="91">
        <f t="shared" si="119"/>
        <v>0</v>
      </c>
      <c r="BB132" s="79">
        <f t="shared" si="70"/>
        <v>0</v>
      </c>
      <c r="BC132" s="91">
        <f t="shared" si="71"/>
        <v>0</v>
      </c>
      <c r="BD132" s="75" t="s">
        <v>59</v>
      </c>
      <c r="BE132" s="91">
        <f>IF(BC132&lt;BU42,((BC132*10)+5),999999)</f>
        <v>5</v>
      </c>
      <c r="BF132" s="91">
        <f t="shared" si="72"/>
        <v>1</v>
      </c>
      <c r="BG132" s="75">
        <f t="shared" si="73"/>
        <v>0</v>
      </c>
      <c r="BH132" s="75">
        <f t="shared" si="93"/>
        <v>0</v>
      </c>
      <c r="BI132" s="75" t="b">
        <f t="shared" si="74"/>
        <v>0</v>
      </c>
      <c r="BJ132" s="75">
        <f t="shared" si="75"/>
        <v>0</v>
      </c>
      <c r="BK132" s="75">
        <f t="shared" si="76"/>
        <v>0</v>
      </c>
      <c r="BL132" s="75" t="b">
        <f t="shared" si="77"/>
        <v>1</v>
      </c>
      <c r="BM132" s="75">
        <f t="shared" si="78"/>
        <v>0</v>
      </c>
      <c r="BN132" s="75">
        <f t="shared" si="79"/>
        <v>0</v>
      </c>
      <c r="BO132" s="75" t="b">
        <f t="shared" si="80"/>
        <v>0</v>
      </c>
      <c r="BP132" s="75">
        <f t="shared" si="81"/>
        <v>0</v>
      </c>
      <c r="BQ132" s="75">
        <f t="shared" si="82"/>
        <v>0</v>
      </c>
      <c r="BR132" s="75"/>
      <c r="BS132" s="72" t="b">
        <f t="shared" si="107"/>
        <v>0</v>
      </c>
      <c r="BT132" s="72">
        <f t="shared" si="112"/>
        <v>0</v>
      </c>
      <c r="BU132" s="69" t="str">
        <f t="shared" si="111"/>
        <v/>
      </c>
      <c r="BV132" s="75"/>
      <c r="BW132" s="75"/>
      <c r="BX132" s="75"/>
      <c r="BY132" s="75"/>
      <c r="BZ132" s="75"/>
      <c r="CA132" s="75"/>
      <c r="CB132" s="75"/>
      <c r="CC132" s="75"/>
      <c r="CD132" s="79">
        <f t="shared" si="83"/>
        <v>0</v>
      </c>
      <c r="CE132" s="92">
        <f>IF(CD132&lt;CE3,CD132,CE3)</f>
        <v>0</v>
      </c>
      <c r="CF132" s="72" t="str">
        <f>IF(CE132&gt;=CE3,"BALLOON","PMT")</f>
        <v>PMT</v>
      </c>
      <c r="CG132" s="91">
        <f t="shared" si="94"/>
        <v>0</v>
      </c>
      <c r="CH132" s="91">
        <f>IF(BX1=360,CB5,CG132)</f>
        <v>0</v>
      </c>
      <c r="CI132" s="75" t="b">
        <f t="shared" si="84"/>
        <v>0</v>
      </c>
      <c r="CJ132" s="75">
        <f t="shared" si="95"/>
        <v>0</v>
      </c>
      <c r="CK132" s="75">
        <f>SUM(CJ132*CK1)</f>
        <v>0</v>
      </c>
      <c r="CL132" s="98">
        <f t="shared" si="85"/>
        <v>0</v>
      </c>
      <c r="CM132" s="97">
        <f>IF(CF132="PMT",E16-CL132,0)</f>
        <v>0</v>
      </c>
      <c r="CN132" s="97">
        <f t="shared" si="99"/>
        <v>0</v>
      </c>
      <c r="CO132" s="97">
        <f t="shared" si="86"/>
        <v>0</v>
      </c>
      <c r="CP132" s="97">
        <f t="shared" si="87"/>
        <v>0</v>
      </c>
      <c r="CQ132" s="94">
        <f t="shared" si="88"/>
        <v>0</v>
      </c>
      <c r="CR132" s="95">
        <f t="shared" si="96"/>
        <v>0</v>
      </c>
      <c r="CS132" s="96">
        <f t="shared" si="89"/>
        <v>0</v>
      </c>
      <c r="CT132" s="75">
        <f t="shared" si="98"/>
        <v>0</v>
      </c>
      <c r="CU132" s="99">
        <f t="shared" si="91"/>
        <v>0</v>
      </c>
      <c r="CV132" s="99">
        <f t="shared" si="117"/>
        <v>0</v>
      </c>
      <c r="CW132" s="100">
        <f t="shared" si="97"/>
        <v>0</v>
      </c>
      <c r="CX132" s="75">
        <f>SUM(CR132*CT132*BE1)</f>
        <v>0</v>
      </c>
    </row>
    <row r="133" spans="1:102" ht="18.95" customHeight="1">
      <c r="A133" s="45" t="str">
        <f t="shared" si="101"/>
        <v/>
      </c>
      <c r="B133" s="55" t="str">
        <f t="shared" si="103"/>
        <v/>
      </c>
      <c r="C133" s="47" t="str">
        <f t="shared" si="102"/>
        <v/>
      </c>
      <c r="D133" s="56" t="str">
        <f t="shared" si="104"/>
        <v/>
      </c>
      <c r="E133" s="121" t="str">
        <f t="shared" si="108"/>
        <v/>
      </c>
      <c r="F133" s="121"/>
      <c r="G133" s="57" t="str">
        <f t="shared" si="105"/>
        <v/>
      </c>
      <c r="H133" s="57" t="str">
        <f t="shared" si="106"/>
        <v/>
      </c>
      <c r="I133" s="128" t="str">
        <f t="shared" si="109"/>
        <v/>
      </c>
      <c r="J133" s="128" t="str">
        <f t="shared" si="110"/>
        <v/>
      </c>
      <c r="K133" s="140" t="str">
        <f t="shared" si="116"/>
        <v/>
      </c>
      <c r="L133" s="140"/>
      <c r="M133" s="139" t="str">
        <f t="shared" si="113"/>
        <v/>
      </c>
      <c r="N133" s="139"/>
      <c r="O133" s="46" t="str">
        <f t="shared" si="114"/>
        <v/>
      </c>
      <c r="P133" s="51" t="str">
        <f t="shared" si="115"/>
        <v/>
      </c>
      <c r="Q133" s="51"/>
      <c r="R133" s="75">
        <f>IF(R132+1&lt;13,(R132+1)*S1,1*S1)</f>
        <v>0</v>
      </c>
      <c r="S133" s="75">
        <f>SUM(BG133*S1)</f>
        <v>0</v>
      </c>
      <c r="T133" s="75">
        <f>IF(R133=1,(T132+1)*S1,T132*S1)</f>
        <v>0</v>
      </c>
      <c r="U133" s="75">
        <f>IF(U132+3&lt;13,(U132+3)*V1,(U132-9)*V1)</f>
        <v>0</v>
      </c>
      <c r="V133" s="75">
        <f>SUM(BG133*V1)</f>
        <v>0</v>
      </c>
      <c r="W133" s="75">
        <f>IF(U133&lt;4,(W132+1)*V1,W132*V1)</f>
        <v>0</v>
      </c>
      <c r="X133" s="75">
        <f>IF(X132+6&lt;13,(X132+6)*Y1,(X132-6)*Y1)</f>
        <v>0</v>
      </c>
      <c r="Y133" s="75">
        <f>SUM(BG133*Y1)</f>
        <v>0</v>
      </c>
      <c r="Z133" s="75">
        <f>IF(X133&lt;6,(Z132+1)*Y1,Z132*Y1)</f>
        <v>0</v>
      </c>
      <c r="AA133" s="75">
        <f>SUM(AA132*AB1)</f>
        <v>0</v>
      </c>
      <c r="AB133" s="75">
        <f>SUM(BG133*AB1)</f>
        <v>0</v>
      </c>
      <c r="AC133" s="75">
        <f>SUM(AC132+1*AB1)</f>
        <v>0</v>
      </c>
      <c r="AD133" s="75">
        <v>0</v>
      </c>
      <c r="AE133" s="75">
        <v>0</v>
      </c>
      <c r="AF133" s="75">
        <v>0</v>
      </c>
      <c r="AG133" s="75">
        <f>IF(AG132+2&lt;13,(AG132+2)*AH1,(AG132-10)*AH1)</f>
        <v>0</v>
      </c>
      <c r="AH133" s="75">
        <f>SUM(BG133*AH1)</f>
        <v>0</v>
      </c>
      <c r="AI133" s="75">
        <f>IF(AG133&lt;3,(AI132+1)*AH1,AI132*AH1)</f>
        <v>0</v>
      </c>
      <c r="AJ133" s="75">
        <f>IF(AJ131=AJ132,(AJ132+1-AK133)*AL1,AJ132*AL1)</f>
        <v>0</v>
      </c>
      <c r="AK133" s="75">
        <f t="shared" si="100"/>
        <v>0</v>
      </c>
      <c r="AL133" s="75">
        <f>IF(AJ133-AJ132=0,(AL132+15)*AL1,AM1*AL1)</f>
        <v>0</v>
      </c>
      <c r="AM133" s="75">
        <f>IF(AK133=12,(AM132+1)*AL1,AM132*AL1)</f>
        <v>0</v>
      </c>
      <c r="AN133" s="75">
        <f>IF(AN131=AN132,(AN132+1-AO133)*AO1,AN132*AO1)</f>
        <v>0</v>
      </c>
      <c r="AO133" s="75">
        <f t="shared" si="92"/>
        <v>0</v>
      </c>
      <c r="AP133" s="75">
        <f>IF(AN132=AN133,BG133*AO1,(AP132-15)*AO1)</f>
        <v>0</v>
      </c>
      <c r="AQ133" s="75">
        <f>IF(AO133=12,(AQ132+1)*AO1,AQ132*AO1)</f>
        <v>0</v>
      </c>
      <c r="AR133" s="91">
        <f>SUM(MONTH(BC132+14)*AS1)</f>
        <v>0</v>
      </c>
      <c r="AS133" s="91">
        <f>SUM(DAY(BC132+14)*AS1)</f>
        <v>0</v>
      </c>
      <c r="AT133" s="91">
        <f>SUM(YEAR(BC132+14)*AS1)</f>
        <v>0</v>
      </c>
      <c r="AU133" s="91">
        <f>SUM(MONTH(BC132+7)*AV1)</f>
        <v>0</v>
      </c>
      <c r="AV133" s="91">
        <f>SUM(DAY(BC132+7)*AV1)</f>
        <v>0</v>
      </c>
      <c r="AW133" s="91">
        <f>SUM(YEAR(BC132+7)*AV1)</f>
        <v>0</v>
      </c>
      <c r="AX133" s="91">
        <f t="shared" si="69"/>
        <v>1</v>
      </c>
      <c r="AY133" s="91">
        <f t="shared" si="118"/>
        <v>1</v>
      </c>
      <c r="AZ133" s="91">
        <f t="shared" si="119"/>
        <v>0</v>
      </c>
      <c r="BA133" s="91">
        <f t="shared" si="119"/>
        <v>0</v>
      </c>
      <c r="BB133" s="79">
        <f t="shared" si="70"/>
        <v>0</v>
      </c>
      <c r="BC133" s="91">
        <f t="shared" si="71"/>
        <v>0</v>
      </c>
      <c r="BD133" s="75" t="s">
        <v>59</v>
      </c>
      <c r="BE133" s="91">
        <f>IF(BC133&lt;BU42,((BC133*10)+5),999999)</f>
        <v>5</v>
      </c>
      <c r="BF133" s="91">
        <f t="shared" si="72"/>
        <v>1</v>
      </c>
      <c r="BG133" s="75">
        <f t="shared" si="73"/>
        <v>0</v>
      </c>
      <c r="BH133" s="75">
        <f t="shared" si="93"/>
        <v>0</v>
      </c>
      <c r="BI133" s="75" t="b">
        <f t="shared" si="74"/>
        <v>0</v>
      </c>
      <c r="BJ133" s="75">
        <f t="shared" si="75"/>
        <v>0</v>
      </c>
      <c r="BK133" s="75">
        <f t="shared" si="76"/>
        <v>0</v>
      </c>
      <c r="BL133" s="75" t="b">
        <f t="shared" si="77"/>
        <v>1</v>
      </c>
      <c r="BM133" s="75">
        <f t="shared" si="78"/>
        <v>0</v>
      </c>
      <c r="BN133" s="75">
        <f t="shared" si="79"/>
        <v>0</v>
      </c>
      <c r="BO133" s="75" t="b">
        <f t="shared" si="80"/>
        <v>0</v>
      </c>
      <c r="BP133" s="75">
        <f t="shared" si="81"/>
        <v>0</v>
      </c>
      <c r="BQ133" s="75">
        <f t="shared" si="82"/>
        <v>0</v>
      </c>
      <c r="BR133" s="75"/>
      <c r="BS133" s="72" t="b">
        <f t="shared" si="107"/>
        <v>0</v>
      </c>
      <c r="BT133" s="72">
        <f t="shared" si="112"/>
        <v>0</v>
      </c>
      <c r="BU133" s="69" t="str">
        <f t="shared" si="111"/>
        <v/>
      </c>
      <c r="BV133" s="75"/>
      <c r="BW133" s="75"/>
      <c r="BX133" s="75"/>
      <c r="BY133" s="75"/>
      <c r="BZ133" s="75"/>
      <c r="CA133" s="75"/>
      <c r="CB133" s="75"/>
      <c r="CC133" s="75"/>
      <c r="CD133" s="79">
        <f t="shared" si="83"/>
        <v>0</v>
      </c>
      <c r="CE133" s="92">
        <f>IF(CD133&lt;CE3,CD133,CE3)</f>
        <v>0</v>
      </c>
      <c r="CF133" s="72" t="str">
        <f>IF(CE133&gt;=CE3,"BALLOON","PMT")</f>
        <v>PMT</v>
      </c>
      <c r="CG133" s="91">
        <f t="shared" si="94"/>
        <v>0</v>
      </c>
      <c r="CH133" s="91">
        <f>IF(BX1=360,CB5,CG133)</f>
        <v>0</v>
      </c>
      <c r="CI133" s="75" t="b">
        <f t="shared" si="84"/>
        <v>0</v>
      </c>
      <c r="CJ133" s="75">
        <f t="shared" si="95"/>
        <v>0</v>
      </c>
      <c r="CK133" s="75">
        <f>SUM(CJ133*CK1)</f>
        <v>0</v>
      </c>
      <c r="CL133" s="98">
        <f t="shared" si="85"/>
        <v>0</v>
      </c>
      <c r="CM133" s="97">
        <f>IF(CF133="PMT",E16-CL133,0)</f>
        <v>0</v>
      </c>
      <c r="CN133" s="97">
        <f t="shared" si="99"/>
        <v>0</v>
      </c>
      <c r="CO133" s="97">
        <f t="shared" si="86"/>
        <v>0</v>
      </c>
      <c r="CP133" s="97">
        <f t="shared" si="87"/>
        <v>0</v>
      </c>
      <c r="CQ133" s="94">
        <f t="shared" si="88"/>
        <v>0</v>
      </c>
      <c r="CR133" s="95">
        <f t="shared" si="96"/>
        <v>0</v>
      </c>
      <c r="CS133" s="96">
        <f t="shared" si="89"/>
        <v>0</v>
      </c>
      <c r="CT133" s="75">
        <f t="shared" si="98"/>
        <v>0</v>
      </c>
      <c r="CU133" s="99">
        <f t="shared" si="91"/>
        <v>0</v>
      </c>
      <c r="CV133" s="99">
        <f t="shared" si="117"/>
        <v>0</v>
      </c>
      <c r="CW133" s="100">
        <f t="shared" si="97"/>
        <v>0</v>
      </c>
      <c r="CX133" s="75">
        <f>SUM(CR133*CT133*BE1)</f>
        <v>0</v>
      </c>
    </row>
    <row r="134" spans="1:102" ht="18.95" customHeight="1">
      <c r="A134" s="45" t="str">
        <f t="shared" si="101"/>
        <v/>
      </c>
      <c r="B134" s="55" t="str">
        <f t="shared" si="103"/>
        <v/>
      </c>
      <c r="C134" s="47" t="str">
        <f t="shared" si="102"/>
        <v/>
      </c>
      <c r="D134" s="56" t="str">
        <f t="shared" si="104"/>
        <v/>
      </c>
      <c r="E134" s="121" t="str">
        <f t="shared" si="108"/>
        <v/>
      </c>
      <c r="F134" s="121"/>
      <c r="G134" s="57" t="str">
        <f t="shared" si="105"/>
        <v/>
      </c>
      <c r="H134" s="57" t="str">
        <f t="shared" si="106"/>
        <v/>
      </c>
      <c r="I134" s="128" t="str">
        <f t="shared" si="109"/>
        <v/>
      </c>
      <c r="J134" s="128" t="str">
        <f t="shared" si="110"/>
        <v/>
      </c>
      <c r="K134" s="140" t="str">
        <f t="shared" si="116"/>
        <v/>
      </c>
      <c r="L134" s="140"/>
      <c r="M134" s="139" t="str">
        <f t="shared" si="113"/>
        <v/>
      </c>
      <c r="N134" s="139"/>
      <c r="O134" s="46" t="str">
        <f t="shared" si="114"/>
        <v/>
      </c>
      <c r="P134" s="51" t="str">
        <f t="shared" si="115"/>
        <v/>
      </c>
      <c r="Q134" s="51"/>
      <c r="R134" s="75">
        <f>IF(R133+1&lt;13,(R133+1)*S1,1*S1)</f>
        <v>0</v>
      </c>
      <c r="S134" s="75">
        <f>SUM(BG134*S1)</f>
        <v>0</v>
      </c>
      <c r="T134" s="75">
        <f>IF(R134=1,(T133+1)*S1,T133*S1)</f>
        <v>0</v>
      </c>
      <c r="U134" s="75">
        <f>IF(U133+3&lt;13,(U133+3)*V1,(U133-9)*V1)</f>
        <v>0</v>
      </c>
      <c r="V134" s="75">
        <f>SUM(BG134*V1)</f>
        <v>0</v>
      </c>
      <c r="W134" s="75">
        <f>IF(U134&lt;4,(W133+1)*V1,W133*V1)</f>
        <v>0</v>
      </c>
      <c r="X134" s="75">
        <f>IF(X133+6&lt;13,(X133+6)*Y1,(X133-6)*Y1)</f>
        <v>0</v>
      </c>
      <c r="Y134" s="75">
        <f>SUM(BG134*Y1)</f>
        <v>0</v>
      </c>
      <c r="Z134" s="75">
        <f>IF(X134&lt;6,(Z133+1)*Y1,Z133*Y1)</f>
        <v>0</v>
      </c>
      <c r="AA134" s="75">
        <f>SUM(AA133*AB1)</f>
        <v>0</v>
      </c>
      <c r="AB134" s="75">
        <f>SUM(BG134*AB1)</f>
        <v>0</v>
      </c>
      <c r="AC134" s="75">
        <f>SUM(AC133+1*AB1)</f>
        <v>0</v>
      </c>
      <c r="AD134" s="75">
        <v>0</v>
      </c>
      <c r="AE134" s="75">
        <v>0</v>
      </c>
      <c r="AF134" s="75">
        <v>0</v>
      </c>
      <c r="AG134" s="75">
        <f>IF(AG133+2&lt;13,(AG133+2)*AH1,(AG133-10)*AH1)</f>
        <v>0</v>
      </c>
      <c r="AH134" s="75">
        <f>SUM(BG134*AH1)</f>
        <v>0</v>
      </c>
      <c r="AI134" s="75">
        <f>IF(AG134&lt;3,(AI133+1)*AH1,AI133*AH1)</f>
        <v>0</v>
      </c>
      <c r="AJ134" s="75">
        <f>IF(AJ132=AJ133,(AJ133+1-AK134)*AL1,AJ133*AL1)</f>
        <v>0</v>
      </c>
      <c r="AK134" s="75">
        <f t="shared" si="100"/>
        <v>0</v>
      </c>
      <c r="AL134" s="75">
        <f>IF(AJ134-AJ133=0,(AL133+15)*AL1,AM1*AL1)</f>
        <v>0</v>
      </c>
      <c r="AM134" s="75">
        <f>IF(AK134=12,(AM133+1)*AL1,AM133*AL1)</f>
        <v>0</v>
      </c>
      <c r="AN134" s="75">
        <f>IF(AN132=AN133,(AN133+1-AO134)*AO1,AN133*AO1)</f>
        <v>0</v>
      </c>
      <c r="AO134" s="75">
        <f t="shared" si="92"/>
        <v>0</v>
      </c>
      <c r="AP134" s="75">
        <f>IF(AN133=AN134,BG134*AO1,(AP133-15)*AO1)</f>
        <v>0</v>
      </c>
      <c r="AQ134" s="75">
        <f>IF(AO134=12,(AQ133+1)*AO1,AQ133*AO1)</f>
        <v>0</v>
      </c>
      <c r="AR134" s="91">
        <f>SUM(MONTH(BC133+14)*AS1)</f>
        <v>0</v>
      </c>
      <c r="AS134" s="91">
        <f>SUM(DAY(BC133+14)*AS1)</f>
        <v>0</v>
      </c>
      <c r="AT134" s="91">
        <f>SUM(YEAR(BC133+14)*AS1)</f>
        <v>0</v>
      </c>
      <c r="AU134" s="91">
        <f>SUM(MONTH(BC133+7)*AV1)</f>
        <v>0</v>
      </c>
      <c r="AV134" s="91">
        <f>SUM(DAY(BC133+7)*AV1)</f>
        <v>0</v>
      </c>
      <c r="AW134" s="91">
        <f>SUM(YEAR(BC133+7)*AV1)</f>
        <v>0</v>
      </c>
      <c r="AX134" s="91">
        <f t="shared" ref="AX134:AX197" si="120">IF(BA134&gt;0,0,1)</f>
        <v>1</v>
      </c>
      <c r="AY134" s="91">
        <f t="shared" si="118"/>
        <v>1</v>
      </c>
      <c r="AZ134" s="91">
        <f t="shared" si="119"/>
        <v>0</v>
      </c>
      <c r="BA134" s="91">
        <f t="shared" si="119"/>
        <v>0</v>
      </c>
      <c r="BB134" s="79">
        <f t="shared" ref="BB134:BB197" si="121">DATE(BA134,AY134,AZ134)</f>
        <v>0</v>
      </c>
      <c r="BC134" s="91">
        <f t="shared" ref="BC134:BC197" si="122">DATE(BA134,AY134,AZ134)</f>
        <v>0</v>
      </c>
      <c r="BD134" s="75" t="s">
        <v>59</v>
      </c>
      <c r="BE134" s="91">
        <f>IF(BC134&lt;BU42,((BC134*10)+5),999999)</f>
        <v>5</v>
      </c>
      <c r="BF134" s="91">
        <f t="shared" ref="BF134:BF197" si="123">SUM(AY134)</f>
        <v>1</v>
      </c>
      <c r="BG134" s="75">
        <f t="shared" ref="BG134:BG197" si="124">SUM(BK134+BN134+BQ134)</f>
        <v>0</v>
      </c>
      <c r="BH134" s="75">
        <f t="shared" si="93"/>
        <v>0</v>
      </c>
      <c r="BI134" s="75" t="b">
        <f t="shared" ref="BI134:BI197" si="125">OR(BF134=4,BF134=6,BF134=7,BF134=9,BF134=11)</f>
        <v>0</v>
      </c>
      <c r="BJ134" s="75">
        <f t="shared" ref="BJ134:BJ197" si="126">IF(BH134&gt;30,30,BH134)</f>
        <v>0</v>
      </c>
      <c r="BK134" s="75">
        <f t="shared" ref="BK134:BK197" si="127">IF(BI134,BJ134,0)</f>
        <v>0</v>
      </c>
      <c r="BL134" s="75" t="b">
        <f t="shared" ref="BL134:BL197" si="128">OR(BF134=1,BF134=3,BF134=5,BF134=8,BF134=10,BF134=12)</f>
        <v>1</v>
      </c>
      <c r="BM134" s="75">
        <f t="shared" ref="BM134:BM197" si="129">IF(BH134&gt;31,31,BH134)</f>
        <v>0</v>
      </c>
      <c r="BN134" s="75">
        <f t="shared" ref="BN134:BN197" si="130">IF(BL134,BM134,0)</f>
        <v>0</v>
      </c>
      <c r="BO134" s="75" t="b">
        <f t="shared" ref="BO134:BO197" si="131">OR(BF134=2)</f>
        <v>0</v>
      </c>
      <c r="BP134" s="75">
        <f t="shared" ref="BP134:BP197" si="132">IF(BH134&gt;28,28,BH134)</f>
        <v>0</v>
      </c>
      <c r="BQ134" s="75">
        <f t="shared" ref="BQ134:BQ197" si="133">IF(BO134,BP134,0)</f>
        <v>0</v>
      </c>
      <c r="BR134" s="75"/>
      <c r="BS134" s="72" t="b">
        <f t="shared" si="107"/>
        <v>0</v>
      </c>
      <c r="BT134" s="72">
        <f t="shared" si="112"/>
        <v>0</v>
      </c>
      <c r="BU134" s="69" t="str">
        <f t="shared" si="111"/>
        <v/>
      </c>
      <c r="BV134" s="75"/>
      <c r="BW134" s="75"/>
      <c r="BX134" s="75"/>
      <c r="BY134" s="75"/>
      <c r="BZ134" s="75"/>
      <c r="CA134" s="75"/>
      <c r="CB134" s="75"/>
      <c r="CC134" s="75"/>
      <c r="CD134" s="79">
        <f t="shared" ref="CD134:CD197" si="134">SUM(BB133)</f>
        <v>0</v>
      </c>
      <c r="CE134" s="92">
        <f>IF(CD134&lt;CE3,CD134,CE3)</f>
        <v>0</v>
      </c>
      <c r="CF134" s="72" t="str">
        <f>IF(CE134&gt;=CE3,"BALLOON","PMT")</f>
        <v>PMT</v>
      </c>
      <c r="CG134" s="91">
        <f t="shared" si="94"/>
        <v>0</v>
      </c>
      <c r="CH134" s="91">
        <f>IF(BX1=360,CB5,CG134)</f>
        <v>0</v>
      </c>
      <c r="CI134" s="75" t="b">
        <f t="shared" ref="CI134:CI197" si="135">AND(CF134="BALLOON",CG134&lt;CH134)</f>
        <v>0</v>
      </c>
      <c r="CJ134" s="75">
        <f t="shared" si="95"/>
        <v>0</v>
      </c>
      <c r="CK134" s="75">
        <f>SUM(CJ134*CK1)</f>
        <v>0</v>
      </c>
      <c r="CL134" s="98">
        <f t="shared" ref="CL134:CL197" si="136">PMT(CK134,1,-CP133,CP133)</f>
        <v>0</v>
      </c>
      <c r="CM134" s="97">
        <f>IF(CF134="PMT",E16-CL134,0)</f>
        <v>0</v>
      </c>
      <c r="CN134" s="97">
        <f t="shared" si="99"/>
        <v>0</v>
      </c>
      <c r="CO134" s="97">
        <f t="shared" ref="CO134:CO197" si="137">IF(CF134="BALLOON",(CP133)*CT134,0)</f>
        <v>0</v>
      </c>
      <c r="CP134" s="97">
        <f t="shared" ref="CP134:CP197" si="138">SUM((CP133-CM134-CO134)*CT134)</f>
        <v>0</v>
      </c>
      <c r="CQ134" s="94">
        <f t="shared" ref="CQ134:CQ197" si="139">IF(CO134=0,CP134,CO134+CL134)</f>
        <v>0</v>
      </c>
      <c r="CR134" s="95">
        <f t="shared" si="96"/>
        <v>0</v>
      </c>
      <c r="CS134" s="96">
        <f t="shared" ref="CS134:CS197" si="140">IF(CL134+CM134&lt;CQ133,(CL134+CM134)*CR134,(CQ133+CL134)*CR134)</f>
        <v>0</v>
      </c>
      <c r="CT134" s="75">
        <f t="shared" si="98"/>
        <v>0</v>
      </c>
      <c r="CU134" s="99">
        <f t="shared" ref="CU134:CU197" si="141">IF(CO134=0,CL134+CM134,CO134+CL134)</f>
        <v>0</v>
      </c>
      <c r="CV134" s="99">
        <f t="shared" si="117"/>
        <v>0</v>
      </c>
      <c r="CW134" s="100">
        <f t="shared" si="97"/>
        <v>0</v>
      </c>
      <c r="CX134" s="75">
        <f>SUM(CR134*CT134*BE1)</f>
        <v>0</v>
      </c>
    </row>
    <row r="135" spans="1:102" ht="18.95" customHeight="1">
      <c r="A135" s="45" t="str">
        <f t="shared" si="101"/>
        <v/>
      </c>
      <c r="B135" s="55" t="str">
        <f t="shared" si="103"/>
        <v/>
      </c>
      <c r="C135" s="47" t="str">
        <f t="shared" si="102"/>
        <v/>
      </c>
      <c r="D135" s="56" t="str">
        <f t="shared" si="104"/>
        <v/>
      </c>
      <c r="E135" s="121" t="str">
        <f t="shared" si="108"/>
        <v/>
      </c>
      <c r="F135" s="121"/>
      <c r="G135" s="57" t="str">
        <f t="shared" si="105"/>
        <v/>
      </c>
      <c r="H135" s="57" t="str">
        <f t="shared" si="106"/>
        <v/>
      </c>
      <c r="I135" s="128" t="str">
        <f t="shared" si="109"/>
        <v/>
      </c>
      <c r="J135" s="128" t="str">
        <f t="shared" si="110"/>
        <v/>
      </c>
      <c r="K135" s="140" t="str">
        <f t="shared" si="116"/>
        <v/>
      </c>
      <c r="L135" s="140"/>
      <c r="M135" s="139" t="str">
        <f t="shared" si="113"/>
        <v/>
      </c>
      <c r="N135" s="139"/>
      <c r="O135" s="46" t="str">
        <f t="shared" si="114"/>
        <v/>
      </c>
      <c r="P135" s="51" t="str">
        <f t="shared" si="115"/>
        <v/>
      </c>
      <c r="Q135" s="51"/>
      <c r="R135" s="75">
        <f>IF(R134+1&lt;13,(R134+1)*S1,1*S1)</f>
        <v>0</v>
      </c>
      <c r="S135" s="75">
        <f>SUM(BG135*S1)</f>
        <v>0</v>
      </c>
      <c r="T135" s="75">
        <f>IF(R135=1,(T134+1)*S1,T134*S1)</f>
        <v>0</v>
      </c>
      <c r="U135" s="75">
        <f>IF(U134+3&lt;13,(U134+3)*V1,(U134-9)*V1)</f>
        <v>0</v>
      </c>
      <c r="V135" s="75">
        <f>SUM(BG135*V1)</f>
        <v>0</v>
      </c>
      <c r="W135" s="75">
        <f>IF(U135&lt;4,(W134+1)*V1,W134*V1)</f>
        <v>0</v>
      </c>
      <c r="X135" s="75">
        <f>IF(X134+6&lt;13,(X134+6)*Y1,(X134-6)*Y1)</f>
        <v>0</v>
      </c>
      <c r="Y135" s="75">
        <f>SUM(BG135*Y1)</f>
        <v>0</v>
      </c>
      <c r="Z135" s="75">
        <f>IF(X135&lt;6,(Z134+1)*Y1,Z134*Y1)</f>
        <v>0</v>
      </c>
      <c r="AA135" s="75">
        <f>SUM(AA134*AB1)</f>
        <v>0</v>
      </c>
      <c r="AB135" s="75">
        <f>SUM(BG135*AB1)</f>
        <v>0</v>
      </c>
      <c r="AC135" s="75">
        <f>SUM(AC134+1*AB1)</f>
        <v>0</v>
      </c>
      <c r="AD135" s="75">
        <v>0</v>
      </c>
      <c r="AE135" s="75">
        <v>0</v>
      </c>
      <c r="AF135" s="75">
        <v>0</v>
      </c>
      <c r="AG135" s="75">
        <f>IF(AG134+2&lt;13,(AG134+2)*AH1,(AG134-10)*AH1)</f>
        <v>0</v>
      </c>
      <c r="AH135" s="75">
        <f>SUM(BG135*AH1)</f>
        <v>0</v>
      </c>
      <c r="AI135" s="75">
        <f>IF(AG135&lt;3,(AI134+1)*AH1,AI134*AH1)</f>
        <v>0</v>
      </c>
      <c r="AJ135" s="75">
        <f>IF(AJ133=AJ134,(AJ134+1-AK135)*AL1,AJ134*AL1)</f>
        <v>0</v>
      </c>
      <c r="AK135" s="75">
        <f t="shared" si="100"/>
        <v>0</v>
      </c>
      <c r="AL135" s="75">
        <f>IF(AJ135-AJ134=0,(AL134+15)*AL1,AM1*AL1)</f>
        <v>0</v>
      </c>
      <c r="AM135" s="75">
        <f>IF(AK135=12,(AM134+1)*AL1,AM134*AL1)</f>
        <v>0</v>
      </c>
      <c r="AN135" s="75">
        <f>IF(AN133=AN134,(AN134+1-AO135)*AO1,AN134*AO1)</f>
        <v>0</v>
      </c>
      <c r="AO135" s="75">
        <f t="shared" ref="AO135:AO198" si="142">IF(AN134+AN133=24,12,0)</f>
        <v>0</v>
      </c>
      <c r="AP135" s="75">
        <f>IF(AN134=AN135,BG135*AO1,(AP134-15)*AO1)</f>
        <v>0</v>
      </c>
      <c r="AQ135" s="75">
        <f>IF(AO135=12,(AQ134+1)*AO1,AQ134*AO1)</f>
        <v>0</v>
      </c>
      <c r="AR135" s="91">
        <f>SUM(MONTH(BC134+14)*AS1)</f>
        <v>0</v>
      </c>
      <c r="AS135" s="91">
        <f>SUM(DAY(BC134+14)*AS1)</f>
        <v>0</v>
      </c>
      <c r="AT135" s="91">
        <f>SUM(YEAR(BC134+14)*AS1)</f>
        <v>0</v>
      </c>
      <c r="AU135" s="91">
        <f>SUM(MONTH(BC134+7)*AV1)</f>
        <v>0</v>
      </c>
      <c r="AV135" s="91">
        <f>SUM(DAY(BC134+7)*AV1)</f>
        <v>0</v>
      </c>
      <c r="AW135" s="91">
        <f>SUM(YEAR(BC134+7)*AV1)</f>
        <v>0</v>
      </c>
      <c r="AX135" s="91">
        <f t="shared" si="120"/>
        <v>1</v>
      </c>
      <c r="AY135" s="91">
        <f t="shared" si="118"/>
        <v>1</v>
      </c>
      <c r="AZ135" s="91">
        <f t="shared" si="119"/>
        <v>0</v>
      </c>
      <c r="BA135" s="91">
        <f t="shared" si="119"/>
        <v>0</v>
      </c>
      <c r="BB135" s="79">
        <f t="shared" si="121"/>
        <v>0</v>
      </c>
      <c r="BC135" s="91">
        <f t="shared" si="122"/>
        <v>0</v>
      </c>
      <c r="BD135" s="75" t="s">
        <v>59</v>
      </c>
      <c r="BE135" s="91">
        <f>IF(BC135&lt;BU42,((BC135*10)+5),999999)</f>
        <v>5</v>
      </c>
      <c r="BF135" s="91">
        <f t="shared" si="123"/>
        <v>1</v>
      </c>
      <c r="BG135" s="75">
        <f t="shared" si="124"/>
        <v>0</v>
      </c>
      <c r="BH135" s="75">
        <f t="shared" ref="BH135:BH198" si="143">SUM(BH134)</f>
        <v>0</v>
      </c>
      <c r="BI135" s="75" t="b">
        <f t="shared" si="125"/>
        <v>0</v>
      </c>
      <c r="BJ135" s="75">
        <f t="shared" si="126"/>
        <v>0</v>
      </c>
      <c r="BK135" s="75">
        <f t="shared" si="127"/>
        <v>0</v>
      </c>
      <c r="BL135" s="75" t="b">
        <f t="shared" si="128"/>
        <v>1</v>
      </c>
      <c r="BM135" s="75">
        <f t="shared" si="129"/>
        <v>0</v>
      </c>
      <c r="BN135" s="75">
        <f t="shared" si="130"/>
        <v>0</v>
      </c>
      <c r="BO135" s="75" t="b">
        <f t="shared" si="131"/>
        <v>0</v>
      </c>
      <c r="BP135" s="75">
        <f t="shared" si="132"/>
        <v>0</v>
      </c>
      <c r="BQ135" s="75">
        <f t="shared" si="133"/>
        <v>0</v>
      </c>
      <c r="BR135" s="75"/>
      <c r="BS135" s="72" t="b">
        <f t="shared" si="107"/>
        <v>0</v>
      </c>
      <c r="BT135" s="72">
        <f t="shared" si="112"/>
        <v>0</v>
      </c>
      <c r="BU135" s="69" t="str">
        <f t="shared" si="111"/>
        <v/>
      </c>
      <c r="BV135" s="75"/>
      <c r="BW135" s="75"/>
      <c r="BX135" s="75"/>
      <c r="BY135" s="75"/>
      <c r="BZ135" s="75"/>
      <c r="CA135" s="75"/>
      <c r="CB135" s="75"/>
      <c r="CC135" s="75"/>
      <c r="CD135" s="79">
        <f t="shared" si="134"/>
        <v>0</v>
      </c>
      <c r="CE135" s="92">
        <f>IF(CD135&lt;CE3,CD135,CE3)</f>
        <v>0</v>
      </c>
      <c r="CF135" s="72" t="str">
        <f>IF(CE135&gt;=CE3,"BALLOON","PMT")</f>
        <v>PMT</v>
      </c>
      <c r="CG135" s="91">
        <f t="shared" ref="CG135:CG198" si="144">SUM(CE135-CE134)</f>
        <v>0</v>
      </c>
      <c r="CH135" s="91">
        <f>IF(BX1=360,CB5,CG135)</f>
        <v>0</v>
      </c>
      <c r="CI135" s="75" t="b">
        <f t="shared" si="135"/>
        <v>0</v>
      </c>
      <c r="CJ135" s="75">
        <f t="shared" ref="CJ135:CJ198" si="145">IF(CI135,CG135,CH135)</f>
        <v>0</v>
      </c>
      <c r="CK135" s="75">
        <f>SUM(CJ135*CK1)</f>
        <v>0</v>
      </c>
      <c r="CL135" s="98">
        <f t="shared" si="136"/>
        <v>0</v>
      </c>
      <c r="CM135" s="97">
        <f>IF(CF135="PMT",E16-CL135,0)</f>
        <v>0</v>
      </c>
      <c r="CN135" s="97">
        <f t="shared" si="99"/>
        <v>0</v>
      </c>
      <c r="CO135" s="97">
        <f t="shared" si="137"/>
        <v>0</v>
      </c>
      <c r="CP135" s="97">
        <f t="shared" si="138"/>
        <v>0</v>
      </c>
      <c r="CQ135" s="94">
        <f t="shared" si="139"/>
        <v>0</v>
      </c>
      <c r="CR135" s="95">
        <f t="shared" ref="CR135:CR198" si="146">IF(CL135&gt;0,1,0)</f>
        <v>0</v>
      </c>
      <c r="CS135" s="96">
        <f t="shared" si="140"/>
        <v>0</v>
      </c>
      <c r="CT135" s="75">
        <f t="shared" si="98"/>
        <v>0</v>
      </c>
      <c r="CU135" s="99">
        <f t="shared" si="141"/>
        <v>0</v>
      </c>
      <c r="CV135" s="99">
        <f t="shared" si="117"/>
        <v>0</v>
      </c>
      <c r="CW135" s="100">
        <f t="shared" ref="CW135:CW198" si="147">SUM((CW134-CN135-CO135)*CR135*CT135)</f>
        <v>0</v>
      </c>
      <c r="CX135" s="75">
        <f>SUM(CR135*CT135*BE1)</f>
        <v>0</v>
      </c>
    </row>
    <row r="136" spans="1:102" ht="18.95" customHeight="1">
      <c r="A136" s="45" t="str">
        <f t="shared" si="101"/>
        <v/>
      </c>
      <c r="B136" s="55" t="str">
        <f t="shared" si="103"/>
        <v/>
      </c>
      <c r="C136" s="47" t="str">
        <f t="shared" si="102"/>
        <v/>
      </c>
      <c r="D136" s="56" t="str">
        <f t="shared" si="104"/>
        <v/>
      </c>
      <c r="E136" s="121" t="str">
        <f t="shared" si="108"/>
        <v/>
      </c>
      <c r="F136" s="121"/>
      <c r="G136" s="57" t="str">
        <f t="shared" si="105"/>
        <v/>
      </c>
      <c r="H136" s="57" t="str">
        <f t="shared" si="106"/>
        <v/>
      </c>
      <c r="I136" s="128" t="str">
        <f t="shared" si="109"/>
        <v/>
      </c>
      <c r="J136" s="128" t="str">
        <f t="shared" si="110"/>
        <v/>
      </c>
      <c r="K136" s="140" t="str">
        <f t="shared" si="116"/>
        <v/>
      </c>
      <c r="L136" s="140"/>
      <c r="M136" s="139" t="str">
        <f t="shared" si="113"/>
        <v/>
      </c>
      <c r="N136" s="139"/>
      <c r="O136" s="46" t="str">
        <f t="shared" si="114"/>
        <v/>
      </c>
      <c r="P136" s="51" t="str">
        <f t="shared" si="115"/>
        <v/>
      </c>
      <c r="Q136" s="51"/>
      <c r="R136" s="75">
        <f>IF(R135+1&lt;13,(R135+1)*S1,1*S1)</f>
        <v>0</v>
      </c>
      <c r="S136" s="75">
        <f>SUM(BG136*S1)</f>
        <v>0</v>
      </c>
      <c r="T136" s="75">
        <f>IF(R136=1,(T135+1)*S1,T135*S1)</f>
        <v>0</v>
      </c>
      <c r="U136" s="75">
        <f>IF(U135+3&lt;13,(U135+3)*V1,(U135-9)*V1)</f>
        <v>0</v>
      </c>
      <c r="V136" s="75">
        <f>SUM(BG136*V1)</f>
        <v>0</v>
      </c>
      <c r="W136" s="75">
        <f>IF(U136&lt;4,(W135+1)*V1,W135*V1)</f>
        <v>0</v>
      </c>
      <c r="X136" s="75">
        <f>IF(X135+6&lt;13,(X135+6)*Y1,(X135-6)*Y1)</f>
        <v>0</v>
      </c>
      <c r="Y136" s="75">
        <f>SUM(BG136*Y1)</f>
        <v>0</v>
      </c>
      <c r="Z136" s="75">
        <f>IF(X136&lt;6,(Z135+1)*Y1,Z135*Y1)</f>
        <v>0</v>
      </c>
      <c r="AA136" s="75">
        <f>SUM(AA135*AB1)</f>
        <v>0</v>
      </c>
      <c r="AB136" s="75">
        <f>SUM(BG136*AB1)</f>
        <v>0</v>
      </c>
      <c r="AC136" s="75">
        <f>SUM(AC135+1*AB1)</f>
        <v>0</v>
      </c>
      <c r="AD136" s="75">
        <v>0</v>
      </c>
      <c r="AE136" s="75">
        <v>0</v>
      </c>
      <c r="AF136" s="75">
        <v>0</v>
      </c>
      <c r="AG136" s="75">
        <f>IF(AG135+2&lt;13,(AG135+2)*AH1,(AG135-10)*AH1)</f>
        <v>0</v>
      </c>
      <c r="AH136" s="75">
        <f>SUM(BG136*AH1)</f>
        <v>0</v>
      </c>
      <c r="AI136" s="75">
        <f>IF(AG136&lt;3,(AI135+1)*AH1,AI135*AH1)</f>
        <v>0</v>
      </c>
      <c r="AJ136" s="75">
        <f>IF(AJ134=AJ135,(AJ135+1-AK136)*AL1,AJ135*AL1)</f>
        <v>0</v>
      </c>
      <c r="AK136" s="75">
        <f t="shared" si="100"/>
        <v>0</v>
      </c>
      <c r="AL136" s="75">
        <f>IF(AJ136-AJ135=0,(AL135+15)*AL1,AM1*AL1)</f>
        <v>0</v>
      </c>
      <c r="AM136" s="75">
        <f>IF(AK136=12,(AM135+1)*AL1,AM135*AL1)</f>
        <v>0</v>
      </c>
      <c r="AN136" s="75">
        <f>IF(AN134=AN135,(AN135+1-AO136)*AO1,AN135*AO1)</f>
        <v>0</v>
      </c>
      <c r="AO136" s="75">
        <f t="shared" si="142"/>
        <v>0</v>
      </c>
      <c r="AP136" s="75">
        <f>IF(AN135=AN136,BG136*AO1,(AP135-15)*AO1)</f>
        <v>0</v>
      </c>
      <c r="AQ136" s="75">
        <f>IF(AO136=12,(AQ135+1)*AO1,AQ135*AO1)</f>
        <v>0</v>
      </c>
      <c r="AR136" s="91">
        <f>SUM(MONTH(BC135+14)*AS1)</f>
        <v>0</v>
      </c>
      <c r="AS136" s="91">
        <f>SUM(DAY(BC135+14)*AS1)</f>
        <v>0</v>
      </c>
      <c r="AT136" s="91">
        <f>SUM(YEAR(BC135+14)*AS1)</f>
        <v>0</v>
      </c>
      <c r="AU136" s="91">
        <f>SUM(MONTH(BC135+7)*AV1)</f>
        <v>0</v>
      </c>
      <c r="AV136" s="91">
        <f>SUM(DAY(BC135+7)*AV1)</f>
        <v>0</v>
      </c>
      <c r="AW136" s="91">
        <f>SUM(YEAR(BC135+7)*AV1)</f>
        <v>0</v>
      </c>
      <c r="AX136" s="91">
        <f t="shared" si="120"/>
        <v>1</v>
      </c>
      <c r="AY136" s="91">
        <f t="shared" si="118"/>
        <v>1</v>
      </c>
      <c r="AZ136" s="91">
        <f t="shared" si="119"/>
        <v>0</v>
      </c>
      <c r="BA136" s="91">
        <f t="shared" si="119"/>
        <v>0</v>
      </c>
      <c r="BB136" s="79">
        <f t="shared" si="121"/>
        <v>0</v>
      </c>
      <c r="BC136" s="91">
        <f t="shared" si="122"/>
        <v>0</v>
      </c>
      <c r="BD136" s="75" t="s">
        <v>59</v>
      </c>
      <c r="BE136" s="91">
        <f>IF(BC136&lt;BU42,((BC136*10)+5),999999)</f>
        <v>5</v>
      </c>
      <c r="BF136" s="91">
        <f t="shared" si="123"/>
        <v>1</v>
      </c>
      <c r="BG136" s="75">
        <f t="shared" si="124"/>
        <v>0</v>
      </c>
      <c r="BH136" s="75">
        <f t="shared" si="143"/>
        <v>0</v>
      </c>
      <c r="BI136" s="75" t="b">
        <f t="shared" si="125"/>
        <v>0</v>
      </c>
      <c r="BJ136" s="75">
        <f t="shared" si="126"/>
        <v>0</v>
      </c>
      <c r="BK136" s="75">
        <f t="shared" si="127"/>
        <v>0</v>
      </c>
      <c r="BL136" s="75" t="b">
        <f t="shared" si="128"/>
        <v>1</v>
      </c>
      <c r="BM136" s="75">
        <f t="shared" si="129"/>
        <v>0</v>
      </c>
      <c r="BN136" s="75">
        <f t="shared" si="130"/>
        <v>0</v>
      </c>
      <c r="BO136" s="75" t="b">
        <f t="shared" si="131"/>
        <v>0</v>
      </c>
      <c r="BP136" s="75">
        <f t="shared" si="132"/>
        <v>0</v>
      </c>
      <c r="BQ136" s="75">
        <f t="shared" si="133"/>
        <v>0</v>
      </c>
      <c r="BR136" s="75"/>
      <c r="BS136" s="72" t="b">
        <f t="shared" si="107"/>
        <v>0</v>
      </c>
      <c r="BT136" s="72">
        <f t="shared" si="112"/>
        <v>0</v>
      </c>
      <c r="BU136" s="69" t="str">
        <f t="shared" si="111"/>
        <v/>
      </c>
      <c r="BV136" s="75"/>
      <c r="BW136" s="75"/>
      <c r="BX136" s="75"/>
      <c r="BY136" s="75"/>
      <c r="BZ136" s="75"/>
      <c r="CA136" s="75"/>
      <c r="CB136" s="75"/>
      <c r="CC136" s="75"/>
      <c r="CD136" s="79">
        <f t="shared" si="134"/>
        <v>0</v>
      </c>
      <c r="CE136" s="92">
        <f>IF(CD136&lt;CE3,CD136,CE3)</f>
        <v>0</v>
      </c>
      <c r="CF136" s="72" t="str">
        <f>IF(CE136&gt;=CE3,"BALLOON","PMT")</f>
        <v>PMT</v>
      </c>
      <c r="CG136" s="91">
        <f t="shared" si="144"/>
        <v>0</v>
      </c>
      <c r="CH136" s="91">
        <f>IF(BX1=360,CB5,CG136)</f>
        <v>0</v>
      </c>
      <c r="CI136" s="75" t="b">
        <f t="shared" si="135"/>
        <v>0</v>
      </c>
      <c r="CJ136" s="75">
        <f t="shared" si="145"/>
        <v>0</v>
      </c>
      <c r="CK136" s="75">
        <f>SUM(CJ136*CK1)</f>
        <v>0</v>
      </c>
      <c r="CL136" s="98">
        <f t="shared" si="136"/>
        <v>0</v>
      </c>
      <c r="CM136" s="97">
        <f>IF(CF136="PMT",E16-CL136,0)</f>
        <v>0</v>
      </c>
      <c r="CN136" s="97">
        <f t="shared" si="99"/>
        <v>0</v>
      </c>
      <c r="CO136" s="97">
        <f t="shared" si="137"/>
        <v>0</v>
      </c>
      <c r="CP136" s="97">
        <f t="shared" si="138"/>
        <v>0</v>
      </c>
      <c r="CQ136" s="94">
        <f t="shared" si="139"/>
        <v>0</v>
      </c>
      <c r="CR136" s="95">
        <f t="shared" si="146"/>
        <v>0</v>
      </c>
      <c r="CS136" s="96">
        <f t="shared" si="140"/>
        <v>0</v>
      </c>
      <c r="CT136" s="75">
        <f t="shared" si="98"/>
        <v>0</v>
      </c>
      <c r="CU136" s="99">
        <f t="shared" si="141"/>
        <v>0</v>
      </c>
      <c r="CV136" s="99">
        <f t="shared" si="117"/>
        <v>0</v>
      </c>
      <c r="CW136" s="100">
        <f t="shared" si="147"/>
        <v>0</v>
      </c>
      <c r="CX136" s="75">
        <f>SUM(CR136*CT136*BE1)</f>
        <v>0</v>
      </c>
    </row>
    <row r="137" spans="1:102" ht="18.95" customHeight="1">
      <c r="A137" s="45" t="str">
        <f t="shared" si="101"/>
        <v/>
      </c>
      <c r="B137" s="55" t="str">
        <f t="shared" si="103"/>
        <v/>
      </c>
      <c r="C137" s="47" t="str">
        <f t="shared" si="102"/>
        <v/>
      </c>
      <c r="D137" s="56" t="str">
        <f t="shared" si="104"/>
        <v/>
      </c>
      <c r="E137" s="121" t="str">
        <f t="shared" si="108"/>
        <v/>
      </c>
      <c r="F137" s="121"/>
      <c r="G137" s="57" t="str">
        <f t="shared" si="105"/>
        <v/>
      </c>
      <c r="H137" s="57" t="str">
        <f t="shared" si="106"/>
        <v/>
      </c>
      <c r="I137" s="128" t="str">
        <f t="shared" si="109"/>
        <v/>
      </c>
      <c r="J137" s="128" t="str">
        <f t="shared" si="110"/>
        <v/>
      </c>
      <c r="K137" s="140" t="str">
        <f t="shared" si="116"/>
        <v/>
      </c>
      <c r="L137" s="140"/>
      <c r="M137" s="139" t="str">
        <f t="shared" si="113"/>
        <v/>
      </c>
      <c r="N137" s="139"/>
      <c r="O137" s="46" t="str">
        <f t="shared" si="114"/>
        <v/>
      </c>
      <c r="P137" s="51" t="str">
        <f t="shared" si="115"/>
        <v/>
      </c>
      <c r="Q137" s="51"/>
      <c r="R137" s="75">
        <f>IF(R136+1&lt;13,(R136+1)*S1,1*S1)</f>
        <v>0</v>
      </c>
      <c r="S137" s="75">
        <f>SUM(BG137*S1)</f>
        <v>0</v>
      </c>
      <c r="T137" s="75">
        <f>IF(R137=1,(T136+1)*S1,T136*S1)</f>
        <v>0</v>
      </c>
      <c r="U137" s="75">
        <f>IF(U136+3&lt;13,(U136+3)*V1,(U136-9)*V1)</f>
        <v>0</v>
      </c>
      <c r="V137" s="75">
        <f>SUM(BG137*V1)</f>
        <v>0</v>
      </c>
      <c r="W137" s="75">
        <f>IF(U137&lt;4,(W136+1)*V1,W136*V1)</f>
        <v>0</v>
      </c>
      <c r="X137" s="75">
        <f>IF(X136+6&lt;13,(X136+6)*Y1,(X136-6)*Y1)</f>
        <v>0</v>
      </c>
      <c r="Y137" s="75">
        <f>SUM(BG137*Y1)</f>
        <v>0</v>
      </c>
      <c r="Z137" s="75">
        <f>IF(X137&lt;6,(Z136+1)*Y1,Z136*Y1)</f>
        <v>0</v>
      </c>
      <c r="AA137" s="75">
        <f>SUM(AA136*AB1)</f>
        <v>0</v>
      </c>
      <c r="AB137" s="75">
        <f>SUM(BG137*AB1)</f>
        <v>0</v>
      </c>
      <c r="AC137" s="75">
        <f>SUM(AC136+1*AB1)</f>
        <v>0</v>
      </c>
      <c r="AD137" s="75">
        <v>0</v>
      </c>
      <c r="AE137" s="75">
        <v>0</v>
      </c>
      <c r="AF137" s="75">
        <v>0</v>
      </c>
      <c r="AG137" s="75">
        <f>IF(AG136+2&lt;13,(AG136+2)*AH1,(AG136-10)*AH1)</f>
        <v>0</v>
      </c>
      <c r="AH137" s="75">
        <f>SUM(BG137*AH1)</f>
        <v>0</v>
      </c>
      <c r="AI137" s="75">
        <f>IF(AG137&lt;3,(AI136+1)*AH1,AI136*AH1)</f>
        <v>0</v>
      </c>
      <c r="AJ137" s="75">
        <f>IF(AJ135=AJ136,(AJ136+1-AK137)*AL1,AJ136*AL1)</f>
        <v>0</v>
      </c>
      <c r="AK137" s="75">
        <f t="shared" si="100"/>
        <v>0</v>
      </c>
      <c r="AL137" s="75">
        <f>IF(AJ137-AJ136=0,(AL136+15)*AL1,AM1*AL1)</f>
        <v>0</v>
      </c>
      <c r="AM137" s="75">
        <f>IF(AK137=12,(AM136+1)*AL1,AM136*AL1)</f>
        <v>0</v>
      </c>
      <c r="AN137" s="75">
        <f>IF(AN135=AN136,(AN136+1-AO137)*AO1,AN136*AO1)</f>
        <v>0</v>
      </c>
      <c r="AO137" s="75">
        <f t="shared" si="142"/>
        <v>0</v>
      </c>
      <c r="AP137" s="75">
        <f>IF(AN136=AN137,BG137*AO1,(AP136-15)*AO1)</f>
        <v>0</v>
      </c>
      <c r="AQ137" s="75">
        <f>IF(AO137=12,(AQ136+1)*AO1,AQ136*AO1)</f>
        <v>0</v>
      </c>
      <c r="AR137" s="91">
        <f>SUM(MONTH(BC136+14)*AS1)</f>
        <v>0</v>
      </c>
      <c r="AS137" s="91">
        <f>SUM(DAY(BC136+14)*AS1)</f>
        <v>0</v>
      </c>
      <c r="AT137" s="91">
        <f>SUM(YEAR(BC136+14)*AS1)</f>
        <v>0</v>
      </c>
      <c r="AU137" s="91">
        <f>SUM(MONTH(BC136+7)*AV1)</f>
        <v>0</v>
      </c>
      <c r="AV137" s="91">
        <f>SUM(DAY(BC136+7)*AV1)</f>
        <v>0</v>
      </c>
      <c r="AW137" s="91">
        <f>SUM(YEAR(BC136+7)*AV1)</f>
        <v>0</v>
      </c>
      <c r="AX137" s="91">
        <f t="shared" si="120"/>
        <v>1</v>
      </c>
      <c r="AY137" s="91">
        <f t="shared" si="118"/>
        <v>1</v>
      </c>
      <c r="AZ137" s="91">
        <f t="shared" si="119"/>
        <v>0</v>
      </c>
      <c r="BA137" s="91">
        <f t="shared" si="119"/>
        <v>0</v>
      </c>
      <c r="BB137" s="79">
        <f t="shared" si="121"/>
        <v>0</v>
      </c>
      <c r="BC137" s="91">
        <f t="shared" si="122"/>
        <v>0</v>
      </c>
      <c r="BD137" s="75" t="s">
        <v>59</v>
      </c>
      <c r="BE137" s="91">
        <f>IF(BC137&lt;BU42,((BC137*10)+5),999999)</f>
        <v>5</v>
      </c>
      <c r="BF137" s="91">
        <f t="shared" si="123"/>
        <v>1</v>
      </c>
      <c r="BG137" s="75">
        <f t="shared" si="124"/>
        <v>0</v>
      </c>
      <c r="BH137" s="75">
        <f t="shared" si="143"/>
        <v>0</v>
      </c>
      <c r="BI137" s="75" t="b">
        <f t="shared" si="125"/>
        <v>0</v>
      </c>
      <c r="BJ137" s="75">
        <f t="shared" si="126"/>
        <v>0</v>
      </c>
      <c r="BK137" s="75">
        <f t="shared" si="127"/>
        <v>0</v>
      </c>
      <c r="BL137" s="75" t="b">
        <f t="shared" si="128"/>
        <v>1</v>
      </c>
      <c r="BM137" s="75">
        <f t="shared" si="129"/>
        <v>0</v>
      </c>
      <c r="BN137" s="75">
        <f t="shared" si="130"/>
        <v>0</v>
      </c>
      <c r="BO137" s="75" t="b">
        <f t="shared" si="131"/>
        <v>0</v>
      </c>
      <c r="BP137" s="75">
        <f t="shared" si="132"/>
        <v>0</v>
      </c>
      <c r="BQ137" s="75">
        <f t="shared" si="133"/>
        <v>0</v>
      </c>
      <c r="BR137" s="75"/>
      <c r="BS137" s="72" t="b">
        <f t="shared" si="107"/>
        <v>0</v>
      </c>
      <c r="BT137" s="72">
        <f t="shared" si="112"/>
        <v>0</v>
      </c>
      <c r="BU137" s="69" t="str">
        <f t="shared" si="111"/>
        <v/>
      </c>
      <c r="BV137" s="75"/>
      <c r="BW137" s="75"/>
      <c r="BX137" s="75"/>
      <c r="BY137" s="75"/>
      <c r="BZ137" s="75"/>
      <c r="CA137" s="75"/>
      <c r="CB137" s="75"/>
      <c r="CC137" s="75"/>
      <c r="CD137" s="79">
        <f t="shared" si="134"/>
        <v>0</v>
      </c>
      <c r="CE137" s="92">
        <f>IF(CD137&lt;CE3,CD137,CE3)</f>
        <v>0</v>
      </c>
      <c r="CF137" s="72" t="str">
        <f>IF(CE137&gt;=CE3,"BALLOON","PMT")</f>
        <v>PMT</v>
      </c>
      <c r="CG137" s="91">
        <f t="shared" si="144"/>
        <v>0</v>
      </c>
      <c r="CH137" s="91">
        <f>IF(BX1=360,CB5,CG137)</f>
        <v>0</v>
      </c>
      <c r="CI137" s="75" t="b">
        <f t="shared" si="135"/>
        <v>0</v>
      </c>
      <c r="CJ137" s="75">
        <f t="shared" si="145"/>
        <v>0</v>
      </c>
      <c r="CK137" s="75">
        <f>SUM(CJ137*CK1)</f>
        <v>0</v>
      </c>
      <c r="CL137" s="98">
        <f t="shared" si="136"/>
        <v>0</v>
      </c>
      <c r="CM137" s="97">
        <f>IF(CF137="PMT",E16-CL137,0)</f>
        <v>0</v>
      </c>
      <c r="CN137" s="97">
        <f t="shared" si="99"/>
        <v>0</v>
      </c>
      <c r="CO137" s="97">
        <f t="shared" si="137"/>
        <v>0</v>
      </c>
      <c r="CP137" s="97">
        <f t="shared" si="138"/>
        <v>0</v>
      </c>
      <c r="CQ137" s="94">
        <f t="shared" si="139"/>
        <v>0</v>
      </c>
      <c r="CR137" s="95">
        <f t="shared" si="146"/>
        <v>0</v>
      </c>
      <c r="CS137" s="96">
        <f t="shared" si="140"/>
        <v>0</v>
      </c>
      <c r="CT137" s="75">
        <f t="shared" si="98"/>
        <v>0</v>
      </c>
      <c r="CU137" s="99">
        <f t="shared" si="141"/>
        <v>0</v>
      </c>
      <c r="CV137" s="99">
        <f t="shared" si="117"/>
        <v>0</v>
      </c>
      <c r="CW137" s="100">
        <f t="shared" si="147"/>
        <v>0</v>
      </c>
      <c r="CX137" s="75">
        <f>SUM(CR137*CT137*BE1)</f>
        <v>0</v>
      </c>
    </row>
    <row r="138" spans="1:102" ht="18.95" customHeight="1">
      <c r="A138" s="45" t="str">
        <f t="shared" si="101"/>
        <v/>
      </c>
      <c r="B138" s="55" t="str">
        <f t="shared" si="103"/>
        <v/>
      </c>
      <c r="C138" s="47" t="str">
        <f t="shared" si="102"/>
        <v/>
      </c>
      <c r="D138" s="56" t="str">
        <f t="shared" si="104"/>
        <v/>
      </c>
      <c r="E138" s="121" t="str">
        <f t="shared" si="108"/>
        <v/>
      </c>
      <c r="F138" s="121"/>
      <c r="G138" s="57" t="str">
        <f t="shared" si="105"/>
        <v/>
      </c>
      <c r="H138" s="57" t="str">
        <f t="shared" si="106"/>
        <v/>
      </c>
      <c r="I138" s="128" t="str">
        <f t="shared" si="109"/>
        <v/>
      </c>
      <c r="J138" s="128" t="str">
        <f t="shared" si="110"/>
        <v/>
      </c>
      <c r="K138" s="140" t="str">
        <f t="shared" si="116"/>
        <v/>
      </c>
      <c r="L138" s="140"/>
      <c r="M138" s="139" t="str">
        <f t="shared" si="113"/>
        <v/>
      </c>
      <c r="N138" s="139"/>
      <c r="O138" s="46" t="str">
        <f t="shared" si="114"/>
        <v/>
      </c>
      <c r="P138" s="51" t="str">
        <f t="shared" si="115"/>
        <v/>
      </c>
      <c r="Q138" s="51"/>
      <c r="R138" s="75">
        <f>IF(R137+1&lt;13,(R137+1)*S1,1*S1)</f>
        <v>0</v>
      </c>
      <c r="S138" s="75">
        <f>SUM(BG138*S1)</f>
        <v>0</v>
      </c>
      <c r="T138" s="75">
        <f>IF(R138=1,(T137+1)*S1,T137*S1)</f>
        <v>0</v>
      </c>
      <c r="U138" s="75">
        <f>IF(U137+3&lt;13,(U137+3)*V1,(U137-9)*V1)</f>
        <v>0</v>
      </c>
      <c r="V138" s="75">
        <f>SUM(BG138*V1)</f>
        <v>0</v>
      </c>
      <c r="W138" s="75">
        <f>IF(U138&lt;4,(W137+1)*V1,W137*V1)</f>
        <v>0</v>
      </c>
      <c r="X138" s="75">
        <f>IF(X137+6&lt;13,(X137+6)*Y1,(X137-6)*Y1)</f>
        <v>0</v>
      </c>
      <c r="Y138" s="75">
        <f>SUM(BG138*Y1)</f>
        <v>0</v>
      </c>
      <c r="Z138" s="75">
        <f>IF(X138&lt;6,(Z137+1)*Y1,Z137*Y1)</f>
        <v>0</v>
      </c>
      <c r="AA138" s="75">
        <f>SUM(AA137*AB1)</f>
        <v>0</v>
      </c>
      <c r="AB138" s="75">
        <f>SUM(BG138*AB1)</f>
        <v>0</v>
      </c>
      <c r="AC138" s="75">
        <f>SUM(AC137+1*AB1)</f>
        <v>0</v>
      </c>
      <c r="AD138" s="75">
        <v>0</v>
      </c>
      <c r="AE138" s="75">
        <v>0</v>
      </c>
      <c r="AF138" s="75">
        <v>0</v>
      </c>
      <c r="AG138" s="75">
        <f>IF(AG137+2&lt;13,(AG137+2)*AH1,(AG137-10)*AH1)</f>
        <v>0</v>
      </c>
      <c r="AH138" s="75">
        <f>SUM(BG138*AH1)</f>
        <v>0</v>
      </c>
      <c r="AI138" s="75">
        <f>IF(AG138&lt;3,(AI137+1)*AH1,AI137*AH1)</f>
        <v>0</v>
      </c>
      <c r="AJ138" s="75">
        <f>IF(AJ136=AJ137,(AJ137+1-AK138)*AL1,AJ137*AL1)</f>
        <v>0</v>
      </c>
      <c r="AK138" s="75">
        <f t="shared" si="100"/>
        <v>0</v>
      </c>
      <c r="AL138" s="75">
        <f>IF(AJ138-AJ137=0,(AL137+15)*AL1,AM1*AL1)</f>
        <v>0</v>
      </c>
      <c r="AM138" s="75">
        <f>IF(AK138=12,(AM137+1)*AL1,AM137*AL1)</f>
        <v>0</v>
      </c>
      <c r="AN138" s="75">
        <f>IF(AN136=AN137,(AN137+1-AO138)*AO1,AN137*AO1)</f>
        <v>0</v>
      </c>
      <c r="AO138" s="75">
        <f t="shared" si="142"/>
        <v>0</v>
      </c>
      <c r="AP138" s="75">
        <f>IF(AN137=AN138,BG138*AO1,(AP137-15)*AO1)</f>
        <v>0</v>
      </c>
      <c r="AQ138" s="75">
        <f>IF(AO138=12,(AQ137+1)*AO1,AQ137*AO1)</f>
        <v>0</v>
      </c>
      <c r="AR138" s="91">
        <f>SUM(MONTH(BC137+14)*AS1)</f>
        <v>0</v>
      </c>
      <c r="AS138" s="91">
        <f>SUM(DAY(BC137+14)*AS1)</f>
        <v>0</v>
      </c>
      <c r="AT138" s="91">
        <f>SUM(YEAR(BC137+14)*AS1)</f>
        <v>0</v>
      </c>
      <c r="AU138" s="91">
        <f>SUM(MONTH(BC137+7)*AV1)</f>
        <v>0</v>
      </c>
      <c r="AV138" s="91">
        <f>SUM(DAY(BC137+7)*AV1)</f>
        <v>0</v>
      </c>
      <c r="AW138" s="91">
        <f>SUM(YEAR(BC137+7)*AV1)</f>
        <v>0</v>
      </c>
      <c r="AX138" s="91">
        <f t="shared" si="120"/>
        <v>1</v>
      </c>
      <c r="AY138" s="91">
        <f t="shared" si="118"/>
        <v>1</v>
      </c>
      <c r="AZ138" s="91">
        <f t="shared" si="119"/>
        <v>0</v>
      </c>
      <c r="BA138" s="91">
        <f t="shared" si="119"/>
        <v>0</v>
      </c>
      <c r="BB138" s="79">
        <f t="shared" si="121"/>
        <v>0</v>
      </c>
      <c r="BC138" s="91">
        <f t="shared" si="122"/>
        <v>0</v>
      </c>
      <c r="BD138" s="75" t="s">
        <v>59</v>
      </c>
      <c r="BE138" s="91">
        <f>IF(BC138&lt;BU42,((BC138*10)+5),999999)</f>
        <v>5</v>
      </c>
      <c r="BF138" s="91">
        <f t="shared" si="123"/>
        <v>1</v>
      </c>
      <c r="BG138" s="75">
        <f t="shared" si="124"/>
        <v>0</v>
      </c>
      <c r="BH138" s="75">
        <f t="shared" si="143"/>
        <v>0</v>
      </c>
      <c r="BI138" s="75" t="b">
        <f t="shared" si="125"/>
        <v>0</v>
      </c>
      <c r="BJ138" s="75">
        <f t="shared" si="126"/>
        <v>0</v>
      </c>
      <c r="BK138" s="75">
        <f t="shared" si="127"/>
        <v>0</v>
      </c>
      <c r="BL138" s="75" t="b">
        <f t="shared" si="128"/>
        <v>1</v>
      </c>
      <c r="BM138" s="75">
        <f t="shared" si="129"/>
        <v>0</v>
      </c>
      <c r="BN138" s="75">
        <f t="shared" si="130"/>
        <v>0</v>
      </c>
      <c r="BO138" s="75" t="b">
        <f t="shared" si="131"/>
        <v>0</v>
      </c>
      <c r="BP138" s="75">
        <f t="shared" si="132"/>
        <v>0</v>
      </c>
      <c r="BQ138" s="75">
        <f t="shared" si="133"/>
        <v>0</v>
      </c>
      <c r="BR138" s="75"/>
      <c r="BS138" s="72" t="b">
        <f t="shared" si="107"/>
        <v>0</v>
      </c>
      <c r="BT138" s="72">
        <f t="shared" si="112"/>
        <v>0</v>
      </c>
      <c r="BU138" s="69" t="str">
        <f t="shared" si="111"/>
        <v/>
      </c>
      <c r="BV138" s="75"/>
      <c r="BW138" s="75"/>
      <c r="BX138" s="75"/>
      <c r="BY138" s="75"/>
      <c r="BZ138" s="75"/>
      <c r="CA138" s="75"/>
      <c r="CB138" s="75"/>
      <c r="CC138" s="75"/>
      <c r="CD138" s="79">
        <f t="shared" si="134"/>
        <v>0</v>
      </c>
      <c r="CE138" s="92">
        <f>IF(CD138&lt;CE3,CD138,CE3)</f>
        <v>0</v>
      </c>
      <c r="CF138" s="72" t="str">
        <f>IF(CE138&gt;=CE3,"BALLOON","PMT")</f>
        <v>PMT</v>
      </c>
      <c r="CG138" s="91">
        <f t="shared" si="144"/>
        <v>0</v>
      </c>
      <c r="CH138" s="91">
        <f>IF(BX1=360,CB5,CG138)</f>
        <v>0</v>
      </c>
      <c r="CI138" s="75" t="b">
        <f t="shared" si="135"/>
        <v>0</v>
      </c>
      <c r="CJ138" s="75">
        <f t="shared" si="145"/>
        <v>0</v>
      </c>
      <c r="CK138" s="75">
        <f>SUM(CJ138*CK1)</f>
        <v>0</v>
      </c>
      <c r="CL138" s="98">
        <f t="shared" si="136"/>
        <v>0</v>
      </c>
      <c r="CM138" s="97">
        <f>IF(CF138="PMT",E16-CL138,0)</f>
        <v>0</v>
      </c>
      <c r="CN138" s="97">
        <f t="shared" si="99"/>
        <v>0</v>
      </c>
      <c r="CO138" s="97">
        <f t="shared" si="137"/>
        <v>0</v>
      </c>
      <c r="CP138" s="97">
        <f t="shared" si="138"/>
        <v>0</v>
      </c>
      <c r="CQ138" s="94">
        <f t="shared" si="139"/>
        <v>0</v>
      </c>
      <c r="CR138" s="95">
        <f t="shared" si="146"/>
        <v>0</v>
      </c>
      <c r="CS138" s="96">
        <f t="shared" si="140"/>
        <v>0</v>
      </c>
      <c r="CT138" s="75">
        <f t="shared" si="98"/>
        <v>0</v>
      </c>
      <c r="CU138" s="99">
        <f t="shared" si="141"/>
        <v>0</v>
      </c>
      <c r="CV138" s="99">
        <f t="shared" si="117"/>
        <v>0</v>
      </c>
      <c r="CW138" s="100">
        <f t="shared" si="147"/>
        <v>0</v>
      </c>
      <c r="CX138" s="75">
        <f>SUM(CR138*CT138*BE1)</f>
        <v>0</v>
      </c>
    </row>
    <row r="139" spans="1:102" ht="18.95" customHeight="1">
      <c r="A139" s="45" t="str">
        <f t="shared" si="101"/>
        <v/>
      </c>
      <c r="B139" s="55" t="str">
        <f t="shared" si="103"/>
        <v/>
      </c>
      <c r="C139" s="47" t="str">
        <f t="shared" si="102"/>
        <v/>
      </c>
      <c r="D139" s="56" t="str">
        <f t="shared" si="104"/>
        <v/>
      </c>
      <c r="E139" s="121" t="str">
        <f t="shared" si="108"/>
        <v/>
      </c>
      <c r="F139" s="121"/>
      <c r="G139" s="57" t="str">
        <f t="shared" si="105"/>
        <v/>
      </c>
      <c r="H139" s="57" t="str">
        <f t="shared" si="106"/>
        <v/>
      </c>
      <c r="I139" s="128" t="str">
        <f t="shared" si="109"/>
        <v/>
      </c>
      <c r="J139" s="128" t="str">
        <f t="shared" si="110"/>
        <v/>
      </c>
      <c r="K139" s="140" t="str">
        <f t="shared" si="116"/>
        <v/>
      </c>
      <c r="L139" s="140"/>
      <c r="M139" s="139" t="str">
        <f t="shared" si="113"/>
        <v/>
      </c>
      <c r="N139" s="139"/>
      <c r="O139" s="46" t="str">
        <f t="shared" si="114"/>
        <v/>
      </c>
      <c r="P139" s="51" t="str">
        <f t="shared" si="115"/>
        <v/>
      </c>
      <c r="Q139" s="51"/>
      <c r="R139" s="75">
        <f>IF(R138+1&lt;13,(R138+1)*S1,1*S1)</f>
        <v>0</v>
      </c>
      <c r="S139" s="75">
        <f>SUM(BG139*S1)</f>
        <v>0</v>
      </c>
      <c r="T139" s="75">
        <f>IF(R139=1,(T138+1)*S1,T138*S1)</f>
        <v>0</v>
      </c>
      <c r="U139" s="75">
        <f>IF(U138+3&lt;13,(U138+3)*V1,(U138-9)*V1)</f>
        <v>0</v>
      </c>
      <c r="V139" s="75">
        <f>SUM(BG139*V1)</f>
        <v>0</v>
      </c>
      <c r="W139" s="75">
        <f>IF(U139&lt;4,(W138+1)*V1,W138*V1)</f>
        <v>0</v>
      </c>
      <c r="X139" s="75">
        <f>IF(X138+6&lt;13,(X138+6)*Y1,(X138-6)*Y1)</f>
        <v>0</v>
      </c>
      <c r="Y139" s="75">
        <f>SUM(BG139*Y1)</f>
        <v>0</v>
      </c>
      <c r="Z139" s="75">
        <f>IF(X139&lt;6,(Z138+1)*Y1,Z138*Y1)</f>
        <v>0</v>
      </c>
      <c r="AA139" s="75">
        <f>SUM(AA138*AB1)</f>
        <v>0</v>
      </c>
      <c r="AB139" s="75">
        <f>SUM(BG139*AB1)</f>
        <v>0</v>
      </c>
      <c r="AC139" s="75">
        <f>SUM(AC138+1*AB1)</f>
        <v>0</v>
      </c>
      <c r="AD139" s="75">
        <v>0</v>
      </c>
      <c r="AE139" s="75">
        <v>0</v>
      </c>
      <c r="AF139" s="75">
        <v>0</v>
      </c>
      <c r="AG139" s="75">
        <f>IF(AG138+2&lt;13,(AG138+2)*AH1,(AG138-10)*AH1)</f>
        <v>0</v>
      </c>
      <c r="AH139" s="75">
        <f>SUM(BG139*AH1)</f>
        <v>0</v>
      </c>
      <c r="AI139" s="75">
        <f>IF(AG139&lt;3,(AI138+1)*AH1,AI138*AH1)</f>
        <v>0</v>
      </c>
      <c r="AJ139" s="75">
        <f>IF(AJ137=AJ138,(AJ138+1-AK139)*AL1,AJ138*AL1)</f>
        <v>0</v>
      </c>
      <c r="AK139" s="75">
        <f t="shared" si="100"/>
        <v>0</v>
      </c>
      <c r="AL139" s="75">
        <f>IF(AJ139-AJ138=0,(AL138+15)*AL1,AM1*AL1)</f>
        <v>0</v>
      </c>
      <c r="AM139" s="75">
        <f>IF(AK139=12,(AM138+1)*AL1,AM138*AL1)</f>
        <v>0</v>
      </c>
      <c r="AN139" s="75">
        <f>IF(AN137=AN138,(AN138+1-AO139)*AO1,AN138*AO1)</f>
        <v>0</v>
      </c>
      <c r="AO139" s="75">
        <f t="shared" si="142"/>
        <v>0</v>
      </c>
      <c r="AP139" s="75">
        <f>IF(AN138=AN139,BG139*AO1,(AP138-15)*AO1)</f>
        <v>0</v>
      </c>
      <c r="AQ139" s="75">
        <f>IF(AO139=12,(AQ138+1)*AO1,AQ138*AO1)</f>
        <v>0</v>
      </c>
      <c r="AR139" s="91">
        <f>SUM(MONTH(BC138+14)*AS1)</f>
        <v>0</v>
      </c>
      <c r="AS139" s="91">
        <f>SUM(DAY(BC138+14)*AS1)</f>
        <v>0</v>
      </c>
      <c r="AT139" s="91">
        <f>SUM(YEAR(BC138+14)*AS1)</f>
        <v>0</v>
      </c>
      <c r="AU139" s="91">
        <f>SUM(MONTH(BC138+7)*AV1)</f>
        <v>0</v>
      </c>
      <c r="AV139" s="91">
        <f>SUM(DAY(BC138+7)*AV1)</f>
        <v>0</v>
      </c>
      <c r="AW139" s="91">
        <f>SUM(YEAR(BC138+7)*AV1)</f>
        <v>0</v>
      </c>
      <c r="AX139" s="91">
        <f t="shared" si="120"/>
        <v>1</v>
      </c>
      <c r="AY139" s="91">
        <f t="shared" si="118"/>
        <v>1</v>
      </c>
      <c r="AZ139" s="91">
        <f t="shared" si="119"/>
        <v>0</v>
      </c>
      <c r="BA139" s="91">
        <f t="shared" si="119"/>
        <v>0</v>
      </c>
      <c r="BB139" s="79">
        <f t="shared" si="121"/>
        <v>0</v>
      </c>
      <c r="BC139" s="91">
        <f t="shared" si="122"/>
        <v>0</v>
      </c>
      <c r="BD139" s="75" t="s">
        <v>59</v>
      </c>
      <c r="BE139" s="91">
        <f>IF(BC139&lt;BU42,((BC139*10)+5),999999)</f>
        <v>5</v>
      </c>
      <c r="BF139" s="91">
        <f t="shared" si="123"/>
        <v>1</v>
      </c>
      <c r="BG139" s="75">
        <f t="shared" si="124"/>
        <v>0</v>
      </c>
      <c r="BH139" s="75">
        <f t="shared" si="143"/>
        <v>0</v>
      </c>
      <c r="BI139" s="75" t="b">
        <f t="shared" si="125"/>
        <v>0</v>
      </c>
      <c r="BJ139" s="75">
        <f t="shared" si="126"/>
        <v>0</v>
      </c>
      <c r="BK139" s="75">
        <f t="shared" si="127"/>
        <v>0</v>
      </c>
      <c r="BL139" s="75" t="b">
        <f t="shared" si="128"/>
        <v>1</v>
      </c>
      <c r="BM139" s="75">
        <f t="shared" si="129"/>
        <v>0</v>
      </c>
      <c r="BN139" s="75">
        <f t="shared" si="130"/>
        <v>0</v>
      </c>
      <c r="BO139" s="75" t="b">
        <f t="shared" si="131"/>
        <v>0</v>
      </c>
      <c r="BP139" s="75">
        <f t="shared" si="132"/>
        <v>0</v>
      </c>
      <c r="BQ139" s="75">
        <f t="shared" si="133"/>
        <v>0</v>
      </c>
      <c r="BR139" s="75"/>
      <c r="BS139" s="72" t="b">
        <f t="shared" si="107"/>
        <v>0</v>
      </c>
      <c r="BT139" s="72">
        <f t="shared" si="112"/>
        <v>0</v>
      </c>
      <c r="BU139" s="69" t="str">
        <f t="shared" si="111"/>
        <v/>
      </c>
      <c r="BV139" s="75"/>
      <c r="BW139" s="75"/>
      <c r="BX139" s="75"/>
      <c r="BY139" s="75"/>
      <c r="BZ139" s="75"/>
      <c r="CA139" s="75"/>
      <c r="CB139" s="75"/>
      <c r="CC139" s="75"/>
      <c r="CD139" s="79">
        <f t="shared" si="134"/>
        <v>0</v>
      </c>
      <c r="CE139" s="92">
        <f>IF(CD139&lt;CE3,CD139,CE3)</f>
        <v>0</v>
      </c>
      <c r="CF139" s="72" t="str">
        <f>IF(CE139&gt;=CE3,"BALLOON","PMT")</f>
        <v>PMT</v>
      </c>
      <c r="CG139" s="91">
        <f t="shared" si="144"/>
        <v>0</v>
      </c>
      <c r="CH139" s="91">
        <f>IF(BX1=360,CB5,CG139)</f>
        <v>0</v>
      </c>
      <c r="CI139" s="75" t="b">
        <f t="shared" si="135"/>
        <v>0</v>
      </c>
      <c r="CJ139" s="75">
        <f t="shared" si="145"/>
        <v>0</v>
      </c>
      <c r="CK139" s="75">
        <f>SUM(CJ139*CK1)</f>
        <v>0</v>
      </c>
      <c r="CL139" s="98">
        <f t="shared" si="136"/>
        <v>0</v>
      </c>
      <c r="CM139" s="97">
        <f>IF(CF139="PMT",E16-CL139,0)</f>
        <v>0</v>
      </c>
      <c r="CN139" s="97">
        <f t="shared" si="99"/>
        <v>0</v>
      </c>
      <c r="CO139" s="97">
        <f t="shared" si="137"/>
        <v>0</v>
      </c>
      <c r="CP139" s="97">
        <f t="shared" si="138"/>
        <v>0</v>
      </c>
      <c r="CQ139" s="94">
        <f t="shared" si="139"/>
        <v>0</v>
      </c>
      <c r="CR139" s="95">
        <f t="shared" si="146"/>
        <v>0</v>
      </c>
      <c r="CS139" s="96">
        <f t="shared" si="140"/>
        <v>0</v>
      </c>
      <c r="CT139" s="75">
        <f t="shared" si="98"/>
        <v>0</v>
      </c>
      <c r="CU139" s="99">
        <f t="shared" si="141"/>
        <v>0</v>
      </c>
      <c r="CV139" s="99">
        <f t="shared" si="117"/>
        <v>0</v>
      </c>
      <c r="CW139" s="100">
        <f t="shared" si="147"/>
        <v>0</v>
      </c>
      <c r="CX139" s="75">
        <f>SUM(CR139*CT139*BE1)</f>
        <v>0</v>
      </c>
    </row>
    <row r="140" spans="1:102" ht="18.95" customHeight="1">
      <c r="A140" s="45" t="str">
        <f t="shared" si="101"/>
        <v/>
      </c>
      <c r="B140" s="55" t="str">
        <f t="shared" si="103"/>
        <v/>
      </c>
      <c r="C140" s="47" t="str">
        <f t="shared" si="102"/>
        <v/>
      </c>
      <c r="D140" s="56" t="str">
        <f t="shared" si="104"/>
        <v/>
      </c>
      <c r="E140" s="121" t="str">
        <f t="shared" si="108"/>
        <v/>
      </c>
      <c r="F140" s="121"/>
      <c r="G140" s="57" t="str">
        <f t="shared" si="105"/>
        <v/>
      </c>
      <c r="H140" s="57" t="str">
        <f t="shared" si="106"/>
        <v/>
      </c>
      <c r="I140" s="128" t="str">
        <f t="shared" si="109"/>
        <v/>
      </c>
      <c r="J140" s="128" t="str">
        <f t="shared" si="110"/>
        <v/>
      </c>
      <c r="K140" s="140" t="str">
        <f t="shared" si="116"/>
        <v/>
      </c>
      <c r="L140" s="140"/>
      <c r="M140" s="139" t="str">
        <f t="shared" si="113"/>
        <v/>
      </c>
      <c r="N140" s="139"/>
      <c r="O140" s="46" t="str">
        <f t="shared" si="114"/>
        <v/>
      </c>
      <c r="P140" s="51" t="str">
        <f t="shared" si="115"/>
        <v/>
      </c>
      <c r="Q140" s="51"/>
      <c r="R140" s="75">
        <f>IF(R139+1&lt;13,(R139+1)*S1,1*S1)</f>
        <v>0</v>
      </c>
      <c r="S140" s="75">
        <f>SUM(BG140*S1)</f>
        <v>0</v>
      </c>
      <c r="T140" s="75">
        <f>IF(R140=1,(T139+1)*S1,T139*S1)</f>
        <v>0</v>
      </c>
      <c r="U140" s="75">
        <f>IF(U139+3&lt;13,(U139+3)*V1,(U139-9)*V1)</f>
        <v>0</v>
      </c>
      <c r="V140" s="75">
        <f>SUM(BG140*V1)</f>
        <v>0</v>
      </c>
      <c r="W140" s="75">
        <f>IF(U140&lt;4,(W139+1)*V1,W139*V1)</f>
        <v>0</v>
      </c>
      <c r="X140" s="75">
        <f>IF(X139+6&lt;13,(X139+6)*Y1,(X139-6)*Y1)</f>
        <v>0</v>
      </c>
      <c r="Y140" s="75">
        <f>SUM(BG140*Y1)</f>
        <v>0</v>
      </c>
      <c r="Z140" s="75">
        <f>IF(X140&lt;6,(Z139+1)*Y1,Z139*Y1)</f>
        <v>0</v>
      </c>
      <c r="AA140" s="75">
        <f>SUM(AA139*AB1)</f>
        <v>0</v>
      </c>
      <c r="AB140" s="75">
        <f>SUM(BG140*AB1)</f>
        <v>0</v>
      </c>
      <c r="AC140" s="75">
        <f>SUM(AC139+1*AB1)</f>
        <v>0</v>
      </c>
      <c r="AD140" s="75">
        <v>0</v>
      </c>
      <c r="AE140" s="75">
        <v>0</v>
      </c>
      <c r="AF140" s="75">
        <v>0</v>
      </c>
      <c r="AG140" s="75">
        <f>IF(AG139+2&lt;13,(AG139+2)*AH1,(AG139-10)*AH1)</f>
        <v>0</v>
      </c>
      <c r="AH140" s="75">
        <f>SUM(BG140*AH1)</f>
        <v>0</v>
      </c>
      <c r="AI140" s="75">
        <f>IF(AG140&lt;3,(AI139+1)*AH1,AI139*AH1)</f>
        <v>0</v>
      </c>
      <c r="AJ140" s="75">
        <f>IF(AJ138=AJ139,(AJ139+1-AK140)*AL1,AJ139*AL1)</f>
        <v>0</v>
      </c>
      <c r="AK140" s="75">
        <f t="shared" si="100"/>
        <v>0</v>
      </c>
      <c r="AL140" s="75">
        <f>IF(AJ140-AJ139=0,(AL139+15)*AL1,AM1*AL1)</f>
        <v>0</v>
      </c>
      <c r="AM140" s="75">
        <f>IF(AK140=12,(AM139+1)*AL1,AM139*AL1)</f>
        <v>0</v>
      </c>
      <c r="AN140" s="75">
        <f>IF(AN138=AN139,(AN139+1-AO140)*AO1,AN139*AO1)</f>
        <v>0</v>
      </c>
      <c r="AO140" s="75">
        <f t="shared" si="142"/>
        <v>0</v>
      </c>
      <c r="AP140" s="75">
        <f>IF(AN139=AN140,BG140*AO1,(AP139-15)*AO1)</f>
        <v>0</v>
      </c>
      <c r="AQ140" s="75">
        <f>IF(AO140=12,(AQ139+1)*AO1,AQ139*AO1)</f>
        <v>0</v>
      </c>
      <c r="AR140" s="91">
        <f>SUM(MONTH(BC139+14)*AS1)</f>
        <v>0</v>
      </c>
      <c r="AS140" s="91">
        <f>SUM(DAY(BC139+14)*AS1)</f>
        <v>0</v>
      </c>
      <c r="AT140" s="91">
        <f>SUM(YEAR(BC139+14)*AS1)</f>
        <v>0</v>
      </c>
      <c r="AU140" s="91">
        <f>SUM(MONTH(BC139+7)*AV1)</f>
        <v>0</v>
      </c>
      <c r="AV140" s="91">
        <f>SUM(DAY(BC139+7)*AV1)</f>
        <v>0</v>
      </c>
      <c r="AW140" s="91">
        <f>SUM(YEAR(BC139+7)*AV1)</f>
        <v>0</v>
      </c>
      <c r="AX140" s="91">
        <f t="shared" si="120"/>
        <v>1</v>
      </c>
      <c r="AY140" s="91">
        <f t="shared" si="118"/>
        <v>1</v>
      </c>
      <c r="AZ140" s="91">
        <f t="shared" si="119"/>
        <v>0</v>
      </c>
      <c r="BA140" s="91">
        <f t="shared" si="119"/>
        <v>0</v>
      </c>
      <c r="BB140" s="79">
        <f t="shared" si="121"/>
        <v>0</v>
      </c>
      <c r="BC140" s="91">
        <f t="shared" si="122"/>
        <v>0</v>
      </c>
      <c r="BD140" s="75" t="s">
        <v>59</v>
      </c>
      <c r="BE140" s="91">
        <f>IF(BC140&lt;BU42,((BC140*10)+5),999999)</f>
        <v>5</v>
      </c>
      <c r="BF140" s="91">
        <f t="shared" si="123"/>
        <v>1</v>
      </c>
      <c r="BG140" s="75">
        <f t="shared" si="124"/>
        <v>0</v>
      </c>
      <c r="BH140" s="75">
        <f t="shared" si="143"/>
        <v>0</v>
      </c>
      <c r="BI140" s="75" t="b">
        <f t="shared" si="125"/>
        <v>0</v>
      </c>
      <c r="BJ140" s="75">
        <f t="shared" si="126"/>
        <v>0</v>
      </c>
      <c r="BK140" s="75">
        <f t="shared" si="127"/>
        <v>0</v>
      </c>
      <c r="BL140" s="75" t="b">
        <f t="shared" si="128"/>
        <v>1</v>
      </c>
      <c r="BM140" s="75">
        <f t="shared" si="129"/>
        <v>0</v>
      </c>
      <c r="BN140" s="75">
        <f t="shared" si="130"/>
        <v>0</v>
      </c>
      <c r="BO140" s="75" t="b">
        <f t="shared" si="131"/>
        <v>0</v>
      </c>
      <c r="BP140" s="75">
        <f t="shared" si="132"/>
        <v>0</v>
      </c>
      <c r="BQ140" s="75">
        <f t="shared" si="133"/>
        <v>0</v>
      </c>
      <c r="BR140" s="75"/>
      <c r="BS140" s="72" t="b">
        <f t="shared" si="107"/>
        <v>0</v>
      </c>
      <c r="BT140" s="72">
        <f t="shared" si="112"/>
        <v>0</v>
      </c>
      <c r="BU140" s="69" t="str">
        <f t="shared" si="111"/>
        <v/>
      </c>
      <c r="BV140" s="75"/>
      <c r="BW140" s="75"/>
      <c r="BX140" s="75"/>
      <c r="BY140" s="75"/>
      <c r="BZ140" s="75"/>
      <c r="CA140" s="75"/>
      <c r="CB140" s="75"/>
      <c r="CC140" s="75"/>
      <c r="CD140" s="79">
        <f t="shared" si="134"/>
        <v>0</v>
      </c>
      <c r="CE140" s="92">
        <f>IF(CD140&lt;CE3,CD140,CE3)</f>
        <v>0</v>
      </c>
      <c r="CF140" s="72" t="str">
        <f>IF(CE140&gt;=CE3,"BALLOON","PMT")</f>
        <v>PMT</v>
      </c>
      <c r="CG140" s="91">
        <f t="shared" si="144"/>
        <v>0</v>
      </c>
      <c r="CH140" s="91">
        <f>IF(BX1=360,CB5,CG140)</f>
        <v>0</v>
      </c>
      <c r="CI140" s="75" t="b">
        <f t="shared" si="135"/>
        <v>0</v>
      </c>
      <c r="CJ140" s="75">
        <f t="shared" si="145"/>
        <v>0</v>
      </c>
      <c r="CK140" s="75">
        <f>SUM(CJ140*CK1)</f>
        <v>0</v>
      </c>
      <c r="CL140" s="98">
        <f t="shared" si="136"/>
        <v>0</v>
      </c>
      <c r="CM140" s="97">
        <f>IF(CF140="PMT",E16-CL140,0)</f>
        <v>0</v>
      </c>
      <c r="CN140" s="97">
        <f t="shared" si="99"/>
        <v>0</v>
      </c>
      <c r="CO140" s="97">
        <f t="shared" si="137"/>
        <v>0</v>
      </c>
      <c r="CP140" s="97">
        <f t="shared" si="138"/>
        <v>0</v>
      </c>
      <c r="CQ140" s="94">
        <f t="shared" si="139"/>
        <v>0</v>
      </c>
      <c r="CR140" s="95">
        <f t="shared" si="146"/>
        <v>0</v>
      </c>
      <c r="CS140" s="96">
        <f t="shared" si="140"/>
        <v>0</v>
      </c>
      <c r="CT140" s="75">
        <f t="shared" si="98"/>
        <v>0</v>
      </c>
      <c r="CU140" s="99">
        <f t="shared" si="141"/>
        <v>0</v>
      </c>
      <c r="CV140" s="99">
        <f t="shared" si="117"/>
        <v>0</v>
      </c>
      <c r="CW140" s="100">
        <f t="shared" si="147"/>
        <v>0</v>
      </c>
      <c r="CX140" s="75">
        <f>SUM(CR140*CT140*BE1)</f>
        <v>0</v>
      </c>
    </row>
    <row r="141" spans="1:102" ht="18.95" customHeight="1">
      <c r="A141" s="45" t="str">
        <f t="shared" si="101"/>
        <v/>
      </c>
      <c r="B141" s="55" t="str">
        <f t="shared" si="103"/>
        <v/>
      </c>
      <c r="C141" s="47" t="str">
        <f t="shared" si="102"/>
        <v/>
      </c>
      <c r="D141" s="56" t="str">
        <f t="shared" si="104"/>
        <v/>
      </c>
      <c r="E141" s="121" t="str">
        <f t="shared" si="108"/>
        <v/>
      </c>
      <c r="F141" s="121"/>
      <c r="G141" s="57" t="str">
        <f t="shared" si="105"/>
        <v/>
      </c>
      <c r="H141" s="57" t="str">
        <f t="shared" si="106"/>
        <v/>
      </c>
      <c r="I141" s="128" t="str">
        <f t="shared" si="109"/>
        <v/>
      </c>
      <c r="J141" s="128" t="str">
        <f t="shared" si="110"/>
        <v/>
      </c>
      <c r="K141" s="140" t="str">
        <f t="shared" si="116"/>
        <v/>
      </c>
      <c r="L141" s="140"/>
      <c r="M141" s="139" t="str">
        <f t="shared" si="113"/>
        <v/>
      </c>
      <c r="N141" s="139"/>
      <c r="O141" s="46" t="str">
        <f t="shared" si="114"/>
        <v/>
      </c>
      <c r="P141" s="51" t="str">
        <f t="shared" si="115"/>
        <v/>
      </c>
      <c r="Q141" s="51"/>
      <c r="R141" s="75">
        <f>IF(R140+1&lt;13,(R140+1)*S1,1*S1)</f>
        <v>0</v>
      </c>
      <c r="S141" s="75">
        <f>SUM(BG141*S1)</f>
        <v>0</v>
      </c>
      <c r="T141" s="75">
        <f>IF(R141=1,(T140+1)*S1,T140*S1)</f>
        <v>0</v>
      </c>
      <c r="U141" s="75">
        <f>IF(U140+3&lt;13,(U140+3)*V1,(U140-9)*V1)</f>
        <v>0</v>
      </c>
      <c r="V141" s="75">
        <f>SUM(BG141*V1)</f>
        <v>0</v>
      </c>
      <c r="W141" s="75">
        <f>IF(U141&lt;4,(W140+1)*V1,W140*V1)</f>
        <v>0</v>
      </c>
      <c r="X141" s="75">
        <f>IF(X140+6&lt;13,(X140+6)*Y1,(X140-6)*Y1)</f>
        <v>0</v>
      </c>
      <c r="Y141" s="75">
        <f>SUM(BG141*Y1)</f>
        <v>0</v>
      </c>
      <c r="Z141" s="75">
        <f>IF(X141&lt;6,(Z140+1)*Y1,Z140*Y1)</f>
        <v>0</v>
      </c>
      <c r="AA141" s="75">
        <f>SUM(AA140*AB1)</f>
        <v>0</v>
      </c>
      <c r="AB141" s="75">
        <f>SUM(BG141*AB1)</f>
        <v>0</v>
      </c>
      <c r="AC141" s="75">
        <f>SUM(AC140+1*AB1)</f>
        <v>0</v>
      </c>
      <c r="AD141" s="75">
        <v>0</v>
      </c>
      <c r="AE141" s="75">
        <v>0</v>
      </c>
      <c r="AF141" s="75">
        <v>0</v>
      </c>
      <c r="AG141" s="75">
        <f>IF(AG140+2&lt;13,(AG140+2)*AH1,(AG140-10)*AH1)</f>
        <v>0</v>
      </c>
      <c r="AH141" s="75">
        <f>SUM(BG141*AH1)</f>
        <v>0</v>
      </c>
      <c r="AI141" s="75">
        <f>IF(AG141&lt;3,(AI140+1)*AH1,AI140*AH1)</f>
        <v>0</v>
      </c>
      <c r="AJ141" s="75">
        <f>IF(AJ139=AJ140,(AJ140+1-AK141)*AL1,AJ140*AL1)</f>
        <v>0</v>
      </c>
      <c r="AK141" s="75">
        <f t="shared" si="100"/>
        <v>0</v>
      </c>
      <c r="AL141" s="75">
        <f>IF(AJ141-AJ140=0,(AL140+15)*AL1,AM1*AL1)</f>
        <v>0</v>
      </c>
      <c r="AM141" s="75">
        <f>IF(AK141=12,(AM140+1)*AL1,AM140*AL1)</f>
        <v>0</v>
      </c>
      <c r="AN141" s="75">
        <f>IF(AN139=AN140,(AN140+1-AO141)*AO1,AN140*AO1)</f>
        <v>0</v>
      </c>
      <c r="AO141" s="75">
        <f t="shared" si="142"/>
        <v>0</v>
      </c>
      <c r="AP141" s="75">
        <f>IF(AN140=AN141,BG141*AO1,(AP140-15)*AO1)</f>
        <v>0</v>
      </c>
      <c r="AQ141" s="75">
        <f>IF(AO141=12,(AQ140+1)*AO1,AQ140*AO1)</f>
        <v>0</v>
      </c>
      <c r="AR141" s="91">
        <f>SUM(MONTH(BC140+14)*AS1)</f>
        <v>0</v>
      </c>
      <c r="AS141" s="91">
        <f>SUM(DAY(BC140+14)*AS1)</f>
        <v>0</v>
      </c>
      <c r="AT141" s="91">
        <f>SUM(YEAR(BC140+14)*AS1)</f>
        <v>0</v>
      </c>
      <c r="AU141" s="91">
        <f>SUM(MONTH(BC140+7)*AV1)</f>
        <v>0</v>
      </c>
      <c r="AV141" s="91">
        <f>SUM(DAY(BC140+7)*AV1)</f>
        <v>0</v>
      </c>
      <c r="AW141" s="91">
        <f>SUM(YEAR(BC140+7)*AV1)</f>
        <v>0</v>
      </c>
      <c r="AX141" s="91">
        <f t="shared" si="120"/>
        <v>1</v>
      </c>
      <c r="AY141" s="91">
        <f t="shared" si="118"/>
        <v>1</v>
      </c>
      <c r="AZ141" s="91">
        <f t="shared" si="119"/>
        <v>0</v>
      </c>
      <c r="BA141" s="91">
        <f t="shared" si="119"/>
        <v>0</v>
      </c>
      <c r="BB141" s="79">
        <f t="shared" si="121"/>
        <v>0</v>
      </c>
      <c r="BC141" s="91">
        <f t="shared" si="122"/>
        <v>0</v>
      </c>
      <c r="BD141" s="75" t="s">
        <v>59</v>
      </c>
      <c r="BE141" s="91">
        <f>IF(BC141&lt;BU42,((BC141*10)+5),999999)</f>
        <v>5</v>
      </c>
      <c r="BF141" s="91">
        <f t="shared" si="123"/>
        <v>1</v>
      </c>
      <c r="BG141" s="75">
        <f t="shared" si="124"/>
        <v>0</v>
      </c>
      <c r="BH141" s="75">
        <f t="shared" si="143"/>
        <v>0</v>
      </c>
      <c r="BI141" s="75" t="b">
        <f t="shared" si="125"/>
        <v>0</v>
      </c>
      <c r="BJ141" s="75">
        <f t="shared" si="126"/>
        <v>0</v>
      </c>
      <c r="BK141" s="75">
        <f t="shared" si="127"/>
        <v>0</v>
      </c>
      <c r="BL141" s="75" t="b">
        <f t="shared" si="128"/>
        <v>1</v>
      </c>
      <c r="BM141" s="75">
        <f t="shared" si="129"/>
        <v>0</v>
      </c>
      <c r="BN141" s="75">
        <f t="shared" si="130"/>
        <v>0</v>
      </c>
      <c r="BO141" s="75" t="b">
        <f t="shared" si="131"/>
        <v>0</v>
      </c>
      <c r="BP141" s="75">
        <f t="shared" si="132"/>
        <v>0</v>
      </c>
      <c r="BQ141" s="75">
        <f t="shared" si="133"/>
        <v>0</v>
      </c>
      <c r="BR141" s="75"/>
      <c r="BS141" s="72" t="b">
        <f t="shared" si="107"/>
        <v>0</v>
      </c>
      <c r="BT141" s="72">
        <f t="shared" si="112"/>
        <v>0</v>
      </c>
      <c r="BU141" s="69" t="str">
        <f t="shared" si="111"/>
        <v/>
      </c>
      <c r="BV141" s="75"/>
      <c r="BW141" s="75"/>
      <c r="BX141" s="75"/>
      <c r="BY141" s="75"/>
      <c r="BZ141" s="75"/>
      <c r="CA141" s="75"/>
      <c r="CB141" s="75"/>
      <c r="CC141" s="75"/>
      <c r="CD141" s="79">
        <f t="shared" si="134"/>
        <v>0</v>
      </c>
      <c r="CE141" s="92">
        <f>IF(CD141&lt;CE3,CD141,CE3)</f>
        <v>0</v>
      </c>
      <c r="CF141" s="72" t="str">
        <f>IF(CE141&gt;=CE3,"BALLOON","PMT")</f>
        <v>PMT</v>
      </c>
      <c r="CG141" s="91">
        <f t="shared" si="144"/>
        <v>0</v>
      </c>
      <c r="CH141" s="91">
        <f>IF(BX1=360,CB5,CG141)</f>
        <v>0</v>
      </c>
      <c r="CI141" s="75" t="b">
        <f t="shared" si="135"/>
        <v>0</v>
      </c>
      <c r="CJ141" s="75">
        <f t="shared" si="145"/>
        <v>0</v>
      </c>
      <c r="CK141" s="75">
        <f>SUM(CJ141*CK1)</f>
        <v>0</v>
      </c>
      <c r="CL141" s="98">
        <f t="shared" si="136"/>
        <v>0</v>
      </c>
      <c r="CM141" s="97">
        <f>IF(CF141="PMT",E16-CL141,0)</f>
        <v>0</v>
      </c>
      <c r="CN141" s="97">
        <f t="shared" si="99"/>
        <v>0</v>
      </c>
      <c r="CO141" s="97">
        <f t="shared" si="137"/>
        <v>0</v>
      </c>
      <c r="CP141" s="97">
        <f t="shared" si="138"/>
        <v>0</v>
      </c>
      <c r="CQ141" s="94">
        <f t="shared" si="139"/>
        <v>0</v>
      </c>
      <c r="CR141" s="95">
        <f t="shared" si="146"/>
        <v>0</v>
      </c>
      <c r="CS141" s="96">
        <f t="shared" si="140"/>
        <v>0</v>
      </c>
      <c r="CT141" s="75">
        <f t="shared" si="98"/>
        <v>0</v>
      </c>
      <c r="CU141" s="99">
        <f t="shared" si="141"/>
        <v>0</v>
      </c>
      <c r="CV141" s="99">
        <f t="shared" si="117"/>
        <v>0</v>
      </c>
      <c r="CW141" s="100">
        <f t="shared" si="147"/>
        <v>0</v>
      </c>
      <c r="CX141" s="75">
        <f>SUM(CR141*CT141*BE1)</f>
        <v>0</v>
      </c>
    </row>
    <row r="142" spans="1:102" ht="18.95" customHeight="1">
      <c r="A142" s="45" t="str">
        <f t="shared" si="101"/>
        <v/>
      </c>
      <c r="B142" s="55" t="str">
        <f t="shared" si="103"/>
        <v/>
      </c>
      <c r="C142" s="47" t="str">
        <f t="shared" si="102"/>
        <v/>
      </c>
      <c r="D142" s="56" t="str">
        <f t="shared" si="104"/>
        <v/>
      </c>
      <c r="E142" s="121" t="str">
        <f t="shared" si="108"/>
        <v/>
      </c>
      <c r="F142" s="121"/>
      <c r="G142" s="57" t="str">
        <f t="shared" si="105"/>
        <v/>
      </c>
      <c r="H142" s="57" t="str">
        <f t="shared" si="106"/>
        <v/>
      </c>
      <c r="I142" s="128" t="str">
        <f t="shared" si="109"/>
        <v/>
      </c>
      <c r="J142" s="128" t="str">
        <f t="shared" si="110"/>
        <v/>
      </c>
      <c r="K142" s="140" t="str">
        <f t="shared" si="116"/>
        <v/>
      </c>
      <c r="L142" s="140"/>
      <c r="M142" s="139" t="str">
        <f t="shared" si="113"/>
        <v/>
      </c>
      <c r="N142" s="139"/>
      <c r="O142" s="46" t="str">
        <f t="shared" si="114"/>
        <v/>
      </c>
      <c r="P142" s="51" t="str">
        <f t="shared" si="115"/>
        <v/>
      </c>
      <c r="Q142" s="51"/>
      <c r="R142" s="75">
        <f>IF(R141+1&lt;13,(R141+1)*S1,1*S1)</f>
        <v>0</v>
      </c>
      <c r="S142" s="75">
        <f>SUM(BG142*S1)</f>
        <v>0</v>
      </c>
      <c r="T142" s="75">
        <f>IF(R142=1,(T141+1)*S1,T141*S1)</f>
        <v>0</v>
      </c>
      <c r="U142" s="75">
        <f>IF(U141+3&lt;13,(U141+3)*V1,(U141-9)*V1)</f>
        <v>0</v>
      </c>
      <c r="V142" s="75">
        <f>SUM(BG142*V1)</f>
        <v>0</v>
      </c>
      <c r="W142" s="75">
        <f>IF(U142&lt;4,(W141+1)*V1,W141*V1)</f>
        <v>0</v>
      </c>
      <c r="X142" s="75">
        <f>IF(X141+6&lt;13,(X141+6)*Y1,(X141-6)*Y1)</f>
        <v>0</v>
      </c>
      <c r="Y142" s="75">
        <f>SUM(BG142*Y1)</f>
        <v>0</v>
      </c>
      <c r="Z142" s="75">
        <f>IF(X142&lt;6,(Z141+1)*Y1,Z141*Y1)</f>
        <v>0</v>
      </c>
      <c r="AA142" s="75">
        <f>SUM(AA141*AB1)</f>
        <v>0</v>
      </c>
      <c r="AB142" s="75">
        <f>SUM(BG142*AB1)</f>
        <v>0</v>
      </c>
      <c r="AC142" s="75">
        <f>SUM(AC141+1*AB1)</f>
        <v>0</v>
      </c>
      <c r="AD142" s="75">
        <v>0</v>
      </c>
      <c r="AE142" s="75">
        <v>0</v>
      </c>
      <c r="AF142" s="75">
        <v>0</v>
      </c>
      <c r="AG142" s="75">
        <f>IF(AG141+2&lt;13,(AG141+2)*AH1,(AG141-10)*AH1)</f>
        <v>0</v>
      </c>
      <c r="AH142" s="75">
        <f>SUM(BG142*AH1)</f>
        <v>0</v>
      </c>
      <c r="AI142" s="75">
        <f>IF(AG142&lt;3,(AI141+1)*AH1,AI141*AH1)</f>
        <v>0</v>
      </c>
      <c r="AJ142" s="75">
        <f>IF(AJ140=AJ141,(AJ141+1-AK142)*AL1,AJ141*AL1)</f>
        <v>0</v>
      </c>
      <c r="AK142" s="75">
        <f t="shared" si="100"/>
        <v>0</v>
      </c>
      <c r="AL142" s="75">
        <f>IF(AJ142-AJ141=0,(AL141+15)*AL1,AM1*AL1)</f>
        <v>0</v>
      </c>
      <c r="AM142" s="75">
        <f>IF(AK142=12,(AM141+1)*AL1,AM141*AL1)</f>
        <v>0</v>
      </c>
      <c r="AN142" s="75">
        <f>IF(AN140=AN141,(AN141+1-AO142)*AO1,AN141*AO1)</f>
        <v>0</v>
      </c>
      <c r="AO142" s="75">
        <f t="shared" si="142"/>
        <v>0</v>
      </c>
      <c r="AP142" s="75">
        <f>IF(AN141=AN142,BG142*AO1,(AP141-15)*AO1)</f>
        <v>0</v>
      </c>
      <c r="AQ142" s="75">
        <f>IF(AO142=12,(AQ141+1)*AO1,AQ141*AO1)</f>
        <v>0</v>
      </c>
      <c r="AR142" s="91">
        <f>SUM(MONTH(BC141+14)*AS1)</f>
        <v>0</v>
      </c>
      <c r="AS142" s="91">
        <f>SUM(DAY(BC141+14)*AS1)</f>
        <v>0</v>
      </c>
      <c r="AT142" s="91">
        <f>SUM(YEAR(BC141+14)*AS1)</f>
        <v>0</v>
      </c>
      <c r="AU142" s="91">
        <f>SUM(MONTH(BC141+7)*AV1)</f>
        <v>0</v>
      </c>
      <c r="AV142" s="91">
        <f>SUM(DAY(BC141+7)*AV1)</f>
        <v>0</v>
      </c>
      <c r="AW142" s="91">
        <f>SUM(YEAR(BC141+7)*AV1)</f>
        <v>0</v>
      </c>
      <c r="AX142" s="91">
        <f t="shared" si="120"/>
        <v>1</v>
      </c>
      <c r="AY142" s="91">
        <f t="shared" si="118"/>
        <v>1</v>
      </c>
      <c r="AZ142" s="91">
        <f t="shared" si="119"/>
        <v>0</v>
      </c>
      <c r="BA142" s="91">
        <f t="shared" si="119"/>
        <v>0</v>
      </c>
      <c r="BB142" s="79">
        <f t="shared" si="121"/>
        <v>0</v>
      </c>
      <c r="BC142" s="91">
        <f t="shared" si="122"/>
        <v>0</v>
      </c>
      <c r="BD142" s="75" t="s">
        <v>59</v>
      </c>
      <c r="BE142" s="91">
        <f>IF(BC142&lt;BU42,((BC142*10)+5),999999)</f>
        <v>5</v>
      </c>
      <c r="BF142" s="91">
        <f t="shared" si="123"/>
        <v>1</v>
      </c>
      <c r="BG142" s="75">
        <f t="shared" si="124"/>
        <v>0</v>
      </c>
      <c r="BH142" s="75">
        <f t="shared" si="143"/>
        <v>0</v>
      </c>
      <c r="BI142" s="75" t="b">
        <f t="shared" si="125"/>
        <v>0</v>
      </c>
      <c r="BJ142" s="75">
        <f t="shared" si="126"/>
        <v>0</v>
      </c>
      <c r="BK142" s="75">
        <f t="shared" si="127"/>
        <v>0</v>
      </c>
      <c r="BL142" s="75" t="b">
        <f t="shared" si="128"/>
        <v>1</v>
      </c>
      <c r="BM142" s="75">
        <f t="shared" si="129"/>
        <v>0</v>
      </c>
      <c r="BN142" s="75">
        <f t="shared" si="130"/>
        <v>0</v>
      </c>
      <c r="BO142" s="75" t="b">
        <f t="shared" si="131"/>
        <v>0</v>
      </c>
      <c r="BP142" s="75">
        <f t="shared" si="132"/>
        <v>0</v>
      </c>
      <c r="BQ142" s="75">
        <f t="shared" si="133"/>
        <v>0</v>
      </c>
      <c r="BR142" s="75"/>
      <c r="BS142" s="72" t="b">
        <f t="shared" si="107"/>
        <v>0</v>
      </c>
      <c r="BT142" s="72">
        <f t="shared" si="112"/>
        <v>0</v>
      </c>
      <c r="BU142" s="69" t="str">
        <f t="shared" si="111"/>
        <v/>
      </c>
      <c r="BV142" s="75"/>
      <c r="BW142" s="75"/>
      <c r="BX142" s="75"/>
      <c r="BY142" s="75"/>
      <c r="BZ142" s="75"/>
      <c r="CA142" s="75"/>
      <c r="CB142" s="75"/>
      <c r="CC142" s="75"/>
      <c r="CD142" s="79">
        <f t="shared" si="134"/>
        <v>0</v>
      </c>
      <c r="CE142" s="92">
        <f>IF(CD142&lt;CE3,CD142,CE3)</f>
        <v>0</v>
      </c>
      <c r="CF142" s="72" t="str">
        <f>IF(CE142&gt;=CE3,"BALLOON","PMT")</f>
        <v>PMT</v>
      </c>
      <c r="CG142" s="91">
        <f t="shared" si="144"/>
        <v>0</v>
      </c>
      <c r="CH142" s="91">
        <f>IF(BX1=360,CB5,CG142)</f>
        <v>0</v>
      </c>
      <c r="CI142" s="75" t="b">
        <f t="shared" si="135"/>
        <v>0</v>
      </c>
      <c r="CJ142" s="75">
        <f t="shared" si="145"/>
        <v>0</v>
      </c>
      <c r="CK142" s="75">
        <f>SUM(CJ142*CK1)</f>
        <v>0</v>
      </c>
      <c r="CL142" s="98">
        <f t="shared" si="136"/>
        <v>0</v>
      </c>
      <c r="CM142" s="97">
        <f>IF(CF142="PMT",E16-CL142,0)</f>
        <v>0</v>
      </c>
      <c r="CN142" s="97">
        <f t="shared" si="99"/>
        <v>0</v>
      </c>
      <c r="CO142" s="97">
        <f t="shared" si="137"/>
        <v>0</v>
      </c>
      <c r="CP142" s="97">
        <f t="shared" si="138"/>
        <v>0</v>
      </c>
      <c r="CQ142" s="94">
        <f t="shared" si="139"/>
        <v>0</v>
      </c>
      <c r="CR142" s="95">
        <f t="shared" si="146"/>
        <v>0</v>
      </c>
      <c r="CS142" s="96">
        <f t="shared" si="140"/>
        <v>0</v>
      </c>
      <c r="CT142" s="75">
        <f t="shared" si="98"/>
        <v>0</v>
      </c>
      <c r="CU142" s="99">
        <f t="shared" si="141"/>
        <v>0</v>
      </c>
      <c r="CV142" s="99">
        <f t="shared" si="117"/>
        <v>0</v>
      </c>
      <c r="CW142" s="100">
        <f t="shared" si="147"/>
        <v>0</v>
      </c>
      <c r="CX142" s="75">
        <f>SUM(CR142*CT142*BE1)</f>
        <v>0</v>
      </c>
    </row>
    <row r="143" spans="1:102" ht="18.95" customHeight="1">
      <c r="A143" s="45" t="str">
        <f t="shared" si="101"/>
        <v/>
      </c>
      <c r="B143" s="55" t="str">
        <f t="shared" si="103"/>
        <v/>
      </c>
      <c r="C143" s="47" t="str">
        <f t="shared" si="102"/>
        <v/>
      </c>
      <c r="D143" s="56" t="str">
        <f t="shared" si="104"/>
        <v/>
      </c>
      <c r="E143" s="121" t="str">
        <f t="shared" si="108"/>
        <v/>
      </c>
      <c r="F143" s="121"/>
      <c r="G143" s="57" t="str">
        <f t="shared" si="105"/>
        <v/>
      </c>
      <c r="H143" s="57" t="str">
        <f t="shared" si="106"/>
        <v/>
      </c>
      <c r="I143" s="128" t="str">
        <f t="shared" si="109"/>
        <v/>
      </c>
      <c r="J143" s="128" t="str">
        <f t="shared" si="110"/>
        <v/>
      </c>
      <c r="K143" s="140" t="str">
        <f t="shared" si="116"/>
        <v/>
      </c>
      <c r="L143" s="140"/>
      <c r="M143" s="139" t="str">
        <f t="shared" si="113"/>
        <v/>
      </c>
      <c r="N143" s="139"/>
      <c r="O143" s="46" t="str">
        <f t="shared" si="114"/>
        <v/>
      </c>
      <c r="P143" s="51" t="str">
        <f t="shared" si="115"/>
        <v/>
      </c>
      <c r="Q143" s="51"/>
      <c r="R143" s="75">
        <f>IF(R142+1&lt;13,(R142+1)*S1,1*S1)</f>
        <v>0</v>
      </c>
      <c r="S143" s="75">
        <f>SUM(BG143*S1)</f>
        <v>0</v>
      </c>
      <c r="T143" s="75">
        <f>IF(R143=1,(T142+1)*S1,T142*S1)</f>
        <v>0</v>
      </c>
      <c r="U143" s="75">
        <f>IF(U142+3&lt;13,(U142+3)*V1,(U142-9)*V1)</f>
        <v>0</v>
      </c>
      <c r="V143" s="75">
        <f>SUM(BG143*V1)</f>
        <v>0</v>
      </c>
      <c r="W143" s="75">
        <f>IF(U143&lt;4,(W142+1)*V1,W142*V1)</f>
        <v>0</v>
      </c>
      <c r="X143" s="75">
        <f>IF(X142+6&lt;13,(X142+6)*Y1,(X142-6)*Y1)</f>
        <v>0</v>
      </c>
      <c r="Y143" s="75">
        <f>SUM(BG143*Y1)</f>
        <v>0</v>
      </c>
      <c r="Z143" s="75">
        <f>IF(X143&lt;6,(Z142+1)*Y1,Z142*Y1)</f>
        <v>0</v>
      </c>
      <c r="AA143" s="75">
        <f>SUM(AA142*AB1)</f>
        <v>0</v>
      </c>
      <c r="AB143" s="75">
        <f>SUM(BG143*AB1)</f>
        <v>0</v>
      </c>
      <c r="AC143" s="75">
        <f>SUM(AC142+1*AB1)</f>
        <v>0</v>
      </c>
      <c r="AD143" s="75">
        <v>0</v>
      </c>
      <c r="AE143" s="75">
        <v>0</v>
      </c>
      <c r="AF143" s="75">
        <v>0</v>
      </c>
      <c r="AG143" s="75">
        <f>IF(AG142+2&lt;13,(AG142+2)*AH1,(AG142-10)*AH1)</f>
        <v>0</v>
      </c>
      <c r="AH143" s="75">
        <f>SUM(BG143*AH1)</f>
        <v>0</v>
      </c>
      <c r="AI143" s="75">
        <f>IF(AG143&lt;3,(AI142+1)*AH1,AI142*AH1)</f>
        <v>0</v>
      </c>
      <c r="AJ143" s="75">
        <f>IF(AJ141=AJ142,(AJ142+1-AK143)*AL1,AJ142*AL1)</f>
        <v>0</v>
      </c>
      <c r="AK143" s="75">
        <f t="shared" si="100"/>
        <v>0</v>
      </c>
      <c r="AL143" s="75">
        <f>IF(AJ143-AJ142=0,(AL142+15)*AL1,AM1*AL1)</f>
        <v>0</v>
      </c>
      <c r="AM143" s="75">
        <f>IF(AK143=12,(AM142+1)*AL1,AM142*AL1)</f>
        <v>0</v>
      </c>
      <c r="AN143" s="75">
        <f>IF(AN141=AN142,(AN142+1-AO143)*AO1,AN142*AO1)</f>
        <v>0</v>
      </c>
      <c r="AO143" s="75">
        <f t="shared" si="142"/>
        <v>0</v>
      </c>
      <c r="AP143" s="75">
        <f>IF(AN142=AN143,BG143*AO1,(AP142-15)*AO1)</f>
        <v>0</v>
      </c>
      <c r="AQ143" s="75">
        <f>IF(AO143=12,(AQ142+1)*AO1,AQ142*AO1)</f>
        <v>0</v>
      </c>
      <c r="AR143" s="91">
        <f>SUM(MONTH(BC142+14)*AS1)</f>
        <v>0</v>
      </c>
      <c r="AS143" s="91">
        <f>SUM(DAY(BC142+14)*AS1)</f>
        <v>0</v>
      </c>
      <c r="AT143" s="91">
        <f>SUM(YEAR(BC142+14)*AS1)</f>
        <v>0</v>
      </c>
      <c r="AU143" s="91">
        <f>SUM(MONTH(BC142+7)*AV1)</f>
        <v>0</v>
      </c>
      <c r="AV143" s="91">
        <f>SUM(DAY(BC142+7)*AV1)</f>
        <v>0</v>
      </c>
      <c r="AW143" s="91">
        <f>SUM(YEAR(BC142+7)*AV1)</f>
        <v>0</v>
      </c>
      <c r="AX143" s="91">
        <f t="shared" si="120"/>
        <v>1</v>
      </c>
      <c r="AY143" s="91">
        <f t="shared" si="118"/>
        <v>1</v>
      </c>
      <c r="AZ143" s="91">
        <f t="shared" si="119"/>
        <v>0</v>
      </c>
      <c r="BA143" s="91">
        <f t="shared" si="119"/>
        <v>0</v>
      </c>
      <c r="BB143" s="79">
        <f t="shared" si="121"/>
        <v>0</v>
      </c>
      <c r="BC143" s="91">
        <f t="shared" si="122"/>
        <v>0</v>
      </c>
      <c r="BD143" s="75" t="s">
        <v>59</v>
      </c>
      <c r="BE143" s="91">
        <f>IF(BC143&lt;BU42,((BC143*10)+5),999999)</f>
        <v>5</v>
      </c>
      <c r="BF143" s="91">
        <f t="shared" si="123"/>
        <v>1</v>
      </c>
      <c r="BG143" s="75">
        <f t="shared" si="124"/>
        <v>0</v>
      </c>
      <c r="BH143" s="75">
        <f t="shared" si="143"/>
        <v>0</v>
      </c>
      <c r="BI143" s="75" t="b">
        <f t="shared" si="125"/>
        <v>0</v>
      </c>
      <c r="BJ143" s="75">
        <f t="shared" si="126"/>
        <v>0</v>
      </c>
      <c r="BK143" s="75">
        <f t="shared" si="127"/>
        <v>0</v>
      </c>
      <c r="BL143" s="75" t="b">
        <f t="shared" si="128"/>
        <v>1</v>
      </c>
      <c r="BM143" s="75">
        <f t="shared" si="129"/>
        <v>0</v>
      </c>
      <c r="BN143" s="75">
        <f t="shared" si="130"/>
        <v>0</v>
      </c>
      <c r="BO143" s="75" t="b">
        <f t="shared" si="131"/>
        <v>0</v>
      </c>
      <c r="BP143" s="75">
        <f t="shared" si="132"/>
        <v>0</v>
      </c>
      <c r="BQ143" s="75">
        <f t="shared" si="133"/>
        <v>0</v>
      </c>
      <c r="BR143" s="75"/>
      <c r="BS143" s="72" t="b">
        <f t="shared" si="107"/>
        <v>0</v>
      </c>
      <c r="BT143" s="72">
        <f t="shared" si="112"/>
        <v>0</v>
      </c>
      <c r="BU143" s="69" t="str">
        <f t="shared" si="111"/>
        <v/>
      </c>
      <c r="BV143" s="75"/>
      <c r="BW143" s="75"/>
      <c r="BX143" s="75"/>
      <c r="BY143" s="75"/>
      <c r="BZ143" s="75"/>
      <c r="CA143" s="75"/>
      <c r="CB143" s="75"/>
      <c r="CC143" s="75"/>
      <c r="CD143" s="79">
        <f t="shared" si="134"/>
        <v>0</v>
      </c>
      <c r="CE143" s="92">
        <f>IF(CD143&lt;CE3,CD143,CE3)</f>
        <v>0</v>
      </c>
      <c r="CF143" s="72" t="str">
        <f>IF(CE143&gt;=CE3,"BALLOON","PMT")</f>
        <v>PMT</v>
      </c>
      <c r="CG143" s="91">
        <f t="shared" si="144"/>
        <v>0</v>
      </c>
      <c r="CH143" s="91">
        <f>IF(BX1=360,CB5,CG143)</f>
        <v>0</v>
      </c>
      <c r="CI143" s="75" t="b">
        <f t="shared" si="135"/>
        <v>0</v>
      </c>
      <c r="CJ143" s="75">
        <f t="shared" si="145"/>
        <v>0</v>
      </c>
      <c r="CK143" s="75">
        <f>SUM(CJ143*CK1)</f>
        <v>0</v>
      </c>
      <c r="CL143" s="98">
        <f t="shared" si="136"/>
        <v>0</v>
      </c>
      <c r="CM143" s="97">
        <f>IF(CF143="PMT",E16-CL143,0)</f>
        <v>0</v>
      </c>
      <c r="CN143" s="97">
        <f t="shared" si="99"/>
        <v>0</v>
      </c>
      <c r="CO143" s="97">
        <f t="shared" si="137"/>
        <v>0</v>
      </c>
      <c r="CP143" s="97">
        <f t="shared" si="138"/>
        <v>0</v>
      </c>
      <c r="CQ143" s="94">
        <f t="shared" si="139"/>
        <v>0</v>
      </c>
      <c r="CR143" s="95">
        <f t="shared" si="146"/>
        <v>0</v>
      </c>
      <c r="CS143" s="96">
        <f t="shared" si="140"/>
        <v>0</v>
      </c>
      <c r="CT143" s="75">
        <f t="shared" ref="CT143:CT206" si="148">IF(CG143&gt;0,1,0)</f>
        <v>0</v>
      </c>
      <c r="CU143" s="99">
        <f t="shared" si="141"/>
        <v>0</v>
      </c>
      <c r="CV143" s="99">
        <f t="shared" si="117"/>
        <v>0</v>
      </c>
      <c r="CW143" s="100">
        <f t="shared" si="147"/>
        <v>0</v>
      </c>
      <c r="CX143" s="75">
        <f>SUM(CR143*CT143*BE1)</f>
        <v>0</v>
      </c>
    </row>
    <row r="144" spans="1:102" ht="18.95" customHeight="1">
      <c r="A144" s="45" t="str">
        <f t="shared" si="101"/>
        <v/>
      </c>
      <c r="B144" s="55" t="str">
        <f t="shared" si="103"/>
        <v/>
      </c>
      <c r="C144" s="47" t="str">
        <f t="shared" si="102"/>
        <v/>
      </c>
      <c r="D144" s="56" t="str">
        <f t="shared" si="104"/>
        <v/>
      </c>
      <c r="E144" s="121" t="str">
        <f t="shared" si="108"/>
        <v/>
      </c>
      <c r="F144" s="121"/>
      <c r="G144" s="57" t="str">
        <f t="shared" si="105"/>
        <v/>
      </c>
      <c r="H144" s="57" t="str">
        <f t="shared" si="106"/>
        <v/>
      </c>
      <c r="I144" s="128" t="str">
        <f t="shared" si="109"/>
        <v/>
      </c>
      <c r="J144" s="128" t="str">
        <f t="shared" si="110"/>
        <v/>
      </c>
      <c r="K144" s="140" t="str">
        <f t="shared" si="116"/>
        <v/>
      </c>
      <c r="L144" s="140"/>
      <c r="M144" s="139" t="str">
        <f t="shared" si="113"/>
        <v/>
      </c>
      <c r="N144" s="139"/>
      <c r="O144" s="46" t="str">
        <f t="shared" si="114"/>
        <v/>
      </c>
      <c r="P144" s="51" t="str">
        <f t="shared" si="115"/>
        <v/>
      </c>
      <c r="Q144" s="51"/>
      <c r="R144" s="75">
        <f>IF(R143+1&lt;13,(R143+1)*S1,1*S1)</f>
        <v>0</v>
      </c>
      <c r="S144" s="75">
        <f>SUM(BG144*S1)</f>
        <v>0</v>
      </c>
      <c r="T144" s="75">
        <f>IF(R144=1,(T143+1)*S1,T143*S1)</f>
        <v>0</v>
      </c>
      <c r="U144" s="75">
        <f>IF(U143+3&lt;13,(U143+3)*V1,(U143-9)*V1)</f>
        <v>0</v>
      </c>
      <c r="V144" s="75">
        <f>SUM(BG144*V1)</f>
        <v>0</v>
      </c>
      <c r="W144" s="75">
        <f>IF(U144&lt;4,(W143+1)*V1,W143*V1)</f>
        <v>0</v>
      </c>
      <c r="X144" s="75">
        <f>IF(X143+6&lt;13,(X143+6)*Y1,(X143-6)*Y1)</f>
        <v>0</v>
      </c>
      <c r="Y144" s="75">
        <f>SUM(BG144*Y1)</f>
        <v>0</v>
      </c>
      <c r="Z144" s="75">
        <f>IF(X144&lt;6,(Z143+1)*Y1,Z143*Y1)</f>
        <v>0</v>
      </c>
      <c r="AA144" s="75">
        <f>SUM(AA143*AB1)</f>
        <v>0</v>
      </c>
      <c r="AB144" s="75">
        <f>SUM(BG144*AB1)</f>
        <v>0</v>
      </c>
      <c r="AC144" s="75">
        <f>SUM(AC143+1*AB1)</f>
        <v>0</v>
      </c>
      <c r="AD144" s="75">
        <v>0</v>
      </c>
      <c r="AE144" s="75">
        <v>0</v>
      </c>
      <c r="AF144" s="75">
        <v>0</v>
      </c>
      <c r="AG144" s="75">
        <f>IF(AG143+2&lt;13,(AG143+2)*AH1,(AG143-10)*AH1)</f>
        <v>0</v>
      </c>
      <c r="AH144" s="75">
        <f>SUM(BG144*AH1)</f>
        <v>0</v>
      </c>
      <c r="AI144" s="75">
        <f>IF(AG144&lt;3,(AI143+1)*AH1,AI143*AH1)</f>
        <v>0</v>
      </c>
      <c r="AJ144" s="75">
        <f>IF(AJ142=AJ143,(AJ143+1-AK144)*AL1,AJ143*AL1)</f>
        <v>0</v>
      </c>
      <c r="AK144" s="75">
        <f t="shared" si="100"/>
        <v>0</v>
      </c>
      <c r="AL144" s="75">
        <f>IF(AJ144-AJ143=0,(AL143+15)*AL1,AM1*AL1)</f>
        <v>0</v>
      </c>
      <c r="AM144" s="75">
        <f>IF(AK144=12,(AM143+1)*AL1,AM143*AL1)</f>
        <v>0</v>
      </c>
      <c r="AN144" s="75">
        <f>IF(AN142=AN143,(AN143+1-AO144)*AO1,AN143*AO1)</f>
        <v>0</v>
      </c>
      <c r="AO144" s="75">
        <f t="shared" si="142"/>
        <v>0</v>
      </c>
      <c r="AP144" s="75">
        <f>IF(AN143=AN144,BG144*AO1,(AP143-15)*AO1)</f>
        <v>0</v>
      </c>
      <c r="AQ144" s="75">
        <f>IF(AO144=12,(AQ143+1)*AO1,AQ143*AO1)</f>
        <v>0</v>
      </c>
      <c r="AR144" s="91">
        <f>SUM(MONTH(BC143+14)*AS1)</f>
        <v>0</v>
      </c>
      <c r="AS144" s="91">
        <f>SUM(DAY(BC143+14)*AS1)</f>
        <v>0</v>
      </c>
      <c r="AT144" s="91">
        <f>SUM(YEAR(BC143+14)*AS1)</f>
        <v>0</v>
      </c>
      <c r="AU144" s="91">
        <f>SUM(MONTH(BC143+7)*AV1)</f>
        <v>0</v>
      </c>
      <c r="AV144" s="91">
        <f>SUM(DAY(BC143+7)*AV1)</f>
        <v>0</v>
      </c>
      <c r="AW144" s="91">
        <f>SUM(YEAR(BC143+7)*AV1)</f>
        <v>0</v>
      </c>
      <c r="AX144" s="91">
        <f t="shared" si="120"/>
        <v>1</v>
      </c>
      <c r="AY144" s="91">
        <f t="shared" si="118"/>
        <v>1</v>
      </c>
      <c r="AZ144" s="91">
        <f t="shared" si="119"/>
        <v>0</v>
      </c>
      <c r="BA144" s="91">
        <f t="shared" si="119"/>
        <v>0</v>
      </c>
      <c r="BB144" s="79">
        <f t="shared" si="121"/>
        <v>0</v>
      </c>
      <c r="BC144" s="91">
        <f t="shared" si="122"/>
        <v>0</v>
      </c>
      <c r="BD144" s="75" t="s">
        <v>59</v>
      </c>
      <c r="BE144" s="91">
        <f>IF(BC144&lt;BU42,((BC144*10)+5),999999)</f>
        <v>5</v>
      </c>
      <c r="BF144" s="91">
        <f t="shared" si="123"/>
        <v>1</v>
      </c>
      <c r="BG144" s="75">
        <f t="shared" si="124"/>
        <v>0</v>
      </c>
      <c r="BH144" s="75">
        <f t="shared" si="143"/>
        <v>0</v>
      </c>
      <c r="BI144" s="75" t="b">
        <f t="shared" si="125"/>
        <v>0</v>
      </c>
      <c r="BJ144" s="75">
        <f t="shared" si="126"/>
        <v>0</v>
      </c>
      <c r="BK144" s="75">
        <f t="shared" si="127"/>
        <v>0</v>
      </c>
      <c r="BL144" s="75" t="b">
        <f t="shared" si="128"/>
        <v>1</v>
      </c>
      <c r="BM144" s="75">
        <f t="shared" si="129"/>
        <v>0</v>
      </c>
      <c r="BN144" s="75">
        <f t="shared" si="130"/>
        <v>0</v>
      </c>
      <c r="BO144" s="75" t="b">
        <f t="shared" si="131"/>
        <v>0</v>
      </c>
      <c r="BP144" s="75">
        <f t="shared" si="132"/>
        <v>0</v>
      </c>
      <c r="BQ144" s="75">
        <f t="shared" si="133"/>
        <v>0</v>
      </c>
      <c r="BR144" s="75"/>
      <c r="BS144" s="72" t="b">
        <f t="shared" si="107"/>
        <v>0</v>
      </c>
      <c r="BT144" s="72">
        <f t="shared" si="112"/>
        <v>0</v>
      </c>
      <c r="BU144" s="69" t="str">
        <f t="shared" si="111"/>
        <v/>
      </c>
      <c r="BV144" s="75"/>
      <c r="BW144" s="75"/>
      <c r="BX144" s="75"/>
      <c r="BY144" s="75"/>
      <c r="BZ144" s="75"/>
      <c r="CA144" s="75"/>
      <c r="CB144" s="75"/>
      <c r="CC144" s="75"/>
      <c r="CD144" s="79">
        <f t="shared" si="134"/>
        <v>0</v>
      </c>
      <c r="CE144" s="92">
        <f>IF(CD144&lt;CE3,CD144,CE3)</f>
        <v>0</v>
      </c>
      <c r="CF144" s="72" t="str">
        <f>IF(CE144&gt;=CE3,"BALLOON","PMT")</f>
        <v>PMT</v>
      </c>
      <c r="CG144" s="91">
        <f t="shared" si="144"/>
        <v>0</v>
      </c>
      <c r="CH144" s="91">
        <f>IF(BX1=360,CB5,CG144)</f>
        <v>0</v>
      </c>
      <c r="CI144" s="75" t="b">
        <f t="shared" si="135"/>
        <v>0</v>
      </c>
      <c r="CJ144" s="75">
        <f t="shared" si="145"/>
        <v>0</v>
      </c>
      <c r="CK144" s="75">
        <f>SUM(CJ144*CK1)</f>
        <v>0</v>
      </c>
      <c r="CL144" s="98">
        <f t="shared" si="136"/>
        <v>0</v>
      </c>
      <c r="CM144" s="97">
        <f>IF(CF144="PMT",E16-CL144,0)</f>
        <v>0</v>
      </c>
      <c r="CN144" s="97">
        <f t="shared" si="99"/>
        <v>0</v>
      </c>
      <c r="CO144" s="97">
        <f t="shared" si="137"/>
        <v>0</v>
      </c>
      <c r="CP144" s="97">
        <f t="shared" si="138"/>
        <v>0</v>
      </c>
      <c r="CQ144" s="94">
        <f t="shared" si="139"/>
        <v>0</v>
      </c>
      <c r="CR144" s="95">
        <f t="shared" si="146"/>
        <v>0</v>
      </c>
      <c r="CS144" s="96">
        <f t="shared" si="140"/>
        <v>0</v>
      </c>
      <c r="CT144" s="75">
        <f t="shared" si="148"/>
        <v>0</v>
      </c>
      <c r="CU144" s="99">
        <f t="shared" si="141"/>
        <v>0</v>
      </c>
      <c r="CV144" s="99">
        <f t="shared" si="117"/>
        <v>0</v>
      </c>
      <c r="CW144" s="100">
        <f t="shared" si="147"/>
        <v>0</v>
      </c>
      <c r="CX144" s="75">
        <f>SUM(CR144*CT144*BE1)</f>
        <v>0</v>
      </c>
    </row>
    <row r="145" spans="1:102" ht="18.95" customHeight="1">
      <c r="A145" s="45" t="str">
        <f t="shared" si="101"/>
        <v/>
      </c>
      <c r="B145" s="55" t="str">
        <f t="shared" si="103"/>
        <v/>
      </c>
      <c r="C145" s="47" t="str">
        <f t="shared" si="102"/>
        <v/>
      </c>
      <c r="D145" s="56" t="str">
        <f t="shared" si="104"/>
        <v/>
      </c>
      <c r="E145" s="121" t="str">
        <f t="shared" si="108"/>
        <v/>
      </c>
      <c r="F145" s="121"/>
      <c r="G145" s="57" t="str">
        <f t="shared" si="105"/>
        <v/>
      </c>
      <c r="H145" s="57" t="str">
        <f t="shared" si="106"/>
        <v/>
      </c>
      <c r="I145" s="128" t="str">
        <f t="shared" si="109"/>
        <v/>
      </c>
      <c r="J145" s="128" t="str">
        <f t="shared" si="110"/>
        <v/>
      </c>
      <c r="K145" s="140" t="str">
        <f t="shared" si="116"/>
        <v/>
      </c>
      <c r="L145" s="140"/>
      <c r="M145" s="139" t="str">
        <f t="shared" si="113"/>
        <v/>
      </c>
      <c r="N145" s="139"/>
      <c r="O145" s="46" t="str">
        <f t="shared" si="114"/>
        <v/>
      </c>
      <c r="P145" s="51" t="str">
        <f t="shared" si="115"/>
        <v/>
      </c>
      <c r="Q145" s="51"/>
      <c r="R145" s="75">
        <f>IF(R144+1&lt;13,(R144+1)*S1,1*S1)</f>
        <v>0</v>
      </c>
      <c r="S145" s="75">
        <f>SUM(BG145*S1)</f>
        <v>0</v>
      </c>
      <c r="T145" s="75">
        <f>IF(R145=1,(T144+1)*S1,T144*S1)</f>
        <v>0</v>
      </c>
      <c r="U145" s="75">
        <f>IF(U144+3&lt;13,(U144+3)*V1,(U144-9)*V1)</f>
        <v>0</v>
      </c>
      <c r="V145" s="75">
        <f>SUM(BG145*V1)</f>
        <v>0</v>
      </c>
      <c r="W145" s="75">
        <f>IF(U145&lt;4,(W144+1)*V1,W144*V1)</f>
        <v>0</v>
      </c>
      <c r="X145" s="75">
        <f>IF(X144+6&lt;13,(X144+6)*Y1,(X144-6)*Y1)</f>
        <v>0</v>
      </c>
      <c r="Y145" s="75">
        <f>SUM(BG145*Y1)</f>
        <v>0</v>
      </c>
      <c r="Z145" s="75">
        <f>IF(X145&lt;6,(Z144+1)*Y1,Z144*Y1)</f>
        <v>0</v>
      </c>
      <c r="AA145" s="75">
        <f>SUM(AA144*AB1)</f>
        <v>0</v>
      </c>
      <c r="AB145" s="75">
        <f>SUM(BG145*AB1)</f>
        <v>0</v>
      </c>
      <c r="AC145" s="75">
        <f>SUM(AC144+1*AB1)</f>
        <v>0</v>
      </c>
      <c r="AD145" s="75">
        <v>0</v>
      </c>
      <c r="AE145" s="75">
        <v>0</v>
      </c>
      <c r="AF145" s="75">
        <v>0</v>
      </c>
      <c r="AG145" s="75">
        <f>IF(AG144+2&lt;13,(AG144+2)*AH1,(AG144-10)*AH1)</f>
        <v>0</v>
      </c>
      <c r="AH145" s="75">
        <f>SUM(BG145*AH1)</f>
        <v>0</v>
      </c>
      <c r="AI145" s="75">
        <f>IF(AG145&lt;3,(AI144+1)*AH1,AI144*AH1)</f>
        <v>0</v>
      </c>
      <c r="AJ145" s="75">
        <f>IF(AJ143=AJ144,(AJ144+1-AK145)*AL1,AJ144*AL1)</f>
        <v>0</v>
      </c>
      <c r="AK145" s="75">
        <f t="shared" si="100"/>
        <v>0</v>
      </c>
      <c r="AL145" s="75">
        <f>IF(AJ145-AJ144=0,(AL144+15)*AL1,AM1*AL1)</f>
        <v>0</v>
      </c>
      <c r="AM145" s="75">
        <f>IF(AK145=12,(AM144+1)*AL1,AM144*AL1)</f>
        <v>0</v>
      </c>
      <c r="AN145" s="75">
        <f>IF(AN143=AN144,(AN144+1-AO145)*AO1,AN144*AO1)</f>
        <v>0</v>
      </c>
      <c r="AO145" s="75">
        <f t="shared" si="142"/>
        <v>0</v>
      </c>
      <c r="AP145" s="75">
        <f>IF(AN144=AN145,BG145*AO1,(AP144-15)*AO1)</f>
        <v>0</v>
      </c>
      <c r="AQ145" s="75">
        <f>IF(AO145=12,(AQ144+1)*AO1,AQ144*AO1)</f>
        <v>0</v>
      </c>
      <c r="AR145" s="91">
        <f>SUM(MONTH(BC144+14)*AS1)</f>
        <v>0</v>
      </c>
      <c r="AS145" s="91">
        <f>SUM(DAY(BC144+14)*AS1)</f>
        <v>0</v>
      </c>
      <c r="AT145" s="91">
        <f>SUM(YEAR(BC144+14)*AS1)</f>
        <v>0</v>
      </c>
      <c r="AU145" s="91">
        <f>SUM(MONTH(BC144+7)*AV1)</f>
        <v>0</v>
      </c>
      <c r="AV145" s="91">
        <f>SUM(DAY(BC144+7)*AV1)</f>
        <v>0</v>
      </c>
      <c r="AW145" s="91">
        <f>SUM(YEAR(BC144+7)*AV1)</f>
        <v>0</v>
      </c>
      <c r="AX145" s="91">
        <f t="shared" si="120"/>
        <v>1</v>
      </c>
      <c r="AY145" s="91">
        <f t="shared" si="118"/>
        <v>1</v>
      </c>
      <c r="AZ145" s="91">
        <f t="shared" si="119"/>
        <v>0</v>
      </c>
      <c r="BA145" s="91">
        <f t="shared" si="119"/>
        <v>0</v>
      </c>
      <c r="BB145" s="79">
        <f t="shared" si="121"/>
        <v>0</v>
      </c>
      <c r="BC145" s="91">
        <f t="shared" si="122"/>
        <v>0</v>
      </c>
      <c r="BD145" s="75" t="s">
        <v>59</v>
      </c>
      <c r="BE145" s="91">
        <f>IF(BC145&lt;BU42,((BC145*10)+5),999999)</f>
        <v>5</v>
      </c>
      <c r="BF145" s="91">
        <f t="shared" si="123"/>
        <v>1</v>
      </c>
      <c r="BG145" s="75">
        <f t="shared" si="124"/>
        <v>0</v>
      </c>
      <c r="BH145" s="75">
        <f t="shared" si="143"/>
        <v>0</v>
      </c>
      <c r="BI145" s="75" t="b">
        <f t="shared" si="125"/>
        <v>0</v>
      </c>
      <c r="BJ145" s="75">
        <f t="shared" si="126"/>
        <v>0</v>
      </c>
      <c r="BK145" s="75">
        <f t="shared" si="127"/>
        <v>0</v>
      </c>
      <c r="BL145" s="75" t="b">
        <f t="shared" si="128"/>
        <v>1</v>
      </c>
      <c r="BM145" s="75">
        <f t="shared" si="129"/>
        <v>0</v>
      </c>
      <c r="BN145" s="75">
        <f t="shared" si="130"/>
        <v>0</v>
      </c>
      <c r="BO145" s="75" t="b">
        <f t="shared" si="131"/>
        <v>0</v>
      </c>
      <c r="BP145" s="75">
        <f t="shared" si="132"/>
        <v>0</v>
      </c>
      <c r="BQ145" s="75">
        <f t="shared" si="133"/>
        <v>0</v>
      </c>
      <c r="BR145" s="75"/>
      <c r="BS145" s="72" t="b">
        <f t="shared" si="107"/>
        <v>0</v>
      </c>
      <c r="BT145" s="72">
        <f t="shared" si="112"/>
        <v>0</v>
      </c>
      <c r="BU145" s="69" t="str">
        <f t="shared" si="111"/>
        <v/>
      </c>
      <c r="BV145" s="75"/>
      <c r="BW145" s="75"/>
      <c r="BX145" s="75"/>
      <c r="BY145" s="75"/>
      <c r="BZ145" s="75"/>
      <c r="CA145" s="75"/>
      <c r="CB145" s="75"/>
      <c r="CC145" s="75"/>
      <c r="CD145" s="79">
        <f t="shared" si="134"/>
        <v>0</v>
      </c>
      <c r="CE145" s="92">
        <f>IF(CD145&lt;CE3,CD145,CE3)</f>
        <v>0</v>
      </c>
      <c r="CF145" s="72" t="str">
        <f>IF(CE145&gt;=CE3,"BALLOON","PMT")</f>
        <v>PMT</v>
      </c>
      <c r="CG145" s="91">
        <f t="shared" si="144"/>
        <v>0</v>
      </c>
      <c r="CH145" s="91">
        <f>IF(BX1=360,CB5,CG145)</f>
        <v>0</v>
      </c>
      <c r="CI145" s="75" t="b">
        <f t="shared" si="135"/>
        <v>0</v>
      </c>
      <c r="CJ145" s="75">
        <f t="shared" si="145"/>
        <v>0</v>
      </c>
      <c r="CK145" s="75">
        <f>SUM(CJ145*CK1)</f>
        <v>0</v>
      </c>
      <c r="CL145" s="98">
        <f t="shared" si="136"/>
        <v>0</v>
      </c>
      <c r="CM145" s="97">
        <f>IF(CF145="PMT",E16-CL145,0)</f>
        <v>0</v>
      </c>
      <c r="CN145" s="97">
        <f t="shared" si="99"/>
        <v>0</v>
      </c>
      <c r="CO145" s="97">
        <f t="shared" si="137"/>
        <v>0</v>
      </c>
      <c r="CP145" s="97">
        <f t="shared" si="138"/>
        <v>0</v>
      </c>
      <c r="CQ145" s="94">
        <f t="shared" si="139"/>
        <v>0</v>
      </c>
      <c r="CR145" s="95">
        <f t="shared" si="146"/>
        <v>0</v>
      </c>
      <c r="CS145" s="96">
        <f t="shared" si="140"/>
        <v>0</v>
      </c>
      <c r="CT145" s="75">
        <f t="shared" si="148"/>
        <v>0</v>
      </c>
      <c r="CU145" s="99">
        <f t="shared" si="141"/>
        <v>0</v>
      </c>
      <c r="CV145" s="99">
        <f t="shared" si="117"/>
        <v>0</v>
      </c>
      <c r="CW145" s="100">
        <f t="shared" si="147"/>
        <v>0</v>
      </c>
      <c r="CX145" s="75">
        <f>SUM(CR145*CT145*BE1)</f>
        <v>0</v>
      </c>
    </row>
    <row r="146" spans="1:102" ht="18.95" customHeight="1">
      <c r="A146" s="45" t="str">
        <f t="shared" si="101"/>
        <v/>
      </c>
      <c r="B146" s="55" t="str">
        <f t="shared" si="103"/>
        <v/>
      </c>
      <c r="C146" s="47" t="str">
        <f t="shared" si="102"/>
        <v/>
      </c>
      <c r="D146" s="56" t="str">
        <f t="shared" si="104"/>
        <v/>
      </c>
      <c r="E146" s="121" t="str">
        <f t="shared" si="108"/>
        <v/>
      </c>
      <c r="F146" s="121"/>
      <c r="G146" s="57" t="str">
        <f t="shared" si="105"/>
        <v/>
      </c>
      <c r="H146" s="57" t="str">
        <f t="shared" si="106"/>
        <v/>
      </c>
      <c r="I146" s="128" t="str">
        <f t="shared" si="109"/>
        <v/>
      </c>
      <c r="J146" s="128" t="str">
        <f t="shared" si="110"/>
        <v/>
      </c>
      <c r="K146" s="140" t="str">
        <f t="shared" si="116"/>
        <v/>
      </c>
      <c r="L146" s="140"/>
      <c r="M146" s="139" t="str">
        <f t="shared" si="113"/>
        <v/>
      </c>
      <c r="N146" s="139"/>
      <c r="O146" s="46" t="str">
        <f t="shared" si="114"/>
        <v/>
      </c>
      <c r="P146" s="51" t="str">
        <f t="shared" si="115"/>
        <v/>
      </c>
      <c r="Q146" s="51"/>
      <c r="R146" s="75">
        <f>IF(R145+1&lt;13,(R145+1)*S1,1*S1)</f>
        <v>0</v>
      </c>
      <c r="S146" s="75">
        <f>SUM(BG146*S1)</f>
        <v>0</v>
      </c>
      <c r="T146" s="75">
        <f>IF(R146=1,(T145+1)*S1,T145*S1)</f>
        <v>0</v>
      </c>
      <c r="U146" s="75">
        <f>IF(U145+3&lt;13,(U145+3)*V1,(U145-9)*V1)</f>
        <v>0</v>
      </c>
      <c r="V146" s="75">
        <f>SUM(BG146*V1)</f>
        <v>0</v>
      </c>
      <c r="W146" s="75">
        <f>IF(U146&lt;4,(W145+1)*V1,W145*V1)</f>
        <v>0</v>
      </c>
      <c r="X146" s="75">
        <f>IF(X145+6&lt;13,(X145+6)*Y1,(X145-6)*Y1)</f>
        <v>0</v>
      </c>
      <c r="Y146" s="75">
        <f>SUM(BG146*Y1)</f>
        <v>0</v>
      </c>
      <c r="Z146" s="75">
        <f>IF(X146&lt;6,(Z145+1)*Y1,Z145*Y1)</f>
        <v>0</v>
      </c>
      <c r="AA146" s="75">
        <f>SUM(AA145*AB1)</f>
        <v>0</v>
      </c>
      <c r="AB146" s="75">
        <f>SUM(BG146*AB1)</f>
        <v>0</v>
      </c>
      <c r="AC146" s="75">
        <f>SUM(AC145+1*AB1)</f>
        <v>0</v>
      </c>
      <c r="AD146" s="75">
        <v>0</v>
      </c>
      <c r="AE146" s="75">
        <v>0</v>
      </c>
      <c r="AF146" s="75">
        <v>0</v>
      </c>
      <c r="AG146" s="75">
        <f>IF(AG145+2&lt;13,(AG145+2)*AH1,(AG145-10)*AH1)</f>
        <v>0</v>
      </c>
      <c r="AH146" s="75">
        <f>SUM(BG146*AH1)</f>
        <v>0</v>
      </c>
      <c r="AI146" s="75">
        <f>IF(AG146&lt;3,(AI145+1)*AH1,AI145*AH1)</f>
        <v>0</v>
      </c>
      <c r="AJ146" s="75">
        <f>IF(AJ144=AJ145,(AJ145+1-AK146)*AL1,AJ145*AL1)</f>
        <v>0</v>
      </c>
      <c r="AK146" s="75">
        <f t="shared" si="100"/>
        <v>0</v>
      </c>
      <c r="AL146" s="75">
        <f>IF(AJ146-AJ145=0,(AL145+15)*AL1,AM1*AL1)</f>
        <v>0</v>
      </c>
      <c r="AM146" s="75">
        <f>IF(AK146=12,(AM145+1)*AL1,AM145*AL1)</f>
        <v>0</v>
      </c>
      <c r="AN146" s="75">
        <f>IF(AN144=AN145,(AN145+1-AO146)*AO1,AN145*AO1)</f>
        <v>0</v>
      </c>
      <c r="AO146" s="75">
        <f t="shared" si="142"/>
        <v>0</v>
      </c>
      <c r="AP146" s="75">
        <f>IF(AN145=AN146,BG146*AO1,(AP145-15)*AO1)</f>
        <v>0</v>
      </c>
      <c r="AQ146" s="75">
        <f>IF(AO146=12,(AQ145+1)*AO1,AQ145*AO1)</f>
        <v>0</v>
      </c>
      <c r="AR146" s="91">
        <f>SUM(MONTH(BC145+14)*AS1)</f>
        <v>0</v>
      </c>
      <c r="AS146" s="91">
        <f>SUM(DAY(BC145+14)*AS1)</f>
        <v>0</v>
      </c>
      <c r="AT146" s="91">
        <f>SUM(YEAR(BC145+14)*AS1)</f>
        <v>0</v>
      </c>
      <c r="AU146" s="91">
        <f>SUM(MONTH(BC145+7)*AV1)</f>
        <v>0</v>
      </c>
      <c r="AV146" s="91">
        <f>SUM(DAY(BC145+7)*AV1)</f>
        <v>0</v>
      </c>
      <c r="AW146" s="91">
        <f>SUM(YEAR(BC145+7)*AV1)</f>
        <v>0</v>
      </c>
      <c r="AX146" s="91">
        <f t="shared" si="120"/>
        <v>1</v>
      </c>
      <c r="AY146" s="91">
        <f t="shared" si="118"/>
        <v>1</v>
      </c>
      <c r="AZ146" s="91">
        <f t="shared" si="119"/>
        <v>0</v>
      </c>
      <c r="BA146" s="91">
        <f t="shared" si="119"/>
        <v>0</v>
      </c>
      <c r="BB146" s="79">
        <f t="shared" si="121"/>
        <v>0</v>
      </c>
      <c r="BC146" s="91">
        <f t="shared" si="122"/>
        <v>0</v>
      </c>
      <c r="BD146" s="75" t="s">
        <v>59</v>
      </c>
      <c r="BE146" s="91">
        <f>IF(BC146&lt;BU42,((BC146*10)+5),999999)</f>
        <v>5</v>
      </c>
      <c r="BF146" s="91">
        <f t="shared" si="123"/>
        <v>1</v>
      </c>
      <c r="BG146" s="75">
        <f t="shared" si="124"/>
        <v>0</v>
      </c>
      <c r="BH146" s="75">
        <f t="shared" si="143"/>
        <v>0</v>
      </c>
      <c r="BI146" s="75" t="b">
        <f t="shared" si="125"/>
        <v>0</v>
      </c>
      <c r="BJ146" s="75">
        <f t="shared" si="126"/>
        <v>0</v>
      </c>
      <c r="BK146" s="75">
        <f t="shared" si="127"/>
        <v>0</v>
      </c>
      <c r="BL146" s="75" t="b">
        <f t="shared" si="128"/>
        <v>1</v>
      </c>
      <c r="BM146" s="75">
        <f t="shared" si="129"/>
        <v>0</v>
      </c>
      <c r="BN146" s="75">
        <f t="shared" si="130"/>
        <v>0</v>
      </c>
      <c r="BO146" s="75" t="b">
        <f t="shared" si="131"/>
        <v>0</v>
      </c>
      <c r="BP146" s="75">
        <f t="shared" si="132"/>
        <v>0</v>
      </c>
      <c r="BQ146" s="75">
        <f t="shared" si="133"/>
        <v>0</v>
      </c>
      <c r="BR146" s="75"/>
      <c r="BS146" s="72" t="b">
        <f t="shared" si="107"/>
        <v>0</v>
      </c>
      <c r="BT146" s="72">
        <f t="shared" si="112"/>
        <v>0</v>
      </c>
      <c r="BU146" s="69" t="str">
        <f t="shared" si="111"/>
        <v/>
      </c>
      <c r="BV146" s="75"/>
      <c r="BW146" s="75"/>
      <c r="BX146" s="75"/>
      <c r="BY146" s="75"/>
      <c r="BZ146" s="75"/>
      <c r="CA146" s="75"/>
      <c r="CB146" s="75"/>
      <c r="CC146" s="75"/>
      <c r="CD146" s="79">
        <f t="shared" si="134"/>
        <v>0</v>
      </c>
      <c r="CE146" s="92">
        <f>IF(CD146&lt;CE3,CD146,CE3)</f>
        <v>0</v>
      </c>
      <c r="CF146" s="72" t="str">
        <f>IF(CE146&gt;=CE3,"BALLOON","PMT")</f>
        <v>PMT</v>
      </c>
      <c r="CG146" s="91">
        <f t="shared" si="144"/>
        <v>0</v>
      </c>
      <c r="CH146" s="91">
        <f>IF(BX1=360,CB5,CG146)</f>
        <v>0</v>
      </c>
      <c r="CI146" s="75" t="b">
        <f t="shared" si="135"/>
        <v>0</v>
      </c>
      <c r="CJ146" s="75">
        <f t="shared" si="145"/>
        <v>0</v>
      </c>
      <c r="CK146" s="75">
        <f>SUM(CJ146*CK1)</f>
        <v>0</v>
      </c>
      <c r="CL146" s="98">
        <f t="shared" si="136"/>
        <v>0</v>
      </c>
      <c r="CM146" s="97">
        <f>IF(CF146="PMT",E16-CL146,0)</f>
        <v>0</v>
      </c>
      <c r="CN146" s="97">
        <f t="shared" si="99"/>
        <v>0</v>
      </c>
      <c r="CO146" s="97">
        <f t="shared" si="137"/>
        <v>0</v>
      </c>
      <c r="CP146" s="97">
        <f t="shared" si="138"/>
        <v>0</v>
      </c>
      <c r="CQ146" s="94">
        <f t="shared" si="139"/>
        <v>0</v>
      </c>
      <c r="CR146" s="95">
        <f t="shared" si="146"/>
        <v>0</v>
      </c>
      <c r="CS146" s="96">
        <f t="shared" si="140"/>
        <v>0</v>
      </c>
      <c r="CT146" s="75">
        <f t="shared" si="148"/>
        <v>0</v>
      </c>
      <c r="CU146" s="99">
        <f t="shared" si="141"/>
        <v>0</v>
      </c>
      <c r="CV146" s="99">
        <f t="shared" si="117"/>
        <v>0</v>
      </c>
      <c r="CW146" s="100">
        <f t="shared" si="147"/>
        <v>0</v>
      </c>
      <c r="CX146" s="75">
        <f>SUM(CR146*CT146*BE1)</f>
        <v>0</v>
      </c>
    </row>
    <row r="147" spans="1:102" ht="18.95" customHeight="1">
      <c r="A147" s="45" t="str">
        <f t="shared" si="101"/>
        <v/>
      </c>
      <c r="B147" s="55" t="str">
        <f t="shared" si="103"/>
        <v/>
      </c>
      <c r="C147" s="47" t="str">
        <f t="shared" si="102"/>
        <v/>
      </c>
      <c r="D147" s="56" t="str">
        <f t="shared" si="104"/>
        <v/>
      </c>
      <c r="E147" s="121" t="str">
        <f t="shared" si="108"/>
        <v/>
      </c>
      <c r="F147" s="121"/>
      <c r="G147" s="57" t="str">
        <f t="shared" si="105"/>
        <v/>
      </c>
      <c r="H147" s="57" t="str">
        <f t="shared" si="106"/>
        <v/>
      </c>
      <c r="I147" s="128" t="str">
        <f t="shared" si="109"/>
        <v/>
      </c>
      <c r="J147" s="128" t="str">
        <f t="shared" si="110"/>
        <v/>
      </c>
      <c r="K147" s="140" t="str">
        <f t="shared" si="116"/>
        <v/>
      </c>
      <c r="L147" s="140"/>
      <c r="M147" s="139" t="str">
        <f t="shared" si="113"/>
        <v/>
      </c>
      <c r="N147" s="139"/>
      <c r="O147" s="46" t="str">
        <f t="shared" si="114"/>
        <v/>
      </c>
      <c r="P147" s="51" t="str">
        <f t="shared" si="115"/>
        <v/>
      </c>
      <c r="Q147" s="51"/>
      <c r="R147" s="75">
        <f>IF(R146+1&lt;13,(R146+1)*S1,1*S1)</f>
        <v>0</v>
      </c>
      <c r="S147" s="75">
        <f>SUM(BG147*S1)</f>
        <v>0</v>
      </c>
      <c r="T147" s="75">
        <f>IF(R147=1,(T146+1)*S1,T146*S1)</f>
        <v>0</v>
      </c>
      <c r="U147" s="75">
        <f>IF(U146+3&lt;13,(U146+3)*V1,(U146-9)*V1)</f>
        <v>0</v>
      </c>
      <c r="V147" s="75">
        <f>SUM(BG147*V1)</f>
        <v>0</v>
      </c>
      <c r="W147" s="75">
        <f>IF(U147&lt;4,(W146+1)*V1,W146*V1)</f>
        <v>0</v>
      </c>
      <c r="X147" s="75">
        <f>IF(X146+6&lt;13,(X146+6)*Y1,(X146-6)*Y1)</f>
        <v>0</v>
      </c>
      <c r="Y147" s="75">
        <f>SUM(BG147*Y1)</f>
        <v>0</v>
      </c>
      <c r="Z147" s="75">
        <f>IF(X147&lt;6,(Z146+1)*Y1,Z146*Y1)</f>
        <v>0</v>
      </c>
      <c r="AA147" s="75">
        <f>SUM(AA146*AB1)</f>
        <v>0</v>
      </c>
      <c r="AB147" s="75">
        <f>SUM(BG147*AB1)</f>
        <v>0</v>
      </c>
      <c r="AC147" s="75">
        <f>SUM(AC146+1*AB1)</f>
        <v>0</v>
      </c>
      <c r="AD147" s="75">
        <v>0</v>
      </c>
      <c r="AE147" s="75">
        <v>0</v>
      </c>
      <c r="AF147" s="75">
        <v>0</v>
      </c>
      <c r="AG147" s="75">
        <f>IF(AG146+2&lt;13,(AG146+2)*AH1,(AG146-10)*AH1)</f>
        <v>0</v>
      </c>
      <c r="AH147" s="75">
        <f>SUM(BG147*AH1)</f>
        <v>0</v>
      </c>
      <c r="AI147" s="75">
        <f>IF(AG147&lt;3,(AI146+1)*AH1,AI146*AH1)</f>
        <v>0</v>
      </c>
      <c r="AJ147" s="75">
        <f>IF(AJ145=AJ146,(AJ146+1-AK147)*AL1,AJ146*AL1)</f>
        <v>0</v>
      </c>
      <c r="AK147" s="75">
        <f t="shared" si="100"/>
        <v>0</v>
      </c>
      <c r="AL147" s="75">
        <f>IF(AJ147-AJ146=0,(AL146+15)*AL1,AM1*AL1)</f>
        <v>0</v>
      </c>
      <c r="AM147" s="75">
        <f>IF(AK147=12,(AM146+1)*AL1,AM146*AL1)</f>
        <v>0</v>
      </c>
      <c r="AN147" s="75">
        <f>IF(AN145=AN146,(AN146+1-AO147)*AO1,AN146*AO1)</f>
        <v>0</v>
      </c>
      <c r="AO147" s="75">
        <f t="shared" si="142"/>
        <v>0</v>
      </c>
      <c r="AP147" s="75">
        <f>IF(AN146=AN147,BG147*AO1,(AP146-15)*AO1)</f>
        <v>0</v>
      </c>
      <c r="AQ147" s="75">
        <f>IF(AO147=12,(AQ146+1)*AO1,AQ146*AO1)</f>
        <v>0</v>
      </c>
      <c r="AR147" s="91">
        <f>SUM(MONTH(BC146+14)*AS1)</f>
        <v>0</v>
      </c>
      <c r="AS147" s="91">
        <f>SUM(DAY(BC146+14)*AS1)</f>
        <v>0</v>
      </c>
      <c r="AT147" s="91">
        <f>SUM(YEAR(BC146+14)*AS1)</f>
        <v>0</v>
      </c>
      <c r="AU147" s="91">
        <f>SUM(MONTH(BC146+7)*AV1)</f>
        <v>0</v>
      </c>
      <c r="AV147" s="91">
        <f>SUM(DAY(BC146+7)*AV1)</f>
        <v>0</v>
      </c>
      <c r="AW147" s="91">
        <f>SUM(YEAR(BC146+7)*AV1)</f>
        <v>0</v>
      </c>
      <c r="AX147" s="91">
        <f t="shared" si="120"/>
        <v>1</v>
      </c>
      <c r="AY147" s="91">
        <f t="shared" si="118"/>
        <v>1</v>
      </c>
      <c r="AZ147" s="91">
        <f t="shared" si="119"/>
        <v>0</v>
      </c>
      <c r="BA147" s="91">
        <f t="shared" si="119"/>
        <v>0</v>
      </c>
      <c r="BB147" s="79">
        <f t="shared" si="121"/>
        <v>0</v>
      </c>
      <c r="BC147" s="91">
        <f t="shared" si="122"/>
        <v>0</v>
      </c>
      <c r="BD147" s="75" t="s">
        <v>59</v>
      </c>
      <c r="BE147" s="91">
        <f>IF(BC147&lt;BU42,((BC147*10)+5),999999)</f>
        <v>5</v>
      </c>
      <c r="BF147" s="91">
        <f t="shared" si="123"/>
        <v>1</v>
      </c>
      <c r="BG147" s="75">
        <f t="shared" si="124"/>
        <v>0</v>
      </c>
      <c r="BH147" s="75">
        <f t="shared" si="143"/>
        <v>0</v>
      </c>
      <c r="BI147" s="75" t="b">
        <f t="shared" si="125"/>
        <v>0</v>
      </c>
      <c r="BJ147" s="75">
        <f t="shared" si="126"/>
        <v>0</v>
      </c>
      <c r="BK147" s="75">
        <f t="shared" si="127"/>
        <v>0</v>
      </c>
      <c r="BL147" s="75" t="b">
        <f t="shared" si="128"/>
        <v>1</v>
      </c>
      <c r="BM147" s="75">
        <f t="shared" si="129"/>
        <v>0</v>
      </c>
      <c r="BN147" s="75">
        <f t="shared" si="130"/>
        <v>0</v>
      </c>
      <c r="BO147" s="75" t="b">
        <f t="shared" si="131"/>
        <v>0</v>
      </c>
      <c r="BP147" s="75">
        <f t="shared" si="132"/>
        <v>0</v>
      </c>
      <c r="BQ147" s="75">
        <f t="shared" si="133"/>
        <v>0</v>
      </c>
      <c r="BR147" s="75"/>
      <c r="BS147" s="72" t="b">
        <f t="shared" si="107"/>
        <v>0</v>
      </c>
      <c r="BT147" s="72">
        <f t="shared" si="112"/>
        <v>0</v>
      </c>
      <c r="BU147" s="69" t="str">
        <f t="shared" si="111"/>
        <v/>
      </c>
      <c r="BV147" s="75"/>
      <c r="BW147" s="75"/>
      <c r="BX147" s="75"/>
      <c r="BY147" s="75"/>
      <c r="BZ147" s="75"/>
      <c r="CA147" s="75"/>
      <c r="CB147" s="75"/>
      <c r="CC147" s="75"/>
      <c r="CD147" s="79">
        <f t="shared" si="134"/>
        <v>0</v>
      </c>
      <c r="CE147" s="92">
        <f>IF(CD147&lt;CE3,CD147,CE3)</f>
        <v>0</v>
      </c>
      <c r="CF147" s="72" t="str">
        <f>IF(CE147&gt;=CE3,"BALLOON","PMT")</f>
        <v>PMT</v>
      </c>
      <c r="CG147" s="91">
        <f t="shared" si="144"/>
        <v>0</v>
      </c>
      <c r="CH147" s="91">
        <f>IF(BX1=360,CB5,CG147)</f>
        <v>0</v>
      </c>
      <c r="CI147" s="75" t="b">
        <f t="shared" si="135"/>
        <v>0</v>
      </c>
      <c r="CJ147" s="75">
        <f t="shared" si="145"/>
        <v>0</v>
      </c>
      <c r="CK147" s="75">
        <f>SUM(CJ147*CK1)</f>
        <v>0</v>
      </c>
      <c r="CL147" s="98">
        <f t="shared" si="136"/>
        <v>0</v>
      </c>
      <c r="CM147" s="97">
        <f>IF(CF147="PMT",E16-CL147,0)</f>
        <v>0</v>
      </c>
      <c r="CN147" s="97">
        <f t="shared" ref="CN147:CN210" si="149">IF(CQ146-CM147&gt;0,CM147*CR147,CQ146*CR147)</f>
        <v>0</v>
      </c>
      <c r="CO147" s="97">
        <f t="shared" si="137"/>
        <v>0</v>
      </c>
      <c r="CP147" s="97">
        <f t="shared" si="138"/>
        <v>0</v>
      </c>
      <c r="CQ147" s="94">
        <f t="shared" si="139"/>
        <v>0</v>
      </c>
      <c r="CR147" s="95">
        <f t="shared" si="146"/>
        <v>0</v>
      </c>
      <c r="CS147" s="96">
        <f t="shared" si="140"/>
        <v>0</v>
      </c>
      <c r="CT147" s="75">
        <f t="shared" si="148"/>
        <v>0</v>
      </c>
      <c r="CU147" s="99">
        <f t="shared" si="141"/>
        <v>0</v>
      </c>
      <c r="CV147" s="99">
        <f t="shared" si="117"/>
        <v>0</v>
      </c>
      <c r="CW147" s="100">
        <f t="shared" si="147"/>
        <v>0</v>
      </c>
      <c r="CX147" s="75">
        <f>SUM(CR147*CT147*BE1)</f>
        <v>0</v>
      </c>
    </row>
    <row r="148" spans="1:102" ht="18.95" customHeight="1">
      <c r="A148" s="45" t="str">
        <f t="shared" si="101"/>
        <v/>
      </c>
      <c r="B148" s="55" t="str">
        <f t="shared" si="103"/>
        <v/>
      </c>
      <c r="C148" s="47" t="str">
        <f t="shared" si="102"/>
        <v/>
      </c>
      <c r="D148" s="56" t="str">
        <f t="shared" si="104"/>
        <v/>
      </c>
      <c r="E148" s="121" t="str">
        <f t="shared" si="108"/>
        <v/>
      </c>
      <c r="F148" s="121"/>
      <c r="G148" s="57" t="str">
        <f t="shared" si="105"/>
        <v/>
      </c>
      <c r="H148" s="57" t="str">
        <f t="shared" si="106"/>
        <v/>
      </c>
      <c r="I148" s="128" t="str">
        <f t="shared" si="109"/>
        <v/>
      </c>
      <c r="J148" s="128" t="str">
        <f t="shared" si="110"/>
        <v/>
      </c>
      <c r="K148" s="140" t="str">
        <f t="shared" si="116"/>
        <v/>
      </c>
      <c r="L148" s="140"/>
      <c r="M148" s="139" t="str">
        <f t="shared" si="113"/>
        <v/>
      </c>
      <c r="N148" s="139"/>
      <c r="O148" s="46" t="str">
        <f t="shared" si="114"/>
        <v/>
      </c>
      <c r="P148" s="51" t="str">
        <f t="shared" si="115"/>
        <v/>
      </c>
      <c r="Q148" s="51"/>
      <c r="R148" s="75">
        <f>IF(R147+1&lt;13,(R147+1)*S1,1*S1)</f>
        <v>0</v>
      </c>
      <c r="S148" s="75">
        <f>SUM(BG148*S1)</f>
        <v>0</v>
      </c>
      <c r="T148" s="75">
        <f>IF(R148=1,(T147+1)*S1,T147*S1)</f>
        <v>0</v>
      </c>
      <c r="U148" s="75">
        <f>IF(U147+3&lt;13,(U147+3)*V1,(U147-9)*V1)</f>
        <v>0</v>
      </c>
      <c r="V148" s="75">
        <f>SUM(BG148*V1)</f>
        <v>0</v>
      </c>
      <c r="W148" s="75">
        <f>IF(U148&lt;4,(W147+1)*V1,W147*V1)</f>
        <v>0</v>
      </c>
      <c r="X148" s="75">
        <f>IF(X147+6&lt;13,(X147+6)*Y1,(X147-6)*Y1)</f>
        <v>0</v>
      </c>
      <c r="Y148" s="75">
        <f>SUM(BG148*Y1)</f>
        <v>0</v>
      </c>
      <c r="Z148" s="75">
        <f>IF(X148&lt;6,(Z147+1)*Y1,Z147*Y1)</f>
        <v>0</v>
      </c>
      <c r="AA148" s="75">
        <f>SUM(AA147*AB1)</f>
        <v>0</v>
      </c>
      <c r="AB148" s="75">
        <f>SUM(BG148*AB1)</f>
        <v>0</v>
      </c>
      <c r="AC148" s="75">
        <f>SUM(AC147+1*AB1)</f>
        <v>0</v>
      </c>
      <c r="AD148" s="75">
        <v>0</v>
      </c>
      <c r="AE148" s="75">
        <v>0</v>
      </c>
      <c r="AF148" s="75">
        <v>0</v>
      </c>
      <c r="AG148" s="75">
        <f>IF(AG147+2&lt;13,(AG147+2)*AH1,(AG147-10)*AH1)</f>
        <v>0</v>
      </c>
      <c r="AH148" s="75">
        <f>SUM(BG148*AH1)</f>
        <v>0</v>
      </c>
      <c r="AI148" s="75">
        <f>IF(AG148&lt;3,(AI147+1)*AH1,AI147*AH1)</f>
        <v>0</v>
      </c>
      <c r="AJ148" s="75">
        <f>IF(AJ146=AJ147,(AJ147+1-AK148)*AL1,AJ147*AL1)</f>
        <v>0</v>
      </c>
      <c r="AK148" s="75">
        <f t="shared" si="100"/>
        <v>0</v>
      </c>
      <c r="AL148" s="75">
        <f>IF(AJ148-AJ147=0,(AL147+15)*AL1,AM1*AL1)</f>
        <v>0</v>
      </c>
      <c r="AM148" s="75">
        <f>IF(AK148=12,(AM147+1)*AL1,AM147*AL1)</f>
        <v>0</v>
      </c>
      <c r="AN148" s="75">
        <f>IF(AN146=AN147,(AN147+1-AO148)*AO1,AN147*AO1)</f>
        <v>0</v>
      </c>
      <c r="AO148" s="75">
        <f t="shared" si="142"/>
        <v>0</v>
      </c>
      <c r="AP148" s="75">
        <f>IF(AN147=AN148,BG148*AO1,(AP147-15)*AO1)</f>
        <v>0</v>
      </c>
      <c r="AQ148" s="75">
        <f>IF(AO148=12,(AQ147+1)*AO1,AQ147*AO1)</f>
        <v>0</v>
      </c>
      <c r="AR148" s="91">
        <f>SUM(MONTH(BC147+14)*AS1)</f>
        <v>0</v>
      </c>
      <c r="AS148" s="91">
        <f>SUM(DAY(BC147+14)*AS1)</f>
        <v>0</v>
      </c>
      <c r="AT148" s="91">
        <f>SUM(YEAR(BC147+14)*AS1)</f>
        <v>0</v>
      </c>
      <c r="AU148" s="91">
        <f>SUM(MONTH(BC147+7)*AV1)</f>
        <v>0</v>
      </c>
      <c r="AV148" s="91">
        <f>SUM(DAY(BC147+7)*AV1)</f>
        <v>0</v>
      </c>
      <c r="AW148" s="91">
        <f>SUM(YEAR(BC147+7)*AV1)</f>
        <v>0</v>
      </c>
      <c r="AX148" s="91">
        <f t="shared" si="120"/>
        <v>1</v>
      </c>
      <c r="AY148" s="91">
        <f t="shared" si="118"/>
        <v>1</v>
      </c>
      <c r="AZ148" s="91">
        <f t="shared" si="119"/>
        <v>0</v>
      </c>
      <c r="BA148" s="91">
        <f t="shared" si="119"/>
        <v>0</v>
      </c>
      <c r="BB148" s="79">
        <f t="shared" si="121"/>
        <v>0</v>
      </c>
      <c r="BC148" s="91">
        <f t="shared" si="122"/>
        <v>0</v>
      </c>
      <c r="BD148" s="75" t="s">
        <v>59</v>
      </c>
      <c r="BE148" s="91">
        <f>IF(BC148&lt;BU42,((BC148*10)+5),999999)</f>
        <v>5</v>
      </c>
      <c r="BF148" s="91">
        <f t="shared" si="123"/>
        <v>1</v>
      </c>
      <c r="BG148" s="75">
        <f t="shared" si="124"/>
        <v>0</v>
      </c>
      <c r="BH148" s="75">
        <f t="shared" si="143"/>
        <v>0</v>
      </c>
      <c r="BI148" s="75" t="b">
        <f t="shared" si="125"/>
        <v>0</v>
      </c>
      <c r="BJ148" s="75">
        <f t="shared" si="126"/>
        <v>0</v>
      </c>
      <c r="BK148" s="75">
        <f t="shared" si="127"/>
        <v>0</v>
      </c>
      <c r="BL148" s="75" t="b">
        <f t="shared" si="128"/>
        <v>1</v>
      </c>
      <c r="BM148" s="75">
        <f t="shared" si="129"/>
        <v>0</v>
      </c>
      <c r="BN148" s="75">
        <f t="shared" si="130"/>
        <v>0</v>
      </c>
      <c r="BO148" s="75" t="b">
        <f t="shared" si="131"/>
        <v>0</v>
      </c>
      <c r="BP148" s="75">
        <f t="shared" si="132"/>
        <v>0</v>
      </c>
      <c r="BQ148" s="75">
        <f t="shared" si="133"/>
        <v>0</v>
      </c>
      <c r="BR148" s="75"/>
      <c r="BS148" s="72" t="b">
        <f t="shared" si="107"/>
        <v>0</v>
      </c>
      <c r="BT148" s="72">
        <f t="shared" si="112"/>
        <v>0</v>
      </c>
      <c r="BU148" s="69" t="str">
        <f t="shared" si="111"/>
        <v/>
      </c>
      <c r="BV148" s="75"/>
      <c r="BW148" s="75"/>
      <c r="BX148" s="75"/>
      <c r="BY148" s="75"/>
      <c r="BZ148" s="75"/>
      <c r="CA148" s="75"/>
      <c r="CB148" s="75"/>
      <c r="CC148" s="75"/>
      <c r="CD148" s="79">
        <f t="shared" si="134"/>
        <v>0</v>
      </c>
      <c r="CE148" s="92">
        <f>IF(CD148&lt;CE3,CD148,CE3)</f>
        <v>0</v>
      </c>
      <c r="CF148" s="72" t="str">
        <f>IF(CE148&gt;=CE3,"BALLOON","PMT")</f>
        <v>PMT</v>
      </c>
      <c r="CG148" s="91">
        <f t="shared" si="144"/>
        <v>0</v>
      </c>
      <c r="CH148" s="91">
        <f>IF(BX1=360,CB5,CG148)</f>
        <v>0</v>
      </c>
      <c r="CI148" s="75" t="b">
        <f t="shared" si="135"/>
        <v>0</v>
      </c>
      <c r="CJ148" s="75">
        <f t="shared" si="145"/>
        <v>0</v>
      </c>
      <c r="CK148" s="75">
        <f>SUM(CJ148*CK1)</f>
        <v>0</v>
      </c>
      <c r="CL148" s="98">
        <f t="shared" si="136"/>
        <v>0</v>
      </c>
      <c r="CM148" s="97">
        <f>IF(CF148="PMT",E16-CL148,0)</f>
        <v>0</v>
      </c>
      <c r="CN148" s="97">
        <f t="shared" si="149"/>
        <v>0</v>
      </c>
      <c r="CO148" s="97">
        <f t="shared" si="137"/>
        <v>0</v>
      </c>
      <c r="CP148" s="97">
        <f t="shared" si="138"/>
        <v>0</v>
      </c>
      <c r="CQ148" s="94">
        <f t="shared" si="139"/>
        <v>0</v>
      </c>
      <c r="CR148" s="95">
        <f t="shared" si="146"/>
        <v>0</v>
      </c>
      <c r="CS148" s="96">
        <f t="shared" si="140"/>
        <v>0</v>
      </c>
      <c r="CT148" s="75">
        <f t="shared" si="148"/>
        <v>0</v>
      </c>
      <c r="CU148" s="99">
        <f t="shared" si="141"/>
        <v>0</v>
      </c>
      <c r="CV148" s="99">
        <f t="shared" si="117"/>
        <v>0</v>
      </c>
      <c r="CW148" s="100">
        <f t="shared" si="147"/>
        <v>0</v>
      </c>
      <c r="CX148" s="75">
        <f>SUM(CR148*CT148*BE1)</f>
        <v>0</v>
      </c>
    </row>
    <row r="149" spans="1:102" ht="18.95" customHeight="1">
      <c r="A149" s="45" t="str">
        <f t="shared" si="101"/>
        <v/>
      </c>
      <c r="B149" s="55" t="str">
        <f t="shared" si="103"/>
        <v/>
      </c>
      <c r="C149" s="47" t="str">
        <f t="shared" si="102"/>
        <v/>
      </c>
      <c r="D149" s="56" t="str">
        <f t="shared" si="104"/>
        <v/>
      </c>
      <c r="E149" s="121" t="str">
        <f t="shared" si="108"/>
        <v/>
      </c>
      <c r="F149" s="121"/>
      <c r="G149" s="57" t="str">
        <f t="shared" si="105"/>
        <v/>
      </c>
      <c r="H149" s="57" t="str">
        <f t="shared" si="106"/>
        <v/>
      </c>
      <c r="I149" s="128" t="str">
        <f t="shared" si="109"/>
        <v/>
      </c>
      <c r="J149" s="128" t="str">
        <f t="shared" si="110"/>
        <v/>
      </c>
      <c r="K149" s="140" t="str">
        <f t="shared" si="116"/>
        <v/>
      </c>
      <c r="L149" s="140"/>
      <c r="M149" s="139" t="str">
        <f t="shared" si="113"/>
        <v/>
      </c>
      <c r="N149" s="139"/>
      <c r="O149" s="46" t="str">
        <f t="shared" si="114"/>
        <v/>
      </c>
      <c r="P149" s="51" t="str">
        <f t="shared" si="115"/>
        <v/>
      </c>
      <c r="Q149" s="51"/>
      <c r="R149" s="75">
        <f>IF(R148+1&lt;13,(R148+1)*S1,1*S1)</f>
        <v>0</v>
      </c>
      <c r="S149" s="75">
        <f>SUM(BG149*S1)</f>
        <v>0</v>
      </c>
      <c r="T149" s="75">
        <f>IF(R149=1,(T148+1)*S1,T148*S1)</f>
        <v>0</v>
      </c>
      <c r="U149" s="75">
        <f>IF(U148+3&lt;13,(U148+3)*V1,(U148-9)*V1)</f>
        <v>0</v>
      </c>
      <c r="V149" s="75">
        <f>SUM(BG149*V1)</f>
        <v>0</v>
      </c>
      <c r="W149" s="75">
        <f>IF(U149&lt;4,(W148+1)*V1,W148*V1)</f>
        <v>0</v>
      </c>
      <c r="X149" s="75">
        <f>IF(X148+6&lt;13,(X148+6)*Y1,(X148-6)*Y1)</f>
        <v>0</v>
      </c>
      <c r="Y149" s="75">
        <f>SUM(BG149*Y1)</f>
        <v>0</v>
      </c>
      <c r="Z149" s="75">
        <f>IF(X149&lt;6,(Z148+1)*Y1,Z148*Y1)</f>
        <v>0</v>
      </c>
      <c r="AA149" s="75">
        <f>SUM(AA148*AB1)</f>
        <v>0</v>
      </c>
      <c r="AB149" s="75">
        <f>SUM(BG149*AB1)</f>
        <v>0</v>
      </c>
      <c r="AC149" s="75">
        <f>SUM(AC148+1*AB1)</f>
        <v>0</v>
      </c>
      <c r="AD149" s="75">
        <v>0</v>
      </c>
      <c r="AE149" s="75">
        <v>0</v>
      </c>
      <c r="AF149" s="75">
        <v>0</v>
      </c>
      <c r="AG149" s="75">
        <f>IF(AG148+2&lt;13,(AG148+2)*AH1,(AG148-10)*AH1)</f>
        <v>0</v>
      </c>
      <c r="AH149" s="75">
        <f>SUM(BG149*AH1)</f>
        <v>0</v>
      </c>
      <c r="AI149" s="75">
        <f>IF(AG149&lt;3,(AI148+1)*AH1,AI148*AH1)</f>
        <v>0</v>
      </c>
      <c r="AJ149" s="75">
        <f>IF(AJ147=AJ148,(AJ148+1-AK149)*AL1,AJ148*AL1)</f>
        <v>0</v>
      </c>
      <c r="AK149" s="75">
        <f t="shared" ref="AK149:AK212" si="150">IF(AJ148+AJ147=24,12,0)</f>
        <v>0</v>
      </c>
      <c r="AL149" s="75">
        <f>IF(AJ149-AJ148=0,(AL148+15)*AL1,AM1*AL1)</f>
        <v>0</v>
      </c>
      <c r="AM149" s="75">
        <f>IF(AK149=12,(AM148+1)*AL1,AM148*AL1)</f>
        <v>0</v>
      </c>
      <c r="AN149" s="75">
        <f>IF(AN147=AN148,(AN148+1-AO149)*AO1,AN148*AO1)</f>
        <v>0</v>
      </c>
      <c r="AO149" s="75">
        <f t="shared" si="142"/>
        <v>0</v>
      </c>
      <c r="AP149" s="75">
        <f>IF(AN148=AN149,BG149*AO1,(AP148-15)*AO1)</f>
        <v>0</v>
      </c>
      <c r="AQ149" s="75">
        <f>IF(AO149=12,(AQ148+1)*AO1,AQ148*AO1)</f>
        <v>0</v>
      </c>
      <c r="AR149" s="91">
        <f>SUM(MONTH(BC148+14)*AS1)</f>
        <v>0</v>
      </c>
      <c r="AS149" s="91">
        <f>SUM(DAY(BC148+14)*AS1)</f>
        <v>0</v>
      </c>
      <c r="AT149" s="91">
        <f>SUM(YEAR(BC148+14)*AS1)</f>
        <v>0</v>
      </c>
      <c r="AU149" s="91">
        <f>SUM(MONTH(BC148+7)*AV1)</f>
        <v>0</v>
      </c>
      <c r="AV149" s="91">
        <f>SUM(DAY(BC148+7)*AV1)</f>
        <v>0</v>
      </c>
      <c r="AW149" s="91">
        <f>SUM(YEAR(BC148+7)*AV1)</f>
        <v>0</v>
      </c>
      <c r="AX149" s="91">
        <f t="shared" si="120"/>
        <v>1</v>
      </c>
      <c r="AY149" s="91">
        <f t="shared" si="118"/>
        <v>1</v>
      </c>
      <c r="AZ149" s="91">
        <f t="shared" si="119"/>
        <v>0</v>
      </c>
      <c r="BA149" s="91">
        <f t="shared" si="119"/>
        <v>0</v>
      </c>
      <c r="BB149" s="79">
        <f t="shared" si="121"/>
        <v>0</v>
      </c>
      <c r="BC149" s="91">
        <f t="shared" si="122"/>
        <v>0</v>
      </c>
      <c r="BD149" s="75" t="s">
        <v>59</v>
      </c>
      <c r="BE149" s="91">
        <f>IF(BC149&lt;BU42,((BC149*10)+5),999999)</f>
        <v>5</v>
      </c>
      <c r="BF149" s="91">
        <f t="shared" si="123"/>
        <v>1</v>
      </c>
      <c r="BG149" s="75">
        <f t="shared" si="124"/>
        <v>0</v>
      </c>
      <c r="BH149" s="75">
        <f t="shared" si="143"/>
        <v>0</v>
      </c>
      <c r="BI149" s="75" t="b">
        <f t="shared" si="125"/>
        <v>0</v>
      </c>
      <c r="BJ149" s="75">
        <f t="shared" si="126"/>
        <v>0</v>
      </c>
      <c r="BK149" s="75">
        <f t="shared" si="127"/>
        <v>0</v>
      </c>
      <c r="BL149" s="75" t="b">
        <f t="shared" si="128"/>
        <v>1</v>
      </c>
      <c r="BM149" s="75">
        <f t="shared" si="129"/>
        <v>0</v>
      </c>
      <c r="BN149" s="75">
        <f t="shared" si="130"/>
        <v>0</v>
      </c>
      <c r="BO149" s="75" t="b">
        <f t="shared" si="131"/>
        <v>0</v>
      </c>
      <c r="BP149" s="75">
        <f t="shared" si="132"/>
        <v>0</v>
      </c>
      <c r="BQ149" s="75">
        <f t="shared" si="133"/>
        <v>0</v>
      </c>
      <c r="BR149" s="75"/>
      <c r="BS149" s="72" t="b">
        <f t="shared" si="107"/>
        <v>0</v>
      </c>
      <c r="BT149" s="72">
        <f t="shared" si="112"/>
        <v>0</v>
      </c>
      <c r="BU149" s="69" t="str">
        <f t="shared" si="111"/>
        <v/>
      </c>
      <c r="BV149" s="75"/>
      <c r="BW149" s="75"/>
      <c r="BX149" s="75"/>
      <c r="BY149" s="75"/>
      <c r="BZ149" s="75"/>
      <c r="CA149" s="75"/>
      <c r="CB149" s="75"/>
      <c r="CC149" s="75"/>
      <c r="CD149" s="79">
        <f t="shared" si="134"/>
        <v>0</v>
      </c>
      <c r="CE149" s="92">
        <f>IF(CD149&lt;CE3,CD149,CE3)</f>
        <v>0</v>
      </c>
      <c r="CF149" s="72" t="str">
        <f>IF(CE149&gt;=CE3,"BALLOON","PMT")</f>
        <v>PMT</v>
      </c>
      <c r="CG149" s="91">
        <f t="shared" si="144"/>
        <v>0</v>
      </c>
      <c r="CH149" s="91">
        <f>IF(BX1=360,CB5,CG149)</f>
        <v>0</v>
      </c>
      <c r="CI149" s="75" t="b">
        <f t="shared" si="135"/>
        <v>0</v>
      </c>
      <c r="CJ149" s="75">
        <f t="shared" si="145"/>
        <v>0</v>
      </c>
      <c r="CK149" s="75">
        <f>SUM(CJ149*CK1)</f>
        <v>0</v>
      </c>
      <c r="CL149" s="98">
        <f t="shared" si="136"/>
        <v>0</v>
      </c>
      <c r="CM149" s="97">
        <f>IF(CF149="PMT",E16-CL149,0)</f>
        <v>0</v>
      </c>
      <c r="CN149" s="97">
        <f t="shared" si="149"/>
        <v>0</v>
      </c>
      <c r="CO149" s="97">
        <f t="shared" si="137"/>
        <v>0</v>
      </c>
      <c r="CP149" s="97">
        <f t="shared" si="138"/>
        <v>0</v>
      </c>
      <c r="CQ149" s="94">
        <f t="shared" si="139"/>
        <v>0</v>
      </c>
      <c r="CR149" s="95">
        <f t="shared" si="146"/>
        <v>0</v>
      </c>
      <c r="CS149" s="96">
        <f t="shared" si="140"/>
        <v>0</v>
      </c>
      <c r="CT149" s="75">
        <f t="shared" si="148"/>
        <v>0</v>
      </c>
      <c r="CU149" s="99">
        <f t="shared" si="141"/>
        <v>0</v>
      </c>
      <c r="CV149" s="99">
        <f t="shared" si="117"/>
        <v>0</v>
      </c>
      <c r="CW149" s="100">
        <f t="shared" si="147"/>
        <v>0</v>
      </c>
      <c r="CX149" s="75">
        <f>SUM(CR149*CT149*BE1)</f>
        <v>0</v>
      </c>
    </row>
    <row r="150" spans="1:102" ht="18.95" customHeight="1">
      <c r="A150" s="45" t="str">
        <f t="shared" si="101"/>
        <v/>
      </c>
      <c r="B150" s="55" t="str">
        <f t="shared" si="103"/>
        <v/>
      </c>
      <c r="C150" s="47" t="str">
        <f t="shared" si="102"/>
        <v/>
      </c>
      <c r="D150" s="56" t="str">
        <f t="shared" si="104"/>
        <v/>
      </c>
      <c r="E150" s="121" t="str">
        <f t="shared" si="108"/>
        <v/>
      </c>
      <c r="F150" s="121"/>
      <c r="G150" s="57" t="str">
        <f t="shared" si="105"/>
        <v/>
      </c>
      <c r="H150" s="57" t="str">
        <f t="shared" si="106"/>
        <v/>
      </c>
      <c r="I150" s="128" t="str">
        <f t="shared" si="109"/>
        <v/>
      </c>
      <c r="J150" s="128" t="str">
        <f t="shared" si="110"/>
        <v/>
      </c>
      <c r="K150" s="140" t="str">
        <f t="shared" si="116"/>
        <v/>
      </c>
      <c r="L150" s="140"/>
      <c r="M150" s="139" t="str">
        <f t="shared" si="113"/>
        <v/>
      </c>
      <c r="N150" s="139"/>
      <c r="O150" s="46" t="str">
        <f t="shared" si="114"/>
        <v/>
      </c>
      <c r="P150" s="51" t="str">
        <f t="shared" si="115"/>
        <v/>
      </c>
      <c r="Q150" s="51"/>
      <c r="R150" s="75">
        <f>IF(R149+1&lt;13,(R149+1)*S1,1*S1)</f>
        <v>0</v>
      </c>
      <c r="S150" s="75">
        <f>SUM(BG150*S1)</f>
        <v>0</v>
      </c>
      <c r="T150" s="75">
        <f>IF(R150=1,(T149+1)*S1,T149*S1)</f>
        <v>0</v>
      </c>
      <c r="U150" s="75">
        <f>IF(U149+3&lt;13,(U149+3)*V1,(U149-9)*V1)</f>
        <v>0</v>
      </c>
      <c r="V150" s="75">
        <f>SUM(BG150*V1)</f>
        <v>0</v>
      </c>
      <c r="W150" s="75">
        <f>IF(U150&lt;4,(W149+1)*V1,W149*V1)</f>
        <v>0</v>
      </c>
      <c r="X150" s="75">
        <f>IF(X149+6&lt;13,(X149+6)*Y1,(X149-6)*Y1)</f>
        <v>0</v>
      </c>
      <c r="Y150" s="75">
        <f>SUM(BG150*Y1)</f>
        <v>0</v>
      </c>
      <c r="Z150" s="75">
        <f>IF(X150&lt;6,(Z149+1)*Y1,Z149*Y1)</f>
        <v>0</v>
      </c>
      <c r="AA150" s="75">
        <f>SUM(AA149*AB1)</f>
        <v>0</v>
      </c>
      <c r="AB150" s="75">
        <f>SUM(BG150*AB1)</f>
        <v>0</v>
      </c>
      <c r="AC150" s="75">
        <f>SUM(AC149+1*AB1)</f>
        <v>0</v>
      </c>
      <c r="AD150" s="75">
        <v>0</v>
      </c>
      <c r="AE150" s="75">
        <v>0</v>
      </c>
      <c r="AF150" s="75">
        <v>0</v>
      </c>
      <c r="AG150" s="75">
        <f>IF(AG149+2&lt;13,(AG149+2)*AH1,(AG149-10)*AH1)</f>
        <v>0</v>
      </c>
      <c r="AH150" s="75">
        <f>SUM(BG150*AH1)</f>
        <v>0</v>
      </c>
      <c r="AI150" s="75">
        <f>IF(AG150&lt;3,(AI149+1)*AH1,AI149*AH1)</f>
        <v>0</v>
      </c>
      <c r="AJ150" s="75">
        <f>IF(AJ148=AJ149,(AJ149+1-AK150)*AL1,AJ149*AL1)</f>
        <v>0</v>
      </c>
      <c r="AK150" s="75">
        <f t="shared" si="150"/>
        <v>0</v>
      </c>
      <c r="AL150" s="75">
        <f>IF(AJ150-AJ149=0,(AL149+15)*AL1,AM1*AL1)</f>
        <v>0</v>
      </c>
      <c r="AM150" s="75">
        <f>IF(AK150=12,(AM149+1)*AL1,AM149*AL1)</f>
        <v>0</v>
      </c>
      <c r="AN150" s="75">
        <f>IF(AN148=AN149,(AN149+1-AO150)*AO1,AN149*AO1)</f>
        <v>0</v>
      </c>
      <c r="AO150" s="75">
        <f t="shared" si="142"/>
        <v>0</v>
      </c>
      <c r="AP150" s="75">
        <f>IF(AN149=AN150,BG150*AO1,(AP149-15)*AO1)</f>
        <v>0</v>
      </c>
      <c r="AQ150" s="75">
        <f>IF(AO150=12,(AQ149+1)*AO1,AQ149*AO1)</f>
        <v>0</v>
      </c>
      <c r="AR150" s="91">
        <f>SUM(MONTH(BC149+14)*AS1)</f>
        <v>0</v>
      </c>
      <c r="AS150" s="91">
        <f>SUM(DAY(BC149+14)*AS1)</f>
        <v>0</v>
      </c>
      <c r="AT150" s="91">
        <f>SUM(YEAR(BC149+14)*AS1)</f>
        <v>0</v>
      </c>
      <c r="AU150" s="91">
        <f>SUM(MONTH(BC149+7)*AV1)</f>
        <v>0</v>
      </c>
      <c r="AV150" s="91">
        <f>SUM(DAY(BC149+7)*AV1)</f>
        <v>0</v>
      </c>
      <c r="AW150" s="91">
        <f>SUM(YEAR(BC149+7)*AV1)</f>
        <v>0</v>
      </c>
      <c r="AX150" s="91">
        <f t="shared" si="120"/>
        <v>1</v>
      </c>
      <c r="AY150" s="91">
        <f t="shared" si="118"/>
        <v>1</v>
      </c>
      <c r="AZ150" s="91">
        <f t="shared" si="119"/>
        <v>0</v>
      </c>
      <c r="BA150" s="91">
        <f t="shared" si="119"/>
        <v>0</v>
      </c>
      <c r="BB150" s="79">
        <f t="shared" si="121"/>
        <v>0</v>
      </c>
      <c r="BC150" s="91">
        <f t="shared" si="122"/>
        <v>0</v>
      </c>
      <c r="BD150" s="75" t="s">
        <v>59</v>
      </c>
      <c r="BE150" s="91">
        <f>IF(BC150&lt;BU42,((BC150*10)+5),999999)</f>
        <v>5</v>
      </c>
      <c r="BF150" s="91">
        <f t="shared" si="123"/>
        <v>1</v>
      </c>
      <c r="BG150" s="75">
        <f t="shared" si="124"/>
        <v>0</v>
      </c>
      <c r="BH150" s="75">
        <f t="shared" si="143"/>
        <v>0</v>
      </c>
      <c r="BI150" s="75" t="b">
        <f t="shared" si="125"/>
        <v>0</v>
      </c>
      <c r="BJ150" s="75">
        <f t="shared" si="126"/>
        <v>0</v>
      </c>
      <c r="BK150" s="75">
        <f t="shared" si="127"/>
        <v>0</v>
      </c>
      <c r="BL150" s="75" t="b">
        <f t="shared" si="128"/>
        <v>1</v>
      </c>
      <c r="BM150" s="75">
        <f t="shared" si="129"/>
        <v>0</v>
      </c>
      <c r="BN150" s="75">
        <f t="shared" si="130"/>
        <v>0</v>
      </c>
      <c r="BO150" s="75" t="b">
        <f t="shared" si="131"/>
        <v>0</v>
      </c>
      <c r="BP150" s="75">
        <f t="shared" si="132"/>
        <v>0</v>
      </c>
      <c r="BQ150" s="75">
        <f t="shared" si="133"/>
        <v>0</v>
      </c>
      <c r="BR150" s="75"/>
      <c r="BS150" s="72" t="b">
        <f t="shared" si="107"/>
        <v>0</v>
      </c>
      <c r="BT150" s="72">
        <f t="shared" si="112"/>
        <v>0</v>
      </c>
      <c r="BU150" s="69" t="str">
        <f t="shared" si="111"/>
        <v/>
      </c>
      <c r="BV150" s="75"/>
      <c r="BW150" s="75"/>
      <c r="BX150" s="75"/>
      <c r="BY150" s="75"/>
      <c r="BZ150" s="75"/>
      <c r="CA150" s="75"/>
      <c r="CB150" s="75"/>
      <c r="CC150" s="75"/>
      <c r="CD150" s="79">
        <f t="shared" si="134"/>
        <v>0</v>
      </c>
      <c r="CE150" s="92">
        <f>IF(CD150&lt;CE3,CD150,CE3)</f>
        <v>0</v>
      </c>
      <c r="CF150" s="72" t="str">
        <f>IF(CE150&gt;=CE3,"BALLOON","PMT")</f>
        <v>PMT</v>
      </c>
      <c r="CG150" s="91">
        <f t="shared" si="144"/>
        <v>0</v>
      </c>
      <c r="CH150" s="91">
        <f>IF(BX1=360,CB5,CG150)</f>
        <v>0</v>
      </c>
      <c r="CI150" s="75" t="b">
        <f t="shared" si="135"/>
        <v>0</v>
      </c>
      <c r="CJ150" s="75">
        <f t="shared" si="145"/>
        <v>0</v>
      </c>
      <c r="CK150" s="75">
        <f>SUM(CJ150*CK1)</f>
        <v>0</v>
      </c>
      <c r="CL150" s="98">
        <f t="shared" si="136"/>
        <v>0</v>
      </c>
      <c r="CM150" s="97">
        <f>IF(CF150="PMT",E16-CL150,0)</f>
        <v>0</v>
      </c>
      <c r="CN150" s="97">
        <f t="shared" si="149"/>
        <v>0</v>
      </c>
      <c r="CO150" s="97">
        <f t="shared" si="137"/>
        <v>0</v>
      </c>
      <c r="CP150" s="97">
        <f t="shared" si="138"/>
        <v>0</v>
      </c>
      <c r="CQ150" s="94">
        <f t="shared" si="139"/>
        <v>0</v>
      </c>
      <c r="CR150" s="95">
        <f t="shared" si="146"/>
        <v>0</v>
      </c>
      <c r="CS150" s="96">
        <f t="shared" si="140"/>
        <v>0</v>
      </c>
      <c r="CT150" s="75">
        <f t="shared" si="148"/>
        <v>0</v>
      </c>
      <c r="CU150" s="99">
        <f t="shared" si="141"/>
        <v>0</v>
      </c>
      <c r="CV150" s="99">
        <f t="shared" si="117"/>
        <v>0</v>
      </c>
      <c r="CW150" s="100">
        <f t="shared" si="147"/>
        <v>0</v>
      </c>
      <c r="CX150" s="75">
        <f>SUM(CR150*CT150*BE1)</f>
        <v>0</v>
      </c>
    </row>
    <row r="151" spans="1:102" ht="18.95" customHeight="1">
      <c r="A151" s="45" t="str">
        <f t="shared" si="101"/>
        <v/>
      </c>
      <c r="B151" s="55" t="str">
        <f t="shared" si="103"/>
        <v/>
      </c>
      <c r="C151" s="47" t="str">
        <f t="shared" si="102"/>
        <v/>
      </c>
      <c r="D151" s="56" t="str">
        <f t="shared" si="104"/>
        <v/>
      </c>
      <c r="E151" s="121" t="str">
        <f t="shared" si="108"/>
        <v/>
      </c>
      <c r="F151" s="121"/>
      <c r="G151" s="57" t="str">
        <f t="shared" si="105"/>
        <v/>
      </c>
      <c r="H151" s="57" t="str">
        <f t="shared" si="106"/>
        <v/>
      </c>
      <c r="I151" s="128" t="str">
        <f t="shared" si="109"/>
        <v/>
      </c>
      <c r="J151" s="128" t="str">
        <f t="shared" si="110"/>
        <v/>
      </c>
      <c r="K151" s="140" t="str">
        <f t="shared" si="116"/>
        <v/>
      </c>
      <c r="L151" s="140"/>
      <c r="M151" s="139" t="str">
        <f t="shared" si="113"/>
        <v/>
      </c>
      <c r="N151" s="139"/>
      <c r="O151" s="46" t="str">
        <f t="shared" si="114"/>
        <v/>
      </c>
      <c r="P151" s="51" t="str">
        <f t="shared" si="115"/>
        <v/>
      </c>
      <c r="Q151" s="51"/>
      <c r="R151" s="75">
        <f>IF(R150+1&lt;13,(R150+1)*S1,1*S1)</f>
        <v>0</v>
      </c>
      <c r="S151" s="75">
        <f>SUM(BG151*S1)</f>
        <v>0</v>
      </c>
      <c r="T151" s="75">
        <f>IF(R151=1,(T150+1)*S1,T150*S1)</f>
        <v>0</v>
      </c>
      <c r="U151" s="75">
        <f>IF(U150+3&lt;13,(U150+3)*V1,(U150-9)*V1)</f>
        <v>0</v>
      </c>
      <c r="V151" s="75">
        <f>SUM(BG151*V1)</f>
        <v>0</v>
      </c>
      <c r="W151" s="75">
        <f>IF(U151&lt;4,(W150+1)*V1,W150*V1)</f>
        <v>0</v>
      </c>
      <c r="X151" s="75">
        <f>IF(X150+6&lt;13,(X150+6)*Y1,(X150-6)*Y1)</f>
        <v>0</v>
      </c>
      <c r="Y151" s="75">
        <f>SUM(BG151*Y1)</f>
        <v>0</v>
      </c>
      <c r="Z151" s="75">
        <f>IF(X151&lt;6,(Z150+1)*Y1,Z150*Y1)</f>
        <v>0</v>
      </c>
      <c r="AA151" s="75">
        <f>SUM(AA150*AB1)</f>
        <v>0</v>
      </c>
      <c r="AB151" s="75">
        <f>SUM(BG151*AB1)</f>
        <v>0</v>
      </c>
      <c r="AC151" s="75">
        <f>SUM(AC150+1*AB1)</f>
        <v>0</v>
      </c>
      <c r="AD151" s="75">
        <v>0</v>
      </c>
      <c r="AE151" s="75">
        <v>0</v>
      </c>
      <c r="AF151" s="75">
        <v>0</v>
      </c>
      <c r="AG151" s="75">
        <f>IF(AG150+2&lt;13,(AG150+2)*AH1,(AG150-10)*AH1)</f>
        <v>0</v>
      </c>
      <c r="AH151" s="75">
        <f>SUM(BG151*AH1)</f>
        <v>0</v>
      </c>
      <c r="AI151" s="75">
        <f>IF(AG151&lt;3,(AI150+1)*AH1,AI150*AH1)</f>
        <v>0</v>
      </c>
      <c r="AJ151" s="75">
        <f>IF(AJ149=AJ150,(AJ150+1-AK151)*AL1,AJ150*AL1)</f>
        <v>0</v>
      </c>
      <c r="AK151" s="75">
        <f t="shared" si="150"/>
        <v>0</v>
      </c>
      <c r="AL151" s="75">
        <f>IF(AJ151-AJ150=0,(AL150+15)*AL1,AM1*AL1)</f>
        <v>0</v>
      </c>
      <c r="AM151" s="75">
        <f>IF(AK151=12,(AM150+1)*AL1,AM150*AL1)</f>
        <v>0</v>
      </c>
      <c r="AN151" s="75">
        <f>IF(AN149=AN150,(AN150+1-AO151)*AO1,AN150*AO1)</f>
        <v>0</v>
      </c>
      <c r="AO151" s="75">
        <f t="shared" si="142"/>
        <v>0</v>
      </c>
      <c r="AP151" s="75">
        <f>IF(AN150=AN151,BG151*AO1,(AP150-15)*AO1)</f>
        <v>0</v>
      </c>
      <c r="AQ151" s="75">
        <f>IF(AO151=12,(AQ150+1)*AO1,AQ150*AO1)</f>
        <v>0</v>
      </c>
      <c r="AR151" s="91">
        <f>SUM(MONTH(BC150+14)*AS1)</f>
        <v>0</v>
      </c>
      <c r="AS151" s="91">
        <f>SUM(DAY(BC150+14)*AS1)</f>
        <v>0</v>
      </c>
      <c r="AT151" s="91">
        <f>SUM(YEAR(BC150+14)*AS1)</f>
        <v>0</v>
      </c>
      <c r="AU151" s="91">
        <f>SUM(MONTH(BC150+7)*AV1)</f>
        <v>0</v>
      </c>
      <c r="AV151" s="91">
        <f>SUM(DAY(BC150+7)*AV1)</f>
        <v>0</v>
      </c>
      <c r="AW151" s="91">
        <f>SUM(YEAR(BC150+7)*AV1)</f>
        <v>0</v>
      </c>
      <c r="AX151" s="91">
        <f t="shared" si="120"/>
        <v>1</v>
      </c>
      <c r="AY151" s="91">
        <f t="shared" si="118"/>
        <v>1</v>
      </c>
      <c r="AZ151" s="91">
        <f t="shared" si="119"/>
        <v>0</v>
      </c>
      <c r="BA151" s="91">
        <f t="shared" si="119"/>
        <v>0</v>
      </c>
      <c r="BB151" s="79">
        <f t="shared" si="121"/>
        <v>0</v>
      </c>
      <c r="BC151" s="91">
        <f t="shared" si="122"/>
        <v>0</v>
      </c>
      <c r="BD151" s="75" t="s">
        <v>59</v>
      </c>
      <c r="BE151" s="91">
        <f>IF(BC151&lt;BU42,((BC151*10)+5),999999)</f>
        <v>5</v>
      </c>
      <c r="BF151" s="91">
        <f t="shared" si="123"/>
        <v>1</v>
      </c>
      <c r="BG151" s="75">
        <f t="shared" si="124"/>
        <v>0</v>
      </c>
      <c r="BH151" s="75">
        <f t="shared" si="143"/>
        <v>0</v>
      </c>
      <c r="BI151" s="75" t="b">
        <f t="shared" si="125"/>
        <v>0</v>
      </c>
      <c r="BJ151" s="75">
        <f t="shared" si="126"/>
        <v>0</v>
      </c>
      <c r="BK151" s="75">
        <f t="shared" si="127"/>
        <v>0</v>
      </c>
      <c r="BL151" s="75" t="b">
        <f t="shared" si="128"/>
        <v>1</v>
      </c>
      <c r="BM151" s="75">
        <f t="shared" si="129"/>
        <v>0</v>
      </c>
      <c r="BN151" s="75">
        <f t="shared" si="130"/>
        <v>0</v>
      </c>
      <c r="BO151" s="75" t="b">
        <f t="shared" si="131"/>
        <v>0</v>
      </c>
      <c r="BP151" s="75">
        <f t="shared" si="132"/>
        <v>0</v>
      </c>
      <c r="BQ151" s="75">
        <f t="shared" si="133"/>
        <v>0</v>
      </c>
      <c r="BR151" s="75"/>
      <c r="BS151" s="72" t="b">
        <f t="shared" si="107"/>
        <v>0</v>
      </c>
      <c r="BT151" s="72">
        <f t="shared" si="112"/>
        <v>0</v>
      </c>
      <c r="BU151" s="69" t="str">
        <f t="shared" si="111"/>
        <v/>
      </c>
      <c r="BV151" s="75"/>
      <c r="BW151" s="75"/>
      <c r="BX151" s="75"/>
      <c r="BY151" s="75"/>
      <c r="BZ151" s="75"/>
      <c r="CA151" s="75"/>
      <c r="CB151" s="75"/>
      <c r="CC151" s="75"/>
      <c r="CD151" s="79">
        <f t="shared" si="134"/>
        <v>0</v>
      </c>
      <c r="CE151" s="92">
        <f>IF(CD151&lt;CE3,CD151,CE3)</f>
        <v>0</v>
      </c>
      <c r="CF151" s="72" t="str">
        <f>IF(CE151&gt;=CE3,"BALLOON","PMT")</f>
        <v>PMT</v>
      </c>
      <c r="CG151" s="91">
        <f t="shared" si="144"/>
        <v>0</v>
      </c>
      <c r="CH151" s="91">
        <f>IF(BX1=360,CB5,CG151)</f>
        <v>0</v>
      </c>
      <c r="CI151" s="75" t="b">
        <f t="shared" si="135"/>
        <v>0</v>
      </c>
      <c r="CJ151" s="75">
        <f t="shared" si="145"/>
        <v>0</v>
      </c>
      <c r="CK151" s="75">
        <f>SUM(CJ151*CK1)</f>
        <v>0</v>
      </c>
      <c r="CL151" s="98">
        <f t="shared" si="136"/>
        <v>0</v>
      </c>
      <c r="CM151" s="97">
        <f>IF(CF151="PMT",E16-CL151,0)</f>
        <v>0</v>
      </c>
      <c r="CN151" s="97">
        <f t="shared" si="149"/>
        <v>0</v>
      </c>
      <c r="CO151" s="97">
        <f t="shared" si="137"/>
        <v>0</v>
      </c>
      <c r="CP151" s="97">
        <f t="shared" si="138"/>
        <v>0</v>
      </c>
      <c r="CQ151" s="94">
        <f t="shared" si="139"/>
        <v>0</v>
      </c>
      <c r="CR151" s="95">
        <f t="shared" si="146"/>
        <v>0</v>
      </c>
      <c r="CS151" s="96">
        <f t="shared" si="140"/>
        <v>0</v>
      </c>
      <c r="CT151" s="75">
        <f t="shared" si="148"/>
        <v>0</v>
      </c>
      <c r="CU151" s="99">
        <f t="shared" si="141"/>
        <v>0</v>
      </c>
      <c r="CV151" s="99">
        <f t="shared" si="117"/>
        <v>0</v>
      </c>
      <c r="CW151" s="100">
        <f t="shared" si="147"/>
        <v>0</v>
      </c>
      <c r="CX151" s="75">
        <f>SUM(CR151*CT151*BE1)</f>
        <v>0</v>
      </c>
    </row>
    <row r="152" spans="1:102" ht="18.95" customHeight="1">
      <c r="A152" s="45" t="str">
        <f t="shared" ref="A152:A215" si="151">IF(BT153 &lt; BT154, BT154,"")</f>
        <v/>
      </c>
      <c r="B152" s="55" t="str">
        <f t="shared" si="103"/>
        <v/>
      </c>
      <c r="C152" s="47" t="str">
        <f t="shared" ref="C152:C215" si="152">IF(CX134=1,CF134,"")</f>
        <v/>
      </c>
      <c r="D152" s="56" t="str">
        <f t="shared" si="104"/>
        <v/>
      </c>
      <c r="E152" s="121" t="str">
        <f t="shared" si="108"/>
        <v/>
      </c>
      <c r="F152" s="121"/>
      <c r="G152" s="57" t="str">
        <f t="shared" si="105"/>
        <v/>
      </c>
      <c r="H152" s="57" t="str">
        <f t="shared" si="106"/>
        <v/>
      </c>
      <c r="I152" s="128" t="str">
        <f t="shared" si="109"/>
        <v/>
      </c>
      <c r="J152" s="128" t="str">
        <f t="shared" si="110"/>
        <v/>
      </c>
      <c r="K152" s="140" t="str">
        <f t="shared" si="116"/>
        <v/>
      </c>
      <c r="L152" s="140"/>
      <c r="M152" s="139" t="str">
        <f t="shared" si="113"/>
        <v/>
      </c>
      <c r="N152" s="139"/>
      <c r="O152" s="46" t="str">
        <f t="shared" si="114"/>
        <v/>
      </c>
      <c r="P152" s="51" t="str">
        <f t="shared" si="115"/>
        <v/>
      </c>
      <c r="Q152" s="51"/>
      <c r="R152" s="75">
        <f>IF(R151+1&lt;13,(R151+1)*S1,1*S1)</f>
        <v>0</v>
      </c>
      <c r="S152" s="75">
        <f>SUM(BG152*S1)</f>
        <v>0</v>
      </c>
      <c r="T152" s="75">
        <f>IF(R152=1,(T151+1)*S1,T151*S1)</f>
        <v>0</v>
      </c>
      <c r="U152" s="75">
        <f>IF(U151+3&lt;13,(U151+3)*V1,(U151-9)*V1)</f>
        <v>0</v>
      </c>
      <c r="V152" s="75">
        <f>SUM(BG152*V1)</f>
        <v>0</v>
      </c>
      <c r="W152" s="75">
        <f>IF(U152&lt;4,(W151+1)*V1,W151*V1)</f>
        <v>0</v>
      </c>
      <c r="X152" s="75">
        <f>IF(X151+6&lt;13,(X151+6)*Y1,(X151-6)*Y1)</f>
        <v>0</v>
      </c>
      <c r="Y152" s="75">
        <f>SUM(BG152*Y1)</f>
        <v>0</v>
      </c>
      <c r="Z152" s="75">
        <f>IF(X152&lt;6,(Z151+1)*Y1,Z151*Y1)</f>
        <v>0</v>
      </c>
      <c r="AA152" s="75">
        <f>SUM(AA151*AB1)</f>
        <v>0</v>
      </c>
      <c r="AB152" s="75">
        <f>SUM(BG152*AB1)</f>
        <v>0</v>
      </c>
      <c r="AC152" s="75">
        <f>SUM(AC151+1*AB1)</f>
        <v>0</v>
      </c>
      <c r="AD152" s="75">
        <v>0</v>
      </c>
      <c r="AE152" s="75">
        <v>0</v>
      </c>
      <c r="AF152" s="75">
        <v>0</v>
      </c>
      <c r="AG152" s="75">
        <f>IF(AG151+2&lt;13,(AG151+2)*AH1,(AG151-10)*AH1)</f>
        <v>0</v>
      </c>
      <c r="AH152" s="75">
        <f>SUM(BG152*AH1)</f>
        <v>0</v>
      </c>
      <c r="AI152" s="75">
        <f>IF(AG152&lt;3,(AI151+1)*AH1,AI151*AH1)</f>
        <v>0</v>
      </c>
      <c r="AJ152" s="75">
        <f>IF(AJ150=AJ151,(AJ151+1-AK152)*AL1,AJ151*AL1)</f>
        <v>0</v>
      </c>
      <c r="AK152" s="75">
        <f t="shared" si="150"/>
        <v>0</v>
      </c>
      <c r="AL152" s="75">
        <f>IF(AJ152-AJ151=0,(AL151+15)*AL1,AM1*AL1)</f>
        <v>0</v>
      </c>
      <c r="AM152" s="75">
        <f>IF(AK152=12,(AM151+1)*AL1,AM151*AL1)</f>
        <v>0</v>
      </c>
      <c r="AN152" s="75">
        <f>IF(AN150=AN151,(AN151+1-AO152)*AO1,AN151*AO1)</f>
        <v>0</v>
      </c>
      <c r="AO152" s="75">
        <f t="shared" si="142"/>
        <v>0</v>
      </c>
      <c r="AP152" s="75">
        <f>IF(AN151=AN152,BG152*AO1,(AP151-15)*AO1)</f>
        <v>0</v>
      </c>
      <c r="AQ152" s="75">
        <f>IF(AO152=12,(AQ151+1)*AO1,AQ151*AO1)</f>
        <v>0</v>
      </c>
      <c r="AR152" s="91">
        <f>SUM(MONTH(BC151+14)*AS1)</f>
        <v>0</v>
      </c>
      <c r="AS152" s="91">
        <f>SUM(DAY(BC151+14)*AS1)</f>
        <v>0</v>
      </c>
      <c r="AT152" s="91">
        <f>SUM(YEAR(BC151+14)*AS1)</f>
        <v>0</v>
      </c>
      <c r="AU152" s="91">
        <f>SUM(MONTH(BC151+7)*AV1)</f>
        <v>0</v>
      </c>
      <c r="AV152" s="91">
        <f>SUM(DAY(BC151+7)*AV1)</f>
        <v>0</v>
      </c>
      <c r="AW152" s="91">
        <f>SUM(YEAR(BC151+7)*AV1)</f>
        <v>0</v>
      </c>
      <c r="AX152" s="91">
        <f t="shared" si="120"/>
        <v>1</v>
      </c>
      <c r="AY152" s="91">
        <f t="shared" si="118"/>
        <v>1</v>
      </c>
      <c r="AZ152" s="91">
        <f t="shared" si="119"/>
        <v>0</v>
      </c>
      <c r="BA152" s="91">
        <f t="shared" si="119"/>
        <v>0</v>
      </c>
      <c r="BB152" s="79">
        <f t="shared" si="121"/>
        <v>0</v>
      </c>
      <c r="BC152" s="91">
        <f t="shared" si="122"/>
        <v>0</v>
      </c>
      <c r="BD152" s="75" t="s">
        <v>59</v>
      </c>
      <c r="BE152" s="91">
        <f>IF(BC152&lt;BU42,((BC152*10)+5),999999)</f>
        <v>5</v>
      </c>
      <c r="BF152" s="91">
        <f t="shared" si="123"/>
        <v>1</v>
      </c>
      <c r="BG152" s="75">
        <f t="shared" si="124"/>
        <v>0</v>
      </c>
      <c r="BH152" s="75">
        <f t="shared" si="143"/>
        <v>0</v>
      </c>
      <c r="BI152" s="75" t="b">
        <f t="shared" si="125"/>
        <v>0</v>
      </c>
      <c r="BJ152" s="75">
        <f t="shared" si="126"/>
        <v>0</v>
      </c>
      <c r="BK152" s="75">
        <f t="shared" si="127"/>
        <v>0</v>
      </c>
      <c r="BL152" s="75" t="b">
        <f t="shared" si="128"/>
        <v>1</v>
      </c>
      <c r="BM152" s="75">
        <f t="shared" si="129"/>
        <v>0</v>
      </c>
      <c r="BN152" s="75">
        <f t="shared" si="130"/>
        <v>0</v>
      </c>
      <c r="BO152" s="75" t="b">
        <f t="shared" si="131"/>
        <v>0</v>
      </c>
      <c r="BP152" s="75">
        <f t="shared" si="132"/>
        <v>0</v>
      </c>
      <c r="BQ152" s="75">
        <f t="shared" si="133"/>
        <v>0</v>
      </c>
      <c r="BR152" s="75"/>
      <c r="BS152" s="72" t="b">
        <f t="shared" si="107"/>
        <v>0</v>
      </c>
      <c r="BT152" s="72">
        <f t="shared" si="112"/>
        <v>0</v>
      </c>
      <c r="BU152" s="69" t="str">
        <f t="shared" si="111"/>
        <v/>
      </c>
      <c r="BV152" s="75"/>
      <c r="BW152" s="75"/>
      <c r="BX152" s="75"/>
      <c r="BY152" s="75"/>
      <c r="BZ152" s="75"/>
      <c r="CA152" s="75"/>
      <c r="CB152" s="75"/>
      <c r="CC152" s="75"/>
      <c r="CD152" s="79">
        <f t="shared" si="134"/>
        <v>0</v>
      </c>
      <c r="CE152" s="92">
        <f>IF(CD152&lt;CE3,CD152,CE3)</f>
        <v>0</v>
      </c>
      <c r="CF152" s="72" t="str">
        <f>IF(CE152&gt;=CE3,"BALLOON","PMT")</f>
        <v>PMT</v>
      </c>
      <c r="CG152" s="91">
        <f t="shared" si="144"/>
        <v>0</v>
      </c>
      <c r="CH152" s="91">
        <f>IF(BX1=360,CB5,CG152)</f>
        <v>0</v>
      </c>
      <c r="CI152" s="75" t="b">
        <f t="shared" si="135"/>
        <v>0</v>
      </c>
      <c r="CJ152" s="75">
        <f t="shared" si="145"/>
        <v>0</v>
      </c>
      <c r="CK152" s="75">
        <f>SUM(CJ152*CK1)</f>
        <v>0</v>
      </c>
      <c r="CL152" s="98">
        <f t="shared" si="136"/>
        <v>0</v>
      </c>
      <c r="CM152" s="97">
        <f>IF(CF152="PMT",E16-CL152,0)</f>
        <v>0</v>
      </c>
      <c r="CN152" s="97">
        <f t="shared" si="149"/>
        <v>0</v>
      </c>
      <c r="CO152" s="97">
        <f t="shared" si="137"/>
        <v>0</v>
      </c>
      <c r="CP152" s="97">
        <f t="shared" si="138"/>
        <v>0</v>
      </c>
      <c r="CQ152" s="94">
        <f t="shared" si="139"/>
        <v>0</v>
      </c>
      <c r="CR152" s="95">
        <f t="shared" si="146"/>
        <v>0</v>
      </c>
      <c r="CS152" s="96">
        <f t="shared" si="140"/>
        <v>0</v>
      </c>
      <c r="CT152" s="75">
        <f t="shared" si="148"/>
        <v>0</v>
      </c>
      <c r="CU152" s="99">
        <f t="shared" si="141"/>
        <v>0</v>
      </c>
      <c r="CV152" s="99">
        <f t="shared" si="117"/>
        <v>0</v>
      </c>
      <c r="CW152" s="100">
        <f t="shared" si="147"/>
        <v>0</v>
      </c>
      <c r="CX152" s="75">
        <f>SUM(CR152*CT152*BE1)</f>
        <v>0</v>
      </c>
    </row>
    <row r="153" spans="1:102" ht="18.95" customHeight="1">
      <c r="A153" s="45" t="str">
        <f t="shared" si="151"/>
        <v/>
      </c>
      <c r="B153" s="55" t="str">
        <f t="shared" ref="B153:B216" si="153">IF(CX135=1,CE135,"")</f>
        <v/>
      </c>
      <c r="C153" s="47" t="str">
        <f t="shared" si="152"/>
        <v/>
      </c>
      <c r="D153" s="56" t="str">
        <f t="shared" ref="D153:D216" si="154">IF(CX135=1,CJ135,"")</f>
        <v/>
      </c>
      <c r="E153" s="121" t="str">
        <f t="shared" si="108"/>
        <v/>
      </c>
      <c r="F153" s="121"/>
      <c r="G153" s="57" t="str">
        <f t="shared" ref="G153:G216" si="155">IF(CX135=1,CL135,"")</f>
        <v/>
      </c>
      <c r="H153" s="57" t="str">
        <f t="shared" ref="H153:H216" si="156">IF(CX135=1,CN135+CO135,"")</f>
        <v/>
      </c>
      <c r="I153" s="128" t="str">
        <f t="shared" si="109"/>
        <v/>
      </c>
      <c r="J153" s="128" t="str">
        <f t="shared" si="110"/>
        <v/>
      </c>
      <c r="K153" s="140" t="str">
        <f t="shared" si="116"/>
        <v/>
      </c>
      <c r="L153" s="140"/>
      <c r="M153" s="139" t="str">
        <f t="shared" si="113"/>
        <v/>
      </c>
      <c r="N153" s="139"/>
      <c r="O153" s="46" t="str">
        <f t="shared" si="114"/>
        <v/>
      </c>
      <c r="P153" s="51" t="str">
        <f t="shared" si="115"/>
        <v/>
      </c>
      <c r="Q153" s="51"/>
      <c r="R153" s="75">
        <f>IF(R152+1&lt;13,(R152+1)*S1,1*S1)</f>
        <v>0</v>
      </c>
      <c r="S153" s="75">
        <f>SUM(BG153*S1)</f>
        <v>0</v>
      </c>
      <c r="T153" s="75">
        <f>IF(R153=1,(T152+1)*S1,T152*S1)</f>
        <v>0</v>
      </c>
      <c r="U153" s="75">
        <f>IF(U152+3&lt;13,(U152+3)*V1,(U152-9)*V1)</f>
        <v>0</v>
      </c>
      <c r="V153" s="75">
        <f>SUM(BG153*V1)</f>
        <v>0</v>
      </c>
      <c r="W153" s="75">
        <f>IF(U153&lt;4,(W152+1)*V1,W152*V1)</f>
        <v>0</v>
      </c>
      <c r="X153" s="75">
        <f>IF(X152+6&lt;13,(X152+6)*Y1,(X152-6)*Y1)</f>
        <v>0</v>
      </c>
      <c r="Y153" s="75">
        <f>SUM(BG153*Y1)</f>
        <v>0</v>
      </c>
      <c r="Z153" s="75">
        <f>IF(X153&lt;6,(Z152+1)*Y1,Z152*Y1)</f>
        <v>0</v>
      </c>
      <c r="AA153" s="75">
        <f>SUM(AA152*AB1)</f>
        <v>0</v>
      </c>
      <c r="AB153" s="75">
        <f>SUM(BG153*AB1)</f>
        <v>0</v>
      </c>
      <c r="AC153" s="75">
        <f>SUM(AC152+1*AB1)</f>
        <v>0</v>
      </c>
      <c r="AD153" s="75">
        <v>0</v>
      </c>
      <c r="AE153" s="75">
        <v>0</v>
      </c>
      <c r="AF153" s="75">
        <v>0</v>
      </c>
      <c r="AG153" s="75">
        <f>IF(AG152+2&lt;13,(AG152+2)*AH1,(AG152-10)*AH1)</f>
        <v>0</v>
      </c>
      <c r="AH153" s="75">
        <f>SUM(BG153*AH1)</f>
        <v>0</v>
      </c>
      <c r="AI153" s="75">
        <f>IF(AG153&lt;3,(AI152+1)*AH1,AI152*AH1)</f>
        <v>0</v>
      </c>
      <c r="AJ153" s="75">
        <f>IF(AJ151=AJ152,(AJ152+1-AK153)*AL1,AJ152*AL1)</f>
        <v>0</v>
      </c>
      <c r="AK153" s="75">
        <f t="shared" si="150"/>
        <v>0</v>
      </c>
      <c r="AL153" s="75">
        <f>IF(AJ153-AJ152=0,(AL152+15)*AL1,AM1*AL1)</f>
        <v>0</v>
      </c>
      <c r="AM153" s="75">
        <f>IF(AK153=12,(AM152+1)*AL1,AM152*AL1)</f>
        <v>0</v>
      </c>
      <c r="AN153" s="75">
        <f>IF(AN151=AN152,(AN152+1-AO153)*AO1,AN152*AO1)</f>
        <v>0</v>
      </c>
      <c r="AO153" s="75">
        <f t="shared" si="142"/>
        <v>0</v>
      </c>
      <c r="AP153" s="75">
        <f>IF(AN152=AN153,BG153*AO1,(AP152-15)*AO1)</f>
        <v>0</v>
      </c>
      <c r="AQ153" s="75">
        <f>IF(AO153=12,(AQ152+1)*AO1,AQ152*AO1)</f>
        <v>0</v>
      </c>
      <c r="AR153" s="91">
        <f>SUM(MONTH(BC152+14)*AS1)</f>
        <v>0</v>
      </c>
      <c r="AS153" s="91">
        <f>SUM(DAY(BC152+14)*AS1)</f>
        <v>0</v>
      </c>
      <c r="AT153" s="91">
        <f>SUM(YEAR(BC152+14)*AS1)</f>
        <v>0</v>
      </c>
      <c r="AU153" s="91">
        <f>SUM(MONTH(BC152+7)*AV1)</f>
        <v>0</v>
      </c>
      <c r="AV153" s="91">
        <f>SUM(DAY(BC152+7)*AV1)</f>
        <v>0</v>
      </c>
      <c r="AW153" s="91">
        <f>SUM(YEAR(BC152+7)*AV1)</f>
        <v>0</v>
      </c>
      <c r="AX153" s="91">
        <f t="shared" si="120"/>
        <v>1</v>
      </c>
      <c r="AY153" s="91">
        <f t="shared" si="118"/>
        <v>1</v>
      </c>
      <c r="AZ153" s="91">
        <f t="shared" si="119"/>
        <v>0</v>
      </c>
      <c r="BA153" s="91">
        <f t="shared" si="119"/>
        <v>0</v>
      </c>
      <c r="BB153" s="79">
        <f t="shared" si="121"/>
        <v>0</v>
      </c>
      <c r="BC153" s="91">
        <f t="shared" si="122"/>
        <v>0</v>
      </c>
      <c r="BD153" s="75" t="s">
        <v>59</v>
      </c>
      <c r="BE153" s="91">
        <f>IF(BC153&lt;BU42,((BC153*10)+5),999999)</f>
        <v>5</v>
      </c>
      <c r="BF153" s="91">
        <f t="shared" si="123"/>
        <v>1</v>
      </c>
      <c r="BG153" s="75">
        <f t="shared" si="124"/>
        <v>0</v>
      </c>
      <c r="BH153" s="75">
        <f t="shared" si="143"/>
        <v>0</v>
      </c>
      <c r="BI153" s="75" t="b">
        <f t="shared" si="125"/>
        <v>0</v>
      </c>
      <c r="BJ153" s="75">
        <f t="shared" si="126"/>
        <v>0</v>
      </c>
      <c r="BK153" s="75">
        <f t="shared" si="127"/>
        <v>0</v>
      </c>
      <c r="BL153" s="75" t="b">
        <f t="shared" si="128"/>
        <v>1</v>
      </c>
      <c r="BM153" s="75">
        <f t="shared" si="129"/>
        <v>0</v>
      </c>
      <c r="BN153" s="75">
        <f t="shared" si="130"/>
        <v>0</v>
      </c>
      <c r="BO153" s="75" t="b">
        <f t="shared" si="131"/>
        <v>0</v>
      </c>
      <c r="BP153" s="75">
        <f t="shared" si="132"/>
        <v>0</v>
      </c>
      <c r="BQ153" s="75">
        <f t="shared" si="133"/>
        <v>0</v>
      </c>
      <c r="BR153" s="75"/>
      <c r="BS153" s="72" t="b">
        <f t="shared" si="107"/>
        <v>0</v>
      </c>
      <c r="BT153" s="72">
        <f t="shared" si="112"/>
        <v>0</v>
      </c>
      <c r="BU153" s="69" t="str">
        <f t="shared" si="111"/>
        <v/>
      </c>
      <c r="BV153" s="75"/>
      <c r="BW153" s="75"/>
      <c r="BX153" s="75"/>
      <c r="BY153" s="75"/>
      <c r="BZ153" s="75"/>
      <c r="CA153" s="75"/>
      <c r="CB153" s="75"/>
      <c r="CC153" s="75"/>
      <c r="CD153" s="79">
        <f t="shared" si="134"/>
        <v>0</v>
      </c>
      <c r="CE153" s="92">
        <f>IF(CD153&lt;CE3,CD153,CE3)</f>
        <v>0</v>
      </c>
      <c r="CF153" s="72" t="str">
        <f>IF(CE153&gt;=CE3,"BALLOON","PMT")</f>
        <v>PMT</v>
      </c>
      <c r="CG153" s="91">
        <f t="shared" si="144"/>
        <v>0</v>
      </c>
      <c r="CH153" s="91">
        <f>IF(BX1=360,CB5,CG153)</f>
        <v>0</v>
      </c>
      <c r="CI153" s="75" t="b">
        <f t="shared" si="135"/>
        <v>0</v>
      </c>
      <c r="CJ153" s="75">
        <f t="shared" si="145"/>
        <v>0</v>
      </c>
      <c r="CK153" s="75">
        <f>SUM(CJ153*CK1)</f>
        <v>0</v>
      </c>
      <c r="CL153" s="98">
        <f t="shared" si="136"/>
        <v>0</v>
      </c>
      <c r="CM153" s="97">
        <f>IF(CF153="PMT",E16-CL153,0)</f>
        <v>0</v>
      </c>
      <c r="CN153" s="97">
        <f t="shared" si="149"/>
        <v>0</v>
      </c>
      <c r="CO153" s="97">
        <f t="shared" si="137"/>
        <v>0</v>
      </c>
      <c r="CP153" s="97">
        <f t="shared" si="138"/>
        <v>0</v>
      </c>
      <c r="CQ153" s="94">
        <f t="shared" si="139"/>
        <v>0</v>
      </c>
      <c r="CR153" s="95">
        <f t="shared" si="146"/>
        <v>0</v>
      </c>
      <c r="CS153" s="96">
        <f t="shared" si="140"/>
        <v>0</v>
      </c>
      <c r="CT153" s="75">
        <f t="shared" si="148"/>
        <v>0</v>
      </c>
      <c r="CU153" s="99">
        <f t="shared" si="141"/>
        <v>0</v>
      </c>
      <c r="CV153" s="99">
        <f t="shared" si="117"/>
        <v>0</v>
      </c>
      <c r="CW153" s="100">
        <f t="shared" si="147"/>
        <v>0</v>
      </c>
      <c r="CX153" s="75">
        <f>SUM(CR153*CT153*BE1)</f>
        <v>0</v>
      </c>
    </row>
    <row r="154" spans="1:102" ht="18.95" customHeight="1">
      <c r="A154" s="45" t="str">
        <f t="shared" si="151"/>
        <v/>
      </c>
      <c r="B154" s="55" t="str">
        <f t="shared" si="153"/>
        <v/>
      </c>
      <c r="C154" s="47" t="str">
        <f t="shared" si="152"/>
        <v/>
      </c>
      <c r="D154" s="56" t="str">
        <f t="shared" si="154"/>
        <v/>
      </c>
      <c r="E154" s="121" t="str">
        <f t="shared" si="108"/>
        <v/>
      </c>
      <c r="F154" s="121"/>
      <c r="G154" s="57" t="str">
        <f t="shared" si="155"/>
        <v/>
      </c>
      <c r="H154" s="57" t="str">
        <f t="shared" si="156"/>
        <v/>
      </c>
      <c r="I154" s="128" t="str">
        <f t="shared" si="109"/>
        <v/>
      </c>
      <c r="J154" s="128" t="str">
        <f t="shared" si="110"/>
        <v/>
      </c>
      <c r="K154" s="140" t="str">
        <f t="shared" si="116"/>
        <v/>
      </c>
      <c r="L154" s="140"/>
      <c r="M154" s="139" t="str">
        <f t="shared" si="113"/>
        <v/>
      </c>
      <c r="N154" s="139"/>
      <c r="O154" s="46" t="str">
        <f t="shared" si="114"/>
        <v/>
      </c>
      <c r="P154" s="51" t="str">
        <f t="shared" si="115"/>
        <v/>
      </c>
      <c r="Q154" s="51"/>
      <c r="R154" s="75">
        <f>IF(R153+1&lt;13,(R153+1)*S1,1*S1)</f>
        <v>0</v>
      </c>
      <c r="S154" s="75">
        <f>SUM(BG154*S1)</f>
        <v>0</v>
      </c>
      <c r="T154" s="75">
        <f>IF(R154=1,(T153+1)*S1,T153*S1)</f>
        <v>0</v>
      </c>
      <c r="U154" s="75">
        <f>IF(U153+3&lt;13,(U153+3)*V1,(U153-9)*V1)</f>
        <v>0</v>
      </c>
      <c r="V154" s="75">
        <f>SUM(BG154*V1)</f>
        <v>0</v>
      </c>
      <c r="W154" s="75">
        <f>IF(U154&lt;4,(W153+1)*V1,W153*V1)</f>
        <v>0</v>
      </c>
      <c r="X154" s="75">
        <f>IF(X153+6&lt;13,(X153+6)*Y1,(X153-6)*Y1)</f>
        <v>0</v>
      </c>
      <c r="Y154" s="75">
        <f>SUM(BG154*Y1)</f>
        <v>0</v>
      </c>
      <c r="Z154" s="75">
        <f>IF(X154&lt;6,(Z153+1)*Y1,Z153*Y1)</f>
        <v>0</v>
      </c>
      <c r="AA154" s="75">
        <f>SUM(AA153*AB1)</f>
        <v>0</v>
      </c>
      <c r="AB154" s="75">
        <f>SUM(BG154*AB1)</f>
        <v>0</v>
      </c>
      <c r="AC154" s="75">
        <f>SUM(AC153+1*AB1)</f>
        <v>0</v>
      </c>
      <c r="AD154" s="75">
        <v>0</v>
      </c>
      <c r="AE154" s="75">
        <v>0</v>
      </c>
      <c r="AF154" s="75">
        <v>0</v>
      </c>
      <c r="AG154" s="75">
        <f>IF(AG153+2&lt;13,(AG153+2)*AH1,(AG153-10)*AH1)</f>
        <v>0</v>
      </c>
      <c r="AH154" s="75">
        <f>SUM(BG154*AH1)</f>
        <v>0</v>
      </c>
      <c r="AI154" s="75">
        <f>IF(AG154&lt;3,(AI153+1)*AH1,AI153*AH1)</f>
        <v>0</v>
      </c>
      <c r="AJ154" s="75">
        <f>IF(AJ152=AJ153,(AJ153+1-AK154)*AL1,AJ153*AL1)</f>
        <v>0</v>
      </c>
      <c r="AK154" s="75">
        <f t="shared" si="150"/>
        <v>0</v>
      </c>
      <c r="AL154" s="75">
        <f>IF(AJ154-AJ153=0,(AL153+15)*AL1,AM1*AL1)</f>
        <v>0</v>
      </c>
      <c r="AM154" s="75">
        <f>IF(AK154=12,(AM153+1)*AL1,AM153*AL1)</f>
        <v>0</v>
      </c>
      <c r="AN154" s="75">
        <f>IF(AN152=AN153,(AN153+1-AO154)*AO1,AN153*AO1)</f>
        <v>0</v>
      </c>
      <c r="AO154" s="75">
        <f t="shared" si="142"/>
        <v>0</v>
      </c>
      <c r="AP154" s="75">
        <f>IF(AN153=AN154,BG154*AO1,(AP153-15)*AO1)</f>
        <v>0</v>
      </c>
      <c r="AQ154" s="75">
        <f>IF(AO154=12,(AQ153+1)*AO1,AQ153*AO1)</f>
        <v>0</v>
      </c>
      <c r="AR154" s="91">
        <f>SUM(MONTH(BC153+14)*AS1)</f>
        <v>0</v>
      </c>
      <c r="AS154" s="91">
        <f>SUM(DAY(BC153+14)*AS1)</f>
        <v>0</v>
      </c>
      <c r="AT154" s="91">
        <f>SUM(YEAR(BC153+14)*AS1)</f>
        <v>0</v>
      </c>
      <c r="AU154" s="91">
        <f>SUM(MONTH(BC153+7)*AV1)</f>
        <v>0</v>
      </c>
      <c r="AV154" s="91">
        <f>SUM(DAY(BC153+7)*AV1)</f>
        <v>0</v>
      </c>
      <c r="AW154" s="91">
        <f>SUM(YEAR(BC153+7)*AV1)</f>
        <v>0</v>
      </c>
      <c r="AX154" s="91">
        <f t="shared" si="120"/>
        <v>1</v>
      </c>
      <c r="AY154" s="91">
        <f t="shared" si="118"/>
        <v>1</v>
      </c>
      <c r="AZ154" s="91">
        <f t="shared" si="119"/>
        <v>0</v>
      </c>
      <c r="BA154" s="91">
        <f t="shared" si="119"/>
        <v>0</v>
      </c>
      <c r="BB154" s="79">
        <f t="shared" si="121"/>
        <v>0</v>
      </c>
      <c r="BC154" s="91">
        <f t="shared" si="122"/>
        <v>0</v>
      </c>
      <c r="BD154" s="75" t="s">
        <v>59</v>
      </c>
      <c r="BE154" s="91">
        <f>IF(BC154&lt;BU42,((BC154*10)+5),999999)</f>
        <v>5</v>
      </c>
      <c r="BF154" s="91">
        <f t="shared" si="123"/>
        <v>1</v>
      </c>
      <c r="BG154" s="75">
        <f t="shared" si="124"/>
        <v>0</v>
      </c>
      <c r="BH154" s="75">
        <f t="shared" si="143"/>
        <v>0</v>
      </c>
      <c r="BI154" s="75" t="b">
        <f t="shared" si="125"/>
        <v>0</v>
      </c>
      <c r="BJ154" s="75">
        <f t="shared" si="126"/>
        <v>0</v>
      </c>
      <c r="BK154" s="75">
        <f t="shared" si="127"/>
        <v>0</v>
      </c>
      <c r="BL154" s="75" t="b">
        <f t="shared" si="128"/>
        <v>1</v>
      </c>
      <c r="BM154" s="75">
        <f t="shared" si="129"/>
        <v>0</v>
      </c>
      <c r="BN154" s="75">
        <f t="shared" si="130"/>
        <v>0</v>
      </c>
      <c r="BO154" s="75" t="b">
        <f t="shared" si="131"/>
        <v>0</v>
      </c>
      <c r="BP154" s="75">
        <f t="shared" si="132"/>
        <v>0</v>
      </c>
      <c r="BQ154" s="75">
        <f t="shared" si="133"/>
        <v>0</v>
      </c>
      <c r="BR154" s="75"/>
      <c r="BS154" s="72" t="b">
        <f t="shared" si="107"/>
        <v>0</v>
      </c>
      <c r="BT154" s="72">
        <f t="shared" si="112"/>
        <v>0</v>
      </c>
      <c r="BU154" s="69" t="str">
        <f t="shared" si="111"/>
        <v/>
      </c>
      <c r="BV154" s="75"/>
      <c r="BW154" s="75"/>
      <c r="BX154" s="75"/>
      <c r="BY154" s="75"/>
      <c r="BZ154" s="75"/>
      <c r="CA154" s="75"/>
      <c r="CB154" s="75"/>
      <c r="CC154" s="75"/>
      <c r="CD154" s="79">
        <f t="shared" si="134"/>
        <v>0</v>
      </c>
      <c r="CE154" s="92">
        <f>IF(CD154&lt;CE3,CD154,CE3)</f>
        <v>0</v>
      </c>
      <c r="CF154" s="72" t="str">
        <f>IF(CE154&gt;=CE3,"BALLOON","PMT")</f>
        <v>PMT</v>
      </c>
      <c r="CG154" s="91">
        <f t="shared" si="144"/>
        <v>0</v>
      </c>
      <c r="CH154" s="91">
        <f>IF(BX1=360,CB5,CG154)</f>
        <v>0</v>
      </c>
      <c r="CI154" s="75" t="b">
        <f t="shared" si="135"/>
        <v>0</v>
      </c>
      <c r="CJ154" s="75">
        <f t="shared" si="145"/>
        <v>0</v>
      </c>
      <c r="CK154" s="75">
        <f>SUM(CJ154*CK1)</f>
        <v>0</v>
      </c>
      <c r="CL154" s="98">
        <f t="shared" si="136"/>
        <v>0</v>
      </c>
      <c r="CM154" s="97">
        <f>IF(CF154="PMT",E16-CL154,0)</f>
        <v>0</v>
      </c>
      <c r="CN154" s="97">
        <f t="shared" si="149"/>
        <v>0</v>
      </c>
      <c r="CO154" s="97">
        <f t="shared" si="137"/>
        <v>0</v>
      </c>
      <c r="CP154" s="97">
        <f t="shared" si="138"/>
        <v>0</v>
      </c>
      <c r="CQ154" s="94">
        <f t="shared" si="139"/>
        <v>0</v>
      </c>
      <c r="CR154" s="95">
        <f t="shared" si="146"/>
        <v>0</v>
      </c>
      <c r="CS154" s="96">
        <f t="shared" si="140"/>
        <v>0</v>
      </c>
      <c r="CT154" s="75">
        <f t="shared" si="148"/>
        <v>0</v>
      </c>
      <c r="CU154" s="99">
        <f t="shared" si="141"/>
        <v>0</v>
      </c>
      <c r="CV154" s="99">
        <f t="shared" si="117"/>
        <v>0</v>
      </c>
      <c r="CW154" s="100">
        <f t="shared" si="147"/>
        <v>0</v>
      </c>
      <c r="CX154" s="75">
        <f>SUM(CR154*CT154*BE1)</f>
        <v>0</v>
      </c>
    </row>
    <row r="155" spans="1:102" ht="18.95" customHeight="1">
      <c r="A155" s="45" t="str">
        <f t="shared" si="151"/>
        <v/>
      </c>
      <c r="B155" s="55" t="str">
        <f t="shared" si="153"/>
        <v/>
      </c>
      <c r="C155" s="47" t="str">
        <f t="shared" si="152"/>
        <v/>
      </c>
      <c r="D155" s="56" t="str">
        <f t="shared" si="154"/>
        <v/>
      </c>
      <c r="E155" s="121" t="str">
        <f t="shared" si="108"/>
        <v/>
      </c>
      <c r="F155" s="121"/>
      <c r="G155" s="57" t="str">
        <f t="shared" si="155"/>
        <v/>
      </c>
      <c r="H155" s="57" t="str">
        <f t="shared" si="156"/>
        <v/>
      </c>
      <c r="I155" s="128" t="str">
        <f t="shared" si="109"/>
        <v/>
      </c>
      <c r="J155" s="128" t="str">
        <f t="shared" si="110"/>
        <v/>
      </c>
      <c r="K155" s="140" t="str">
        <f t="shared" si="116"/>
        <v/>
      </c>
      <c r="L155" s="140"/>
      <c r="M155" s="139" t="str">
        <f t="shared" si="113"/>
        <v/>
      </c>
      <c r="N155" s="139"/>
      <c r="O155" s="46" t="str">
        <f t="shared" si="114"/>
        <v/>
      </c>
      <c r="P155" s="51" t="str">
        <f t="shared" si="115"/>
        <v/>
      </c>
      <c r="Q155" s="51"/>
      <c r="R155" s="75">
        <f>IF(R154+1&lt;13,(R154+1)*S1,1*S1)</f>
        <v>0</v>
      </c>
      <c r="S155" s="75">
        <f>SUM(BG155*S1)</f>
        <v>0</v>
      </c>
      <c r="T155" s="75">
        <f>IF(R155=1,(T154+1)*S1,T154*S1)</f>
        <v>0</v>
      </c>
      <c r="U155" s="75">
        <f>IF(U154+3&lt;13,(U154+3)*V1,(U154-9)*V1)</f>
        <v>0</v>
      </c>
      <c r="V155" s="75">
        <f>SUM(BG155*V1)</f>
        <v>0</v>
      </c>
      <c r="W155" s="75">
        <f>IF(U155&lt;4,(W154+1)*V1,W154*V1)</f>
        <v>0</v>
      </c>
      <c r="X155" s="75">
        <f>IF(X154+6&lt;13,(X154+6)*Y1,(X154-6)*Y1)</f>
        <v>0</v>
      </c>
      <c r="Y155" s="75">
        <f>SUM(BG155*Y1)</f>
        <v>0</v>
      </c>
      <c r="Z155" s="75">
        <f>IF(X155&lt;6,(Z154+1)*Y1,Z154*Y1)</f>
        <v>0</v>
      </c>
      <c r="AA155" s="75">
        <f>SUM(AA154*AB1)</f>
        <v>0</v>
      </c>
      <c r="AB155" s="75">
        <f>SUM(BG155*AB1)</f>
        <v>0</v>
      </c>
      <c r="AC155" s="75">
        <f>SUM(AC154+1*AB1)</f>
        <v>0</v>
      </c>
      <c r="AD155" s="75">
        <v>0</v>
      </c>
      <c r="AE155" s="75">
        <v>0</v>
      </c>
      <c r="AF155" s="75">
        <v>0</v>
      </c>
      <c r="AG155" s="75">
        <f>IF(AG154+2&lt;13,(AG154+2)*AH1,(AG154-10)*AH1)</f>
        <v>0</v>
      </c>
      <c r="AH155" s="75">
        <f>SUM(BG155*AH1)</f>
        <v>0</v>
      </c>
      <c r="AI155" s="75">
        <f>IF(AG155&lt;3,(AI154+1)*AH1,AI154*AH1)</f>
        <v>0</v>
      </c>
      <c r="AJ155" s="75">
        <f>IF(AJ153=AJ154,(AJ154+1-AK155)*AL1,AJ154*AL1)</f>
        <v>0</v>
      </c>
      <c r="AK155" s="75">
        <f t="shared" si="150"/>
        <v>0</v>
      </c>
      <c r="AL155" s="75">
        <f>IF(AJ155-AJ154=0,(AL154+15)*AL1,AM1*AL1)</f>
        <v>0</v>
      </c>
      <c r="AM155" s="75">
        <f>IF(AK155=12,(AM154+1)*AL1,AM154*AL1)</f>
        <v>0</v>
      </c>
      <c r="AN155" s="75">
        <f>IF(AN153=AN154,(AN154+1-AO155)*AO1,AN154*AO1)</f>
        <v>0</v>
      </c>
      <c r="AO155" s="75">
        <f t="shared" si="142"/>
        <v>0</v>
      </c>
      <c r="AP155" s="75">
        <f>IF(AN154=AN155,BG155*AO1,(AP154-15)*AO1)</f>
        <v>0</v>
      </c>
      <c r="AQ155" s="75">
        <f>IF(AO155=12,(AQ154+1)*AO1,AQ154*AO1)</f>
        <v>0</v>
      </c>
      <c r="AR155" s="91">
        <f>SUM(MONTH(BC154+14)*AS1)</f>
        <v>0</v>
      </c>
      <c r="AS155" s="91">
        <f>SUM(DAY(BC154+14)*AS1)</f>
        <v>0</v>
      </c>
      <c r="AT155" s="91">
        <f>SUM(YEAR(BC154+14)*AS1)</f>
        <v>0</v>
      </c>
      <c r="AU155" s="91">
        <f>SUM(MONTH(BC154+7)*AV1)</f>
        <v>0</v>
      </c>
      <c r="AV155" s="91">
        <f>SUM(DAY(BC154+7)*AV1)</f>
        <v>0</v>
      </c>
      <c r="AW155" s="91">
        <f>SUM(YEAR(BC154+7)*AV1)</f>
        <v>0</v>
      </c>
      <c r="AX155" s="91">
        <f t="shared" si="120"/>
        <v>1</v>
      </c>
      <c r="AY155" s="91">
        <f t="shared" si="118"/>
        <v>1</v>
      </c>
      <c r="AZ155" s="91">
        <f t="shared" si="119"/>
        <v>0</v>
      </c>
      <c r="BA155" s="91">
        <f t="shared" si="119"/>
        <v>0</v>
      </c>
      <c r="BB155" s="79">
        <f t="shared" si="121"/>
        <v>0</v>
      </c>
      <c r="BC155" s="91">
        <f t="shared" si="122"/>
        <v>0</v>
      </c>
      <c r="BD155" s="75" t="s">
        <v>59</v>
      </c>
      <c r="BE155" s="91">
        <f>IF(BC155&lt;BU42,((BC155*10)+5),999999)</f>
        <v>5</v>
      </c>
      <c r="BF155" s="91">
        <f t="shared" si="123"/>
        <v>1</v>
      </c>
      <c r="BG155" s="75">
        <f t="shared" si="124"/>
        <v>0</v>
      </c>
      <c r="BH155" s="75">
        <f t="shared" si="143"/>
        <v>0</v>
      </c>
      <c r="BI155" s="75" t="b">
        <f t="shared" si="125"/>
        <v>0</v>
      </c>
      <c r="BJ155" s="75">
        <f t="shared" si="126"/>
        <v>0</v>
      </c>
      <c r="BK155" s="75">
        <f t="shared" si="127"/>
        <v>0</v>
      </c>
      <c r="BL155" s="75" t="b">
        <f t="shared" si="128"/>
        <v>1</v>
      </c>
      <c r="BM155" s="75">
        <f t="shared" si="129"/>
        <v>0</v>
      </c>
      <c r="BN155" s="75">
        <f t="shared" si="130"/>
        <v>0</v>
      </c>
      <c r="BO155" s="75" t="b">
        <f t="shared" si="131"/>
        <v>0</v>
      </c>
      <c r="BP155" s="75">
        <f t="shared" si="132"/>
        <v>0</v>
      </c>
      <c r="BQ155" s="75">
        <f t="shared" si="133"/>
        <v>0</v>
      </c>
      <c r="BR155" s="75"/>
      <c r="BS155" s="72" t="b">
        <f t="shared" ref="BS155:BS218" si="157">OR(C153 = "PMT")</f>
        <v>0</v>
      </c>
      <c r="BT155" s="72">
        <f t="shared" si="112"/>
        <v>0</v>
      </c>
      <c r="BU155" s="69" t="str">
        <f t="shared" si="111"/>
        <v/>
      </c>
      <c r="BV155" s="75"/>
      <c r="BW155" s="75"/>
      <c r="BX155" s="75"/>
      <c r="BY155" s="75"/>
      <c r="BZ155" s="75"/>
      <c r="CA155" s="75"/>
      <c r="CB155" s="75"/>
      <c r="CC155" s="75"/>
      <c r="CD155" s="79">
        <f t="shared" si="134"/>
        <v>0</v>
      </c>
      <c r="CE155" s="92">
        <f>IF(CD155&lt;CE3,CD155,CE3)</f>
        <v>0</v>
      </c>
      <c r="CF155" s="72" t="str">
        <f>IF(CE155&gt;=CE3,"BALLOON","PMT")</f>
        <v>PMT</v>
      </c>
      <c r="CG155" s="91">
        <f t="shared" si="144"/>
        <v>0</v>
      </c>
      <c r="CH155" s="91">
        <f>IF(BX1=360,CB5,CG155)</f>
        <v>0</v>
      </c>
      <c r="CI155" s="75" t="b">
        <f t="shared" si="135"/>
        <v>0</v>
      </c>
      <c r="CJ155" s="75">
        <f t="shared" si="145"/>
        <v>0</v>
      </c>
      <c r="CK155" s="75">
        <f>SUM(CJ155*CK1)</f>
        <v>0</v>
      </c>
      <c r="CL155" s="98">
        <f t="shared" si="136"/>
        <v>0</v>
      </c>
      <c r="CM155" s="97">
        <f>IF(CF155="PMT",E16-CL155,0)</f>
        <v>0</v>
      </c>
      <c r="CN155" s="97">
        <f t="shared" si="149"/>
        <v>0</v>
      </c>
      <c r="CO155" s="97">
        <f t="shared" si="137"/>
        <v>0</v>
      </c>
      <c r="CP155" s="97">
        <f t="shared" si="138"/>
        <v>0</v>
      </c>
      <c r="CQ155" s="94">
        <f t="shared" si="139"/>
        <v>0</v>
      </c>
      <c r="CR155" s="95">
        <f t="shared" si="146"/>
        <v>0</v>
      </c>
      <c r="CS155" s="96">
        <f t="shared" si="140"/>
        <v>0</v>
      </c>
      <c r="CT155" s="75">
        <f t="shared" si="148"/>
        <v>0</v>
      </c>
      <c r="CU155" s="99">
        <f t="shared" si="141"/>
        <v>0</v>
      </c>
      <c r="CV155" s="99">
        <f t="shared" si="117"/>
        <v>0</v>
      </c>
      <c r="CW155" s="100">
        <f t="shared" si="147"/>
        <v>0</v>
      </c>
      <c r="CX155" s="75">
        <f>SUM(CR155*CT155*BE1)</f>
        <v>0</v>
      </c>
    </row>
    <row r="156" spans="1:102" ht="18.95" customHeight="1">
      <c r="A156" s="45" t="str">
        <f t="shared" si="151"/>
        <v/>
      </c>
      <c r="B156" s="55" t="str">
        <f t="shared" si="153"/>
        <v/>
      </c>
      <c r="C156" s="47" t="str">
        <f t="shared" si="152"/>
        <v/>
      </c>
      <c r="D156" s="56" t="str">
        <f t="shared" si="154"/>
        <v/>
      </c>
      <c r="E156" s="121" t="str">
        <f t="shared" ref="E156:E219" si="158">IF(CV138*CX138&gt;0,CV138,"")</f>
        <v/>
      </c>
      <c r="F156" s="121"/>
      <c r="G156" s="57" t="str">
        <f t="shared" si="155"/>
        <v/>
      </c>
      <c r="H156" s="57" t="str">
        <f t="shared" si="156"/>
        <v/>
      </c>
      <c r="I156" s="128" t="str">
        <f t="shared" ref="I156:I219" si="159">IF(CX138=1,CW138,"")</f>
        <v/>
      </c>
      <c r="J156" s="128" t="str">
        <f t="shared" ref="J156:J219" si="160">IF(CT138*CV138=1,CY138,"")</f>
        <v/>
      </c>
      <c r="K156" s="140" t="str">
        <f t="shared" si="116"/>
        <v/>
      </c>
      <c r="L156" s="140"/>
      <c r="M156" s="139" t="str">
        <f t="shared" si="113"/>
        <v/>
      </c>
      <c r="N156" s="139"/>
      <c r="O156" s="46" t="str">
        <f t="shared" si="114"/>
        <v/>
      </c>
      <c r="P156" s="51" t="str">
        <f t="shared" si="115"/>
        <v/>
      </c>
      <c r="Q156" s="51"/>
      <c r="R156" s="75">
        <f>IF(R155+1&lt;13,(R155+1)*S1,1*S1)</f>
        <v>0</v>
      </c>
      <c r="S156" s="75">
        <f>SUM(BG156*S1)</f>
        <v>0</v>
      </c>
      <c r="T156" s="75">
        <f>IF(R156=1,(T155+1)*S1,T155*S1)</f>
        <v>0</v>
      </c>
      <c r="U156" s="75">
        <f>IF(U155+3&lt;13,(U155+3)*V1,(U155-9)*V1)</f>
        <v>0</v>
      </c>
      <c r="V156" s="75">
        <f>SUM(BG156*V1)</f>
        <v>0</v>
      </c>
      <c r="W156" s="75">
        <f>IF(U156&lt;4,(W155+1)*V1,W155*V1)</f>
        <v>0</v>
      </c>
      <c r="X156" s="75">
        <f>IF(X155+6&lt;13,(X155+6)*Y1,(X155-6)*Y1)</f>
        <v>0</v>
      </c>
      <c r="Y156" s="75">
        <f>SUM(BG156*Y1)</f>
        <v>0</v>
      </c>
      <c r="Z156" s="75">
        <f>IF(X156&lt;6,(Z155+1)*Y1,Z155*Y1)</f>
        <v>0</v>
      </c>
      <c r="AA156" s="75">
        <f>SUM(AA155*AB1)</f>
        <v>0</v>
      </c>
      <c r="AB156" s="75">
        <f>SUM(BG156*AB1)</f>
        <v>0</v>
      </c>
      <c r="AC156" s="75">
        <f>SUM(AC155+1*AB1)</f>
        <v>0</v>
      </c>
      <c r="AD156" s="75">
        <v>0</v>
      </c>
      <c r="AE156" s="75">
        <v>0</v>
      </c>
      <c r="AF156" s="75">
        <v>0</v>
      </c>
      <c r="AG156" s="75">
        <f>IF(AG155+2&lt;13,(AG155+2)*AH1,(AG155-10)*AH1)</f>
        <v>0</v>
      </c>
      <c r="AH156" s="75">
        <f>SUM(BG156*AH1)</f>
        <v>0</v>
      </c>
      <c r="AI156" s="75">
        <f>IF(AG156&lt;3,(AI155+1)*AH1,AI155*AH1)</f>
        <v>0</v>
      </c>
      <c r="AJ156" s="75">
        <f>IF(AJ154=AJ155,(AJ155+1-AK156)*AL1,AJ155*AL1)</f>
        <v>0</v>
      </c>
      <c r="AK156" s="75">
        <f t="shared" si="150"/>
        <v>0</v>
      </c>
      <c r="AL156" s="75">
        <f>IF(AJ156-AJ155=0,(AL155+15)*AL1,AM1*AL1)</f>
        <v>0</v>
      </c>
      <c r="AM156" s="75">
        <f>IF(AK156=12,(AM155+1)*AL1,AM155*AL1)</f>
        <v>0</v>
      </c>
      <c r="AN156" s="75">
        <f>IF(AN154=AN155,(AN155+1-AO156)*AO1,AN155*AO1)</f>
        <v>0</v>
      </c>
      <c r="AO156" s="75">
        <f t="shared" si="142"/>
        <v>0</v>
      </c>
      <c r="AP156" s="75">
        <f>IF(AN155=AN156,BG156*AO1,(AP155-15)*AO1)</f>
        <v>0</v>
      </c>
      <c r="AQ156" s="75">
        <f>IF(AO156=12,(AQ155+1)*AO1,AQ155*AO1)</f>
        <v>0</v>
      </c>
      <c r="AR156" s="91">
        <f>SUM(MONTH(BC155+14)*AS1)</f>
        <v>0</v>
      </c>
      <c r="AS156" s="91">
        <f>SUM(DAY(BC155+14)*AS1)</f>
        <v>0</v>
      </c>
      <c r="AT156" s="91">
        <f>SUM(YEAR(BC155+14)*AS1)</f>
        <v>0</v>
      </c>
      <c r="AU156" s="91">
        <f>SUM(MONTH(BC155+7)*AV1)</f>
        <v>0</v>
      </c>
      <c r="AV156" s="91">
        <f>SUM(DAY(BC155+7)*AV1)</f>
        <v>0</v>
      </c>
      <c r="AW156" s="91">
        <f>SUM(YEAR(BC155+7)*AV1)</f>
        <v>0</v>
      </c>
      <c r="AX156" s="91">
        <f t="shared" si="120"/>
        <v>1</v>
      </c>
      <c r="AY156" s="91">
        <f t="shared" si="118"/>
        <v>1</v>
      </c>
      <c r="AZ156" s="91">
        <f t="shared" si="119"/>
        <v>0</v>
      </c>
      <c r="BA156" s="91">
        <f t="shared" si="119"/>
        <v>0</v>
      </c>
      <c r="BB156" s="79">
        <f t="shared" si="121"/>
        <v>0</v>
      </c>
      <c r="BC156" s="91">
        <f t="shared" si="122"/>
        <v>0</v>
      </c>
      <c r="BD156" s="75" t="s">
        <v>59</v>
      </c>
      <c r="BE156" s="91">
        <f>IF(BC156&lt;BU42,((BC156*10)+5),999999)</f>
        <v>5</v>
      </c>
      <c r="BF156" s="91">
        <f t="shared" si="123"/>
        <v>1</v>
      </c>
      <c r="BG156" s="75">
        <f t="shared" si="124"/>
        <v>0</v>
      </c>
      <c r="BH156" s="75">
        <f t="shared" si="143"/>
        <v>0</v>
      </c>
      <c r="BI156" s="75" t="b">
        <f t="shared" si="125"/>
        <v>0</v>
      </c>
      <c r="BJ156" s="75">
        <f t="shared" si="126"/>
        <v>0</v>
      </c>
      <c r="BK156" s="75">
        <f t="shared" si="127"/>
        <v>0</v>
      </c>
      <c r="BL156" s="75" t="b">
        <f t="shared" si="128"/>
        <v>1</v>
      </c>
      <c r="BM156" s="75">
        <f t="shared" si="129"/>
        <v>0</v>
      </c>
      <c r="BN156" s="75">
        <f t="shared" si="130"/>
        <v>0</v>
      </c>
      <c r="BO156" s="75" t="b">
        <f t="shared" si="131"/>
        <v>0</v>
      </c>
      <c r="BP156" s="75">
        <f t="shared" si="132"/>
        <v>0</v>
      </c>
      <c r="BQ156" s="75">
        <f t="shared" si="133"/>
        <v>0</v>
      </c>
      <c r="BR156" s="75"/>
      <c r="BS156" s="72" t="b">
        <f t="shared" si="157"/>
        <v>0</v>
      </c>
      <c r="BT156" s="72">
        <f t="shared" si="112"/>
        <v>0</v>
      </c>
      <c r="BU156" s="69" t="str">
        <f t="shared" ref="BU156:BU219" si="161">IF(BT155&lt;BT156,BT156,"")</f>
        <v/>
      </c>
      <c r="BV156" s="75"/>
      <c r="BW156" s="75"/>
      <c r="BX156" s="75"/>
      <c r="BY156" s="75"/>
      <c r="BZ156" s="75"/>
      <c r="CA156" s="75"/>
      <c r="CB156" s="75"/>
      <c r="CC156" s="75"/>
      <c r="CD156" s="79">
        <f t="shared" si="134"/>
        <v>0</v>
      </c>
      <c r="CE156" s="92">
        <f>IF(CD156&lt;CE3,CD156,CE3)</f>
        <v>0</v>
      </c>
      <c r="CF156" s="72" t="str">
        <f>IF(CE156&gt;=CE3,"BALLOON","PMT")</f>
        <v>PMT</v>
      </c>
      <c r="CG156" s="91">
        <f t="shared" si="144"/>
        <v>0</v>
      </c>
      <c r="CH156" s="91">
        <f>IF(BX1=360,CB5,CG156)</f>
        <v>0</v>
      </c>
      <c r="CI156" s="75" t="b">
        <f t="shared" si="135"/>
        <v>0</v>
      </c>
      <c r="CJ156" s="75">
        <f t="shared" si="145"/>
        <v>0</v>
      </c>
      <c r="CK156" s="75">
        <f>SUM(CJ156*CK1)</f>
        <v>0</v>
      </c>
      <c r="CL156" s="98">
        <f t="shared" si="136"/>
        <v>0</v>
      </c>
      <c r="CM156" s="97">
        <f>IF(CF156="PMT",E16-CL156,0)</f>
        <v>0</v>
      </c>
      <c r="CN156" s="97">
        <f t="shared" si="149"/>
        <v>0</v>
      </c>
      <c r="CO156" s="97">
        <f t="shared" si="137"/>
        <v>0</v>
      </c>
      <c r="CP156" s="97">
        <f t="shared" si="138"/>
        <v>0</v>
      </c>
      <c r="CQ156" s="94">
        <f t="shared" si="139"/>
        <v>0</v>
      </c>
      <c r="CR156" s="95">
        <f t="shared" si="146"/>
        <v>0</v>
      </c>
      <c r="CS156" s="96">
        <f t="shared" si="140"/>
        <v>0</v>
      </c>
      <c r="CT156" s="75">
        <f t="shared" si="148"/>
        <v>0</v>
      </c>
      <c r="CU156" s="99">
        <f t="shared" si="141"/>
        <v>0</v>
      </c>
      <c r="CV156" s="99">
        <f t="shared" si="117"/>
        <v>0</v>
      </c>
      <c r="CW156" s="100">
        <f t="shared" si="147"/>
        <v>0</v>
      </c>
      <c r="CX156" s="75">
        <f>SUM(CR156*CT156*BE1)</f>
        <v>0</v>
      </c>
    </row>
    <row r="157" spans="1:102" ht="18.95" customHeight="1">
      <c r="A157" s="45" t="str">
        <f t="shared" si="151"/>
        <v/>
      </c>
      <c r="B157" s="55" t="str">
        <f t="shared" si="153"/>
        <v/>
      </c>
      <c r="C157" s="47" t="str">
        <f t="shared" si="152"/>
        <v/>
      </c>
      <c r="D157" s="56" t="str">
        <f t="shared" si="154"/>
        <v/>
      </c>
      <c r="E157" s="121" t="str">
        <f t="shared" si="158"/>
        <v/>
      </c>
      <c r="F157" s="121"/>
      <c r="G157" s="57" t="str">
        <f t="shared" si="155"/>
        <v/>
      </c>
      <c r="H157" s="57" t="str">
        <f t="shared" si="156"/>
        <v/>
      </c>
      <c r="I157" s="128" t="str">
        <f t="shared" si="159"/>
        <v/>
      </c>
      <c r="J157" s="128" t="str">
        <f t="shared" si="160"/>
        <v/>
      </c>
      <c r="K157" s="140" t="str">
        <f t="shared" si="116"/>
        <v/>
      </c>
      <c r="L157" s="140"/>
      <c r="M157" s="139" t="str">
        <f t="shared" si="113"/>
        <v/>
      </c>
      <c r="N157" s="139"/>
      <c r="O157" s="46" t="str">
        <f t="shared" si="114"/>
        <v/>
      </c>
      <c r="P157" s="51" t="str">
        <f t="shared" si="115"/>
        <v/>
      </c>
      <c r="Q157" s="51"/>
      <c r="R157" s="75">
        <f>IF(R156+1&lt;13,(R156+1)*S1,1*S1)</f>
        <v>0</v>
      </c>
      <c r="S157" s="75">
        <f>SUM(BG157*S1)</f>
        <v>0</v>
      </c>
      <c r="T157" s="75">
        <f>IF(R157=1,(T156+1)*S1,T156*S1)</f>
        <v>0</v>
      </c>
      <c r="U157" s="75">
        <f>IF(U156+3&lt;13,(U156+3)*V1,(U156-9)*V1)</f>
        <v>0</v>
      </c>
      <c r="V157" s="75">
        <f>SUM(BG157*V1)</f>
        <v>0</v>
      </c>
      <c r="W157" s="75">
        <f>IF(U157&lt;4,(W156+1)*V1,W156*V1)</f>
        <v>0</v>
      </c>
      <c r="X157" s="75">
        <f>IF(X156+6&lt;13,(X156+6)*Y1,(X156-6)*Y1)</f>
        <v>0</v>
      </c>
      <c r="Y157" s="75">
        <f>SUM(BG157*Y1)</f>
        <v>0</v>
      </c>
      <c r="Z157" s="75">
        <f>IF(X157&lt;6,(Z156+1)*Y1,Z156*Y1)</f>
        <v>0</v>
      </c>
      <c r="AA157" s="75">
        <f>SUM(AA156*AB1)</f>
        <v>0</v>
      </c>
      <c r="AB157" s="75">
        <f>SUM(BG157*AB1)</f>
        <v>0</v>
      </c>
      <c r="AC157" s="75">
        <f>SUM(AC156+1*AB1)</f>
        <v>0</v>
      </c>
      <c r="AD157" s="75">
        <v>0</v>
      </c>
      <c r="AE157" s="75">
        <v>0</v>
      </c>
      <c r="AF157" s="75">
        <v>0</v>
      </c>
      <c r="AG157" s="75">
        <f>IF(AG156+2&lt;13,(AG156+2)*AH1,(AG156-10)*AH1)</f>
        <v>0</v>
      </c>
      <c r="AH157" s="75">
        <f>SUM(BG157*AH1)</f>
        <v>0</v>
      </c>
      <c r="AI157" s="75">
        <f>IF(AG157&lt;3,(AI156+1)*AH1,AI156*AH1)</f>
        <v>0</v>
      </c>
      <c r="AJ157" s="75">
        <f>IF(AJ155=AJ156,(AJ156+1-AK157)*AL1,AJ156*AL1)</f>
        <v>0</v>
      </c>
      <c r="AK157" s="75">
        <f t="shared" si="150"/>
        <v>0</v>
      </c>
      <c r="AL157" s="75">
        <f>IF(AJ157-AJ156=0,(AL156+15)*AL1,AM1*AL1)</f>
        <v>0</v>
      </c>
      <c r="AM157" s="75">
        <f>IF(AK157=12,(AM156+1)*AL1,AM156*AL1)</f>
        <v>0</v>
      </c>
      <c r="AN157" s="75">
        <f>IF(AN155=AN156,(AN156+1-AO157)*AO1,AN156*AO1)</f>
        <v>0</v>
      </c>
      <c r="AO157" s="75">
        <f t="shared" si="142"/>
        <v>0</v>
      </c>
      <c r="AP157" s="75">
        <f>IF(AN156=AN157,BG157*AO1,(AP156-15)*AO1)</f>
        <v>0</v>
      </c>
      <c r="AQ157" s="75">
        <f>IF(AO157=12,(AQ156+1)*AO1,AQ156*AO1)</f>
        <v>0</v>
      </c>
      <c r="AR157" s="91">
        <f>SUM(MONTH(BC156+14)*AS1)</f>
        <v>0</v>
      </c>
      <c r="AS157" s="91">
        <f>SUM(DAY(BC156+14)*AS1)</f>
        <v>0</v>
      </c>
      <c r="AT157" s="91">
        <f>SUM(YEAR(BC156+14)*AS1)</f>
        <v>0</v>
      </c>
      <c r="AU157" s="91">
        <f>SUM(MONTH(BC156+7)*AV1)</f>
        <v>0</v>
      </c>
      <c r="AV157" s="91">
        <f>SUM(DAY(BC156+7)*AV1)</f>
        <v>0</v>
      </c>
      <c r="AW157" s="91">
        <f>SUM(YEAR(BC156+7)*AV1)</f>
        <v>0</v>
      </c>
      <c r="AX157" s="91">
        <f t="shared" si="120"/>
        <v>1</v>
      </c>
      <c r="AY157" s="91">
        <f t="shared" si="118"/>
        <v>1</v>
      </c>
      <c r="AZ157" s="91">
        <f t="shared" si="119"/>
        <v>0</v>
      </c>
      <c r="BA157" s="91">
        <f t="shared" si="119"/>
        <v>0</v>
      </c>
      <c r="BB157" s="79">
        <f t="shared" si="121"/>
        <v>0</v>
      </c>
      <c r="BC157" s="91">
        <f t="shared" si="122"/>
        <v>0</v>
      </c>
      <c r="BD157" s="75" t="s">
        <v>59</v>
      </c>
      <c r="BE157" s="91">
        <f>IF(BC157&lt;BU42,((BC157*10)+5),999999)</f>
        <v>5</v>
      </c>
      <c r="BF157" s="91">
        <f t="shared" si="123"/>
        <v>1</v>
      </c>
      <c r="BG157" s="75">
        <f t="shared" si="124"/>
        <v>0</v>
      </c>
      <c r="BH157" s="75">
        <f t="shared" si="143"/>
        <v>0</v>
      </c>
      <c r="BI157" s="75" t="b">
        <f t="shared" si="125"/>
        <v>0</v>
      </c>
      <c r="BJ157" s="75">
        <f t="shared" si="126"/>
        <v>0</v>
      </c>
      <c r="BK157" s="75">
        <f t="shared" si="127"/>
        <v>0</v>
      </c>
      <c r="BL157" s="75" t="b">
        <f t="shared" si="128"/>
        <v>1</v>
      </c>
      <c r="BM157" s="75">
        <f t="shared" si="129"/>
        <v>0</v>
      </c>
      <c r="BN157" s="75">
        <f t="shared" si="130"/>
        <v>0</v>
      </c>
      <c r="BO157" s="75" t="b">
        <f t="shared" si="131"/>
        <v>0</v>
      </c>
      <c r="BP157" s="75">
        <f t="shared" si="132"/>
        <v>0</v>
      </c>
      <c r="BQ157" s="75">
        <f t="shared" si="133"/>
        <v>0</v>
      </c>
      <c r="BR157" s="75"/>
      <c r="BS157" s="72" t="b">
        <f t="shared" si="157"/>
        <v>0</v>
      </c>
      <c r="BT157" s="72">
        <f t="shared" ref="BT157:BT220" si="162">IF(BS157= TRUE,BT156 + 1,BT156)</f>
        <v>0</v>
      </c>
      <c r="BU157" s="69" t="str">
        <f t="shared" si="161"/>
        <v/>
      </c>
      <c r="BV157" s="75"/>
      <c r="BW157" s="75"/>
      <c r="BX157" s="75"/>
      <c r="BY157" s="75"/>
      <c r="BZ157" s="75"/>
      <c r="CA157" s="75"/>
      <c r="CB157" s="75"/>
      <c r="CC157" s="75"/>
      <c r="CD157" s="79">
        <f t="shared" si="134"/>
        <v>0</v>
      </c>
      <c r="CE157" s="92">
        <f>IF(CD157&lt;CE3,CD157,CE3)</f>
        <v>0</v>
      </c>
      <c r="CF157" s="72" t="str">
        <f>IF(CE157&gt;=CE3,"BALLOON","PMT")</f>
        <v>PMT</v>
      </c>
      <c r="CG157" s="91">
        <f t="shared" si="144"/>
        <v>0</v>
      </c>
      <c r="CH157" s="91">
        <f>IF(BX1=360,CB5,CG157)</f>
        <v>0</v>
      </c>
      <c r="CI157" s="75" t="b">
        <f t="shared" si="135"/>
        <v>0</v>
      </c>
      <c r="CJ157" s="75">
        <f t="shared" si="145"/>
        <v>0</v>
      </c>
      <c r="CK157" s="75">
        <f>SUM(CJ157*CK1)</f>
        <v>0</v>
      </c>
      <c r="CL157" s="98">
        <f t="shared" si="136"/>
        <v>0</v>
      </c>
      <c r="CM157" s="97">
        <f>IF(CF157="PMT",E16-CL157,0)</f>
        <v>0</v>
      </c>
      <c r="CN157" s="97">
        <f t="shared" si="149"/>
        <v>0</v>
      </c>
      <c r="CO157" s="97">
        <f t="shared" si="137"/>
        <v>0</v>
      </c>
      <c r="CP157" s="97">
        <f t="shared" si="138"/>
        <v>0</v>
      </c>
      <c r="CQ157" s="94">
        <f t="shared" si="139"/>
        <v>0</v>
      </c>
      <c r="CR157" s="95">
        <f t="shared" si="146"/>
        <v>0</v>
      </c>
      <c r="CS157" s="96">
        <f t="shared" si="140"/>
        <v>0</v>
      </c>
      <c r="CT157" s="75">
        <f t="shared" si="148"/>
        <v>0</v>
      </c>
      <c r="CU157" s="99">
        <f t="shared" si="141"/>
        <v>0</v>
      </c>
      <c r="CV157" s="99">
        <f t="shared" si="117"/>
        <v>0</v>
      </c>
      <c r="CW157" s="100">
        <f t="shared" si="147"/>
        <v>0</v>
      </c>
      <c r="CX157" s="75">
        <f>SUM(CR157*CT157*BE1)</f>
        <v>0</v>
      </c>
    </row>
    <row r="158" spans="1:102" ht="18.95" customHeight="1">
      <c r="A158" s="45" t="str">
        <f t="shared" si="151"/>
        <v/>
      </c>
      <c r="B158" s="55" t="str">
        <f t="shared" si="153"/>
        <v/>
      </c>
      <c r="C158" s="47" t="str">
        <f t="shared" si="152"/>
        <v/>
      </c>
      <c r="D158" s="56" t="str">
        <f t="shared" si="154"/>
        <v/>
      </c>
      <c r="E158" s="121" t="str">
        <f t="shared" si="158"/>
        <v/>
      </c>
      <c r="F158" s="121"/>
      <c r="G158" s="57" t="str">
        <f t="shared" si="155"/>
        <v/>
      </c>
      <c r="H158" s="57" t="str">
        <f t="shared" si="156"/>
        <v/>
      </c>
      <c r="I158" s="128" t="str">
        <f t="shared" si="159"/>
        <v/>
      </c>
      <c r="J158" s="128" t="str">
        <f t="shared" si="160"/>
        <v/>
      </c>
      <c r="K158" s="140" t="str">
        <f t="shared" si="116"/>
        <v/>
      </c>
      <c r="L158" s="140"/>
      <c r="M158" s="139" t="str">
        <f t="shared" si="113"/>
        <v/>
      </c>
      <c r="N158" s="139"/>
      <c r="O158" s="46" t="str">
        <f t="shared" si="114"/>
        <v/>
      </c>
      <c r="P158" s="51" t="str">
        <f t="shared" si="115"/>
        <v/>
      </c>
      <c r="Q158" s="51"/>
      <c r="R158" s="75">
        <f>IF(R157+1&lt;13,(R157+1)*S1,1*S1)</f>
        <v>0</v>
      </c>
      <c r="S158" s="75">
        <f>SUM(BG158*S1)</f>
        <v>0</v>
      </c>
      <c r="T158" s="75">
        <f>IF(R158=1,(T157+1)*S1,T157*S1)</f>
        <v>0</v>
      </c>
      <c r="U158" s="75">
        <f>IF(U157+3&lt;13,(U157+3)*V1,(U157-9)*V1)</f>
        <v>0</v>
      </c>
      <c r="V158" s="75">
        <f>SUM(BG158*V1)</f>
        <v>0</v>
      </c>
      <c r="W158" s="75">
        <f>IF(U158&lt;4,(W157+1)*V1,W157*V1)</f>
        <v>0</v>
      </c>
      <c r="X158" s="75">
        <f>IF(X157+6&lt;13,(X157+6)*Y1,(X157-6)*Y1)</f>
        <v>0</v>
      </c>
      <c r="Y158" s="75">
        <f>SUM(BG158*Y1)</f>
        <v>0</v>
      </c>
      <c r="Z158" s="75">
        <f>IF(X158&lt;6,(Z157+1)*Y1,Z157*Y1)</f>
        <v>0</v>
      </c>
      <c r="AA158" s="75">
        <f>SUM(AA157*AB1)</f>
        <v>0</v>
      </c>
      <c r="AB158" s="75">
        <f>SUM(BG158*AB1)</f>
        <v>0</v>
      </c>
      <c r="AC158" s="75">
        <f>SUM(AC157+1*AB1)</f>
        <v>0</v>
      </c>
      <c r="AD158" s="75">
        <v>0</v>
      </c>
      <c r="AE158" s="75">
        <v>0</v>
      </c>
      <c r="AF158" s="75">
        <v>0</v>
      </c>
      <c r="AG158" s="75">
        <f>IF(AG157+2&lt;13,(AG157+2)*AH1,(AG157-10)*AH1)</f>
        <v>0</v>
      </c>
      <c r="AH158" s="75">
        <f>SUM(BG158*AH1)</f>
        <v>0</v>
      </c>
      <c r="AI158" s="75">
        <f>IF(AG158&lt;3,(AI157+1)*AH1,AI157*AH1)</f>
        <v>0</v>
      </c>
      <c r="AJ158" s="75">
        <f>IF(AJ156=AJ157,(AJ157+1-AK158)*AL1,AJ157*AL1)</f>
        <v>0</v>
      </c>
      <c r="AK158" s="75">
        <f t="shared" si="150"/>
        <v>0</v>
      </c>
      <c r="AL158" s="75">
        <f>IF(AJ158-AJ157=0,(AL157+15)*AL1,AM1*AL1)</f>
        <v>0</v>
      </c>
      <c r="AM158" s="75">
        <f>IF(AK158=12,(AM157+1)*AL1,AM157*AL1)</f>
        <v>0</v>
      </c>
      <c r="AN158" s="75">
        <f>IF(AN156=AN157,(AN157+1-AO158)*AO1,AN157*AO1)</f>
        <v>0</v>
      </c>
      <c r="AO158" s="75">
        <f t="shared" si="142"/>
        <v>0</v>
      </c>
      <c r="AP158" s="75">
        <f>IF(AN157=AN158,BG158*AO1,(AP157-15)*AO1)</f>
        <v>0</v>
      </c>
      <c r="AQ158" s="75">
        <f>IF(AO158=12,(AQ157+1)*AO1,AQ157*AO1)</f>
        <v>0</v>
      </c>
      <c r="AR158" s="91">
        <f>SUM(MONTH(BC157+14)*AS1)</f>
        <v>0</v>
      </c>
      <c r="AS158" s="91">
        <f>SUM(DAY(BC157+14)*AS1)</f>
        <v>0</v>
      </c>
      <c r="AT158" s="91">
        <f>SUM(YEAR(BC157+14)*AS1)</f>
        <v>0</v>
      </c>
      <c r="AU158" s="91">
        <f>SUM(MONTH(BC157+7)*AV1)</f>
        <v>0</v>
      </c>
      <c r="AV158" s="91">
        <f>SUM(DAY(BC157+7)*AV1)</f>
        <v>0</v>
      </c>
      <c r="AW158" s="91">
        <f>SUM(YEAR(BC157+7)*AV1)</f>
        <v>0</v>
      </c>
      <c r="AX158" s="91">
        <f t="shared" si="120"/>
        <v>1</v>
      </c>
      <c r="AY158" s="91">
        <f t="shared" si="118"/>
        <v>1</v>
      </c>
      <c r="AZ158" s="91">
        <f t="shared" si="119"/>
        <v>0</v>
      </c>
      <c r="BA158" s="91">
        <f t="shared" si="119"/>
        <v>0</v>
      </c>
      <c r="BB158" s="79">
        <f t="shared" si="121"/>
        <v>0</v>
      </c>
      <c r="BC158" s="91">
        <f t="shared" si="122"/>
        <v>0</v>
      </c>
      <c r="BD158" s="75" t="s">
        <v>59</v>
      </c>
      <c r="BE158" s="91">
        <f>IF(BC158&lt;BU42,((BC158*10)+5),999999)</f>
        <v>5</v>
      </c>
      <c r="BF158" s="91">
        <f t="shared" si="123"/>
        <v>1</v>
      </c>
      <c r="BG158" s="75">
        <f t="shared" si="124"/>
        <v>0</v>
      </c>
      <c r="BH158" s="75">
        <f t="shared" si="143"/>
        <v>0</v>
      </c>
      <c r="BI158" s="75" t="b">
        <f t="shared" si="125"/>
        <v>0</v>
      </c>
      <c r="BJ158" s="75">
        <f t="shared" si="126"/>
        <v>0</v>
      </c>
      <c r="BK158" s="75">
        <f t="shared" si="127"/>
        <v>0</v>
      </c>
      <c r="BL158" s="75" t="b">
        <f t="shared" si="128"/>
        <v>1</v>
      </c>
      <c r="BM158" s="75">
        <f t="shared" si="129"/>
        <v>0</v>
      </c>
      <c r="BN158" s="75">
        <f t="shared" si="130"/>
        <v>0</v>
      </c>
      <c r="BO158" s="75" t="b">
        <f t="shared" si="131"/>
        <v>0</v>
      </c>
      <c r="BP158" s="75">
        <f t="shared" si="132"/>
        <v>0</v>
      </c>
      <c r="BQ158" s="75">
        <f t="shared" si="133"/>
        <v>0</v>
      </c>
      <c r="BR158" s="75"/>
      <c r="BS158" s="72" t="b">
        <f t="shared" si="157"/>
        <v>0</v>
      </c>
      <c r="BT158" s="72">
        <f t="shared" si="162"/>
        <v>0</v>
      </c>
      <c r="BU158" s="69" t="str">
        <f t="shared" si="161"/>
        <v/>
      </c>
      <c r="BV158" s="75"/>
      <c r="BW158" s="75"/>
      <c r="BX158" s="75"/>
      <c r="BY158" s="75"/>
      <c r="BZ158" s="75"/>
      <c r="CA158" s="75"/>
      <c r="CB158" s="75"/>
      <c r="CC158" s="75"/>
      <c r="CD158" s="79">
        <f t="shared" si="134"/>
        <v>0</v>
      </c>
      <c r="CE158" s="92">
        <f>IF(CD158&lt;CE3,CD158,CE3)</f>
        <v>0</v>
      </c>
      <c r="CF158" s="72" t="str">
        <f>IF(CE158&gt;=CE3,"BALLOON","PMT")</f>
        <v>PMT</v>
      </c>
      <c r="CG158" s="91">
        <f t="shared" si="144"/>
        <v>0</v>
      </c>
      <c r="CH158" s="91">
        <f>IF(BX1=360,CB5,CG158)</f>
        <v>0</v>
      </c>
      <c r="CI158" s="75" t="b">
        <f t="shared" si="135"/>
        <v>0</v>
      </c>
      <c r="CJ158" s="75">
        <f t="shared" si="145"/>
        <v>0</v>
      </c>
      <c r="CK158" s="75">
        <f>SUM(CJ158*CK1)</f>
        <v>0</v>
      </c>
      <c r="CL158" s="98">
        <f t="shared" si="136"/>
        <v>0</v>
      </c>
      <c r="CM158" s="97">
        <f>IF(CF158="PMT",E16-CL158,0)</f>
        <v>0</v>
      </c>
      <c r="CN158" s="97">
        <f t="shared" si="149"/>
        <v>0</v>
      </c>
      <c r="CO158" s="97">
        <f t="shared" si="137"/>
        <v>0</v>
      </c>
      <c r="CP158" s="97">
        <f t="shared" si="138"/>
        <v>0</v>
      </c>
      <c r="CQ158" s="94">
        <f t="shared" si="139"/>
        <v>0</v>
      </c>
      <c r="CR158" s="95">
        <f t="shared" si="146"/>
        <v>0</v>
      </c>
      <c r="CS158" s="96">
        <f t="shared" si="140"/>
        <v>0</v>
      </c>
      <c r="CT158" s="75">
        <f t="shared" si="148"/>
        <v>0</v>
      </c>
      <c r="CU158" s="99">
        <f t="shared" si="141"/>
        <v>0</v>
      </c>
      <c r="CV158" s="99">
        <f t="shared" si="117"/>
        <v>0</v>
      </c>
      <c r="CW158" s="100">
        <f t="shared" si="147"/>
        <v>0</v>
      </c>
      <c r="CX158" s="75">
        <f>SUM(CR158*CT158*BE1)</f>
        <v>0</v>
      </c>
    </row>
    <row r="159" spans="1:102" ht="18.95" customHeight="1">
      <c r="A159" s="45" t="str">
        <f t="shared" si="151"/>
        <v/>
      </c>
      <c r="B159" s="55" t="str">
        <f t="shared" si="153"/>
        <v/>
      </c>
      <c r="C159" s="47" t="str">
        <f t="shared" si="152"/>
        <v/>
      </c>
      <c r="D159" s="56" t="str">
        <f t="shared" si="154"/>
        <v/>
      </c>
      <c r="E159" s="121" t="str">
        <f t="shared" si="158"/>
        <v/>
      </c>
      <c r="F159" s="121"/>
      <c r="G159" s="57" t="str">
        <f t="shared" si="155"/>
        <v/>
      </c>
      <c r="H159" s="57" t="str">
        <f t="shared" si="156"/>
        <v/>
      </c>
      <c r="I159" s="128" t="str">
        <f t="shared" si="159"/>
        <v/>
      </c>
      <c r="J159" s="128" t="str">
        <f t="shared" si="160"/>
        <v/>
      </c>
      <c r="K159" s="140" t="str">
        <f t="shared" si="116"/>
        <v/>
      </c>
      <c r="L159" s="140"/>
      <c r="M159" s="139" t="str">
        <f t="shared" si="113"/>
        <v/>
      </c>
      <c r="N159" s="139"/>
      <c r="O159" s="46" t="str">
        <f t="shared" si="114"/>
        <v/>
      </c>
      <c r="P159" s="51" t="str">
        <f t="shared" si="115"/>
        <v/>
      </c>
      <c r="Q159" s="51"/>
      <c r="R159" s="75">
        <f>IF(R158+1&lt;13,(R158+1)*S1,1*S1)</f>
        <v>0</v>
      </c>
      <c r="S159" s="75">
        <f>SUM(BG159*S1)</f>
        <v>0</v>
      </c>
      <c r="T159" s="75">
        <f>IF(R159=1,(T158+1)*S1,T158*S1)</f>
        <v>0</v>
      </c>
      <c r="U159" s="75">
        <f>IF(U158+3&lt;13,(U158+3)*V1,(U158-9)*V1)</f>
        <v>0</v>
      </c>
      <c r="V159" s="75">
        <f>SUM(BG159*V1)</f>
        <v>0</v>
      </c>
      <c r="W159" s="75">
        <f>IF(U159&lt;4,(W158+1)*V1,W158*V1)</f>
        <v>0</v>
      </c>
      <c r="X159" s="75">
        <f>IF(X158+6&lt;13,(X158+6)*Y1,(X158-6)*Y1)</f>
        <v>0</v>
      </c>
      <c r="Y159" s="75">
        <f>SUM(BG159*Y1)</f>
        <v>0</v>
      </c>
      <c r="Z159" s="75">
        <f>IF(X159&lt;6,(Z158+1)*Y1,Z158*Y1)</f>
        <v>0</v>
      </c>
      <c r="AA159" s="75">
        <f>SUM(AA158*AB1)</f>
        <v>0</v>
      </c>
      <c r="AB159" s="75">
        <f>SUM(BG159*AB1)</f>
        <v>0</v>
      </c>
      <c r="AC159" s="75">
        <f>SUM(AC158+1*AB1)</f>
        <v>0</v>
      </c>
      <c r="AD159" s="75">
        <v>0</v>
      </c>
      <c r="AE159" s="75">
        <v>0</v>
      </c>
      <c r="AF159" s="75">
        <v>0</v>
      </c>
      <c r="AG159" s="75">
        <f>IF(AG158+2&lt;13,(AG158+2)*AH1,(AG158-10)*AH1)</f>
        <v>0</v>
      </c>
      <c r="AH159" s="75">
        <f>SUM(BG159*AH1)</f>
        <v>0</v>
      </c>
      <c r="AI159" s="75">
        <f>IF(AG159&lt;3,(AI158+1)*AH1,AI158*AH1)</f>
        <v>0</v>
      </c>
      <c r="AJ159" s="75">
        <f>IF(AJ157=AJ158,(AJ158+1-AK159)*AL1,AJ158*AL1)</f>
        <v>0</v>
      </c>
      <c r="AK159" s="75">
        <f t="shared" si="150"/>
        <v>0</v>
      </c>
      <c r="AL159" s="75">
        <f>IF(AJ159-AJ158=0,(AL158+15)*AL1,AM1*AL1)</f>
        <v>0</v>
      </c>
      <c r="AM159" s="75">
        <f>IF(AK159=12,(AM158+1)*AL1,AM158*AL1)</f>
        <v>0</v>
      </c>
      <c r="AN159" s="75">
        <f>IF(AN157=AN158,(AN158+1-AO159)*AO1,AN158*AO1)</f>
        <v>0</v>
      </c>
      <c r="AO159" s="75">
        <f t="shared" si="142"/>
        <v>0</v>
      </c>
      <c r="AP159" s="75">
        <f>IF(AN158=AN159,BG159*AO1,(AP158-15)*AO1)</f>
        <v>0</v>
      </c>
      <c r="AQ159" s="75">
        <f>IF(AO159=12,(AQ158+1)*AO1,AQ158*AO1)</f>
        <v>0</v>
      </c>
      <c r="AR159" s="91">
        <f>SUM(MONTH(BC158+14)*AS1)</f>
        <v>0</v>
      </c>
      <c r="AS159" s="91">
        <f>SUM(DAY(BC158+14)*AS1)</f>
        <v>0</v>
      </c>
      <c r="AT159" s="91">
        <f>SUM(YEAR(BC158+14)*AS1)</f>
        <v>0</v>
      </c>
      <c r="AU159" s="91">
        <f>SUM(MONTH(BC158+7)*AV1)</f>
        <v>0</v>
      </c>
      <c r="AV159" s="91">
        <f>SUM(DAY(BC158+7)*AV1)</f>
        <v>0</v>
      </c>
      <c r="AW159" s="91">
        <f>SUM(YEAR(BC158+7)*AV1)</f>
        <v>0</v>
      </c>
      <c r="AX159" s="91">
        <f t="shared" si="120"/>
        <v>1</v>
      </c>
      <c r="AY159" s="91">
        <f t="shared" si="118"/>
        <v>1</v>
      </c>
      <c r="AZ159" s="91">
        <f t="shared" si="119"/>
        <v>0</v>
      </c>
      <c r="BA159" s="91">
        <f t="shared" si="119"/>
        <v>0</v>
      </c>
      <c r="BB159" s="79">
        <f t="shared" si="121"/>
        <v>0</v>
      </c>
      <c r="BC159" s="91">
        <f t="shared" si="122"/>
        <v>0</v>
      </c>
      <c r="BD159" s="75" t="s">
        <v>59</v>
      </c>
      <c r="BE159" s="91">
        <f>IF(BC159&lt;BU42,((BC159*10)+5),999999)</f>
        <v>5</v>
      </c>
      <c r="BF159" s="91">
        <f t="shared" si="123"/>
        <v>1</v>
      </c>
      <c r="BG159" s="75">
        <f t="shared" si="124"/>
        <v>0</v>
      </c>
      <c r="BH159" s="75">
        <f t="shared" si="143"/>
        <v>0</v>
      </c>
      <c r="BI159" s="75" t="b">
        <f t="shared" si="125"/>
        <v>0</v>
      </c>
      <c r="BJ159" s="75">
        <f t="shared" si="126"/>
        <v>0</v>
      </c>
      <c r="BK159" s="75">
        <f t="shared" si="127"/>
        <v>0</v>
      </c>
      <c r="BL159" s="75" t="b">
        <f t="shared" si="128"/>
        <v>1</v>
      </c>
      <c r="BM159" s="75">
        <f t="shared" si="129"/>
        <v>0</v>
      </c>
      <c r="BN159" s="75">
        <f t="shared" si="130"/>
        <v>0</v>
      </c>
      <c r="BO159" s="75" t="b">
        <f t="shared" si="131"/>
        <v>0</v>
      </c>
      <c r="BP159" s="75">
        <f t="shared" si="132"/>
        <v>0</v>
      </c>
      <c r="BQ159" s="75">
        <f t="shared" si="133"/>
        <v>0</v>
      </c>
      <c r="BR159" s="75"/>
      <c r="BS159" s="72" t="b">
        <f t="shared" si="157"/>
        <v>0</v>
      </c>
      <c r="BT159" s="72">
        <f t="shared" si="162"/>
        <v>0</v>
      </c>
      <c r="BU159" s="69" t="str">
        <f t="shared" si="161"/>
        <v/>
      </c>
      <c r="BV159" s="75"/>
      <c r="BW159" s="75"/>
      <c r="BX159" s="75"/>
      <c r="BY159" s="75"/>
      <c r="BZ159" s="75"/>
      <c r="CA159" s="75"/>
      <c r="CB159" s="75"/>
      <c r="CC159" s="75"/>
      <c r="CD159" s="79">
        <f t="shared" si="134"/>
        <v>0</v>
      </c>
      <c r="CE159" s="92">
        <f>IF(CD159&lt;CE3,CD159,CE3)</f>
        <v>0</v>
      </c>
      <c r="CF159" s="72" t="str">
        <f>IF(CE159&gt;=CE3,"BALLOON","PMT")</f>
        <v>PMT</v>
      </c>
      <c r="CG159" s="91">
        <f t="shared" si="144"/>
        <v>0</v>
      </c>
      <c r="CH159" s="91">
        <f>IF(BX1=360,CB5,CG159)</f>
        <v>0</v>
      </c>
      <c r="CI159" s="75" t="b">
        <f t="shared" si="135"/>
        <v>0</v>
      </c>
      <c r="CJ159" s="75">
        <f t="shared" si="145"/>
        <v>0</v>
      </c>
      <c r="CK159" s="75">
        <f>SUM(CJ159*CK1)</f>
        <v>0</v>
      </c>
      <c r="CL159" s="98">
        <f t="shared" si="136"/>
        <v>0</v>
      </c>
      <c r="CM159" s="97">
        <f>IF(CF159="PMT",E16-CL159,0)</f>
        <v>0</v>
      </c>
      <c r="CN159" s="97">
        <f t="shared" si="149"/>
        <v>0</v>
      </c>
      <c r="CO159" s="97">
        <f t="shared" si="137"/>
        <v>0</v>
      </c>
      <c r="CP159" s="97">
        <f t="shared" si="138"/>
        <v>0</v>
      </c>
      <c r="CQ159" s="94">
        <f t="shared" si="139"/>
        <v>0</v>
      </c>
      <c r="CR159" s="95">
        <f t="shared" si="146"/>
        <v>0</v>
      </c>
      <c r="CS159" s="96">
        <f t="shared" si="140"/>
        <v>0</v>
      </c>
      <c r="CT159" s="75">
        <f t="shared" si="148"/>
        <v>0</v>
      </c>
      <c r="CU159" s="99">
        <f t="shared" si="141"/>
        <v>0</v>
      </c>
      <c r="CV159" s="99">
        <f t="shared" si="117"/>
        <v>0</v>
      </c>
      <c r="CW159" s="100">
        <f t="shared" si="147"/>
        <v>0</v>
      </c>
      <c r="CX159" s="75">
        <f>SUM(CR159*CT159*BE1)</f>
        <v>0</v>
      </c>
    </row>
    <row r="160" spans="1:102" ht="18.95" customHeight="1">
      <c r="A160" s="45" t="str">
        <f t="shared" si="151"/>
        <v/>
      </c>
      <c r="B160" s="55" t="str">
        <f t="shared" si="153"/>
        <v/>
      </c>
      <c r="C160" s="47" t="str">
        <f t="shared" si="152"/>
        <v/>
      </c>
      <c r="D160" s="56" t="str">
        <f t="shared" si="154"/>
        <v/>
      </c>
      <c r="E160" s="121" t="str">
        <f t="shared" si="158"/>
        <v/>
      </c>
      <c r="F160" s="121"/>
      <c r="G160" s="57" t="str">
        <f t="shared" si="155"/>
        <v/>
      </c>
      <c r="H160" s="57" t="str">
        <f t="shared" si="156"/>
        <v/>
      </c>
      <c r="I160" s="128" t="str">
        <f t="shared" si="159"/>
        <v/>
      </c>
      <c r="J160" s="128" t="str">
        <f t="shared" si="160"/>
        <v/>
      </c>
      <c r="K160" s="140" t="str">
        <f t="shared" ref="K160:K223" si="163">IF(C160="","","_____________")</f>
        <v/>
      </c>
      <c r="L160" s="140"/>
      <c r="M160" s="139" t="str">
        <f t="shared" si="113"/>
        <v/>
      </c>
      <c r="N160" s="139"/>
      <c r="O160" s="46" t="str">
        <f t="shared" si="114"/>
        <v/>
      </c>
      <c r="P160" s="51" t="str">
        <f t="shared" si="115"/>
        <v/>
      </c>
      <c r="Q160" s="51"/>
      <c r="R160" s="75">
        <f>IF(R159+1&lt;13,(R159+1)*S1,1*S1)</f>
        <v>0</v>
      </c>
      <c r="S160" s="75">
        <f>SUM(BG160*S1)</f>
        <v>0</v>
      </c>
      <c r="T160" s="75">
        <f>IF(R160=1,(T159+1)*S1,T159*S1)</f>
        <v>0</v>
      </c>
      <c r="U160" s="75">
        <f>IF(U159+3&lt;13,(U159+3)*V1,(U159-9)*V1)</f>
        <v>0</v>
      </c>
      <c r="V160" s="75">
        <f>SUM(BG160*V1)</f>
        <v>0</v>
      </c>
      <c r="W160" s="75">
        <f>IF(U160&lt;4,(W159+1)*V1,W159*V1)</f>
        <v>0</v>
      </c>
      <c r="X160" s="75">
        <f>IF(X159+6&lt;13,(X159+6)*Y1,(X159-6)*Y1)</f>
        <v>0</v>
      </c>
      <c r="Y160" s="75">
        <f>SUM(BG160*Y1)</f>
        <v>0</v>
      </c>
      <c r="Z160" s="75">
        <f>IF(X160&lt;6,(Z159+1)*Y1,Z159*Y1)</f>
        <v>0</v>
      </c>
      <c r="AA160" s="75">
        <f>SUM(AA159*AB1)</f>
        <v>0</v>
      </c>
      <c r="AB160" s="75">
        <f>SUM(BG160*AB1)</f>
        <v>0</v>
      </c>
      <c r="AC160" s="75">
        <f>SUM(AC159+1*AB1)</f>
        <v>0</v>
      </c>
      <c r="AD160" s="75">
        <v>0</v>
      </c>
      <c r="AE160" s="75">
        <v>0</v>
      </c>
      <c r="AF160" s="75">
        <v>0</v>
      </c>
      <c r="AG160" s="75">
        <f>IF(AG159+2&lt;13,(AG159+2)*AH1,(AG159-10)*AH1)</f>
        <v>0</v>
      </c>
      <c r="AH160" s="75">
        <f>SUM(BG160*AH1)</f>
        <v>0</v>
      </c>
      <c r="AI160" s="75">
        <f>IF(AG160&lt;3,(AI159+1)*AH1,AI159*AH1)</f>
        <v>0</v>
      </c>
      <c r="AJ160" s="75">
        <f>IF(AJ158=AJ159,(AJ159+1-AK160)*AL1,AJ159*AL1)</f>
        <v>0</v>
      </c>
      <c r="AK160" s="75">
        <f t="shared" si="150"/>
        <v>0</v>
      </c>
      <c r="AL160" s="75">
        <f>IF(AJ160-AJ159=0,(AL159+15)*AL1,AM1*AL1)</f>
        <v>0</v>
      </c>
      <c r="AM160" s="75">
        <f>IF(AK160=12,(AM159+1)*AL1,AM159*AL1)</f>
        <v>0</v>
      </c>
      <c r="AN160" s="75">
        <f>IF(AN158=AN159,(AN159+1-AO160)*AO1,AN159*AO1)</f>
        <v>0</v>
      </c>
      <c r="AO160" s="75">
        <f t="shared" si="142"/>
        <v>0</v>
      </c>
      <c r="AP160" s="75">
        <f>IF(AN159=AN160,BG160*AO1,(AP159-15)*AO1)</f>
        <v>0</v>
      </c>
      <c r="AQ160" s="75">
        <f>IF(AO160=12,(AQ159+1)*AO1,AQ159*AO1)</f>
        <v>0</v>
      </c>
      <c r="AR160" s="91">
        <f>SUM(MONTH(BC159+14)*AS1)</f>
        <v>0</v>
      </c>
      <c r="AS160" s="91">
        <f>SUM(DAY(BC159+14)*AS1)</f>
        <v>0</v>
      </c>
      <c r="AT160" s="91">
        <f>SUM(YEAR(BC159+14)*AS1)</f>
        <v>0</v>
      </c>
      <c r="AU160" s="91">
        <f>SUM(MONTH(BC159+7)*AV1)</f>
        <v>0</v>
      </c>
      <c r="AV160" s="91">
        <f>SUM(DAY(BC159+7)*AV1)</f>
        <v>0</v>
      </c>
      <c r="AW160" s="91">
        <f>SUM(YEAR(BC159+7)*AV1)</f>
        <v>0</v>
      </c>
      <c r="AX160" s="91">
        <f t="shared" si="120"/>
        <v>1</v>
      </c>
      <c r="AY160" s="91">
        <f t="shared" si="118"/>
        <v>1</v>
      </c>
      <c r="AZ160" s="91">
        <f t="shared" si="119"/>
        <v>0</v>
      </c>
      <c r="BA160" s="91">
        <f t="shared" si="119"/>
        <v>0</v>
      </c>
      <c r="BB160" s="79">
        <f t="shared" si="121"/>
        <v>0</v>
      </c>
      <c r="BC160" s="91">
        <f t="shared" si="122"/>
        <v>0</v>
      </c>
      <c r="BD160" s="75" t="s">
        <v>59</v>
      </c>
      <c r="BE160" s="91">
        <f>IF(BC160&lt;BU42,((BC160*10)+5),999999)</f>
        <v>5</v>
      </c>
      <c r="BF160" s="91">
        <f t="shared" si="123"/>
        <v>1</v>
      </c>
      <c r="BG160" s="75">
        <f t="shared" si="124"/>
        <v>0</v>
      </c>
      <c r="BH160" s="75">
        <f t="shared" si="143"/>
        <v>0</v>
      </c>
      <c r="BI160" s="75" t="b">
        <f t="shared" si="125"/>
        <v>0</v>
      </c>
      <c r="BJ160" s="75">
        <f t="shared" si="126"/>
        <v>0</v>
      </c>
      <c r="BK160" s="75">
        <f t="shared" si="127"/>
        <v>0</v>
      </c>
      <c r="BL160" s="75" t="b">
        <f t="shared" si="128"/>
        <v>1</v>
      </c>
      <c r="BM160" s="75">
        <f t="shared" si="129"/>
        <v>0</v>
      </c>
      <c r="BN160" s="75">
        <f t="shared" si="130"/>
        <v>0</v>
      </c>
      <c r="BO160" s="75" t="b">
        <f t="shared" si="131"/>
        <v>0</v>
      </c>
      <c r="BP160" s="75">
        <f t="shared" si="132"/>
        <v>0</v>
      </c>
      <c r="BQ160" s="75">
        <f t="shared" si="133"/>
        <v>0</v>
      </c>
      <c r="BR160" s="75"/>
      <c r="BS160" s="72" t="b">
        <f t="shared" si="157"/>
        <v>0</v>
      </c>
      <c r="BT160" s="72">
        <f t="shared" si="162"/>
        <v>0</v>
      </c>
      <c r="BU160" s="69" t="str">
        <f t="shared" si="161"/>
        <v/>
      </c>
      <c r="BV160" s="75"/>
      <c r="BW160" s="75"/>
      <c r="BX160" s="75"/>
      <c r="BY160" s="75"/>
      <c r="BZ160" s="75"/>
      <c r="CA160" s="75"/>
      <c r="CB160" s="75"/>
      <c r="CC160" s="75"/>
      <c r="CD160" s="79">
        <f t="shared" si="134"/>
        <v>0</v>
      </c>
      <c r="CE160" s="92">
        <f>IF(CD160&lt;CE3,CD160,CE3)</f>
        <v>0</v>
      </c>
      <c r="CF160" s="72" t="str">
        <f>IF(CE160&gt;=CE3,"BALLOON","PMT")</f>
        <v>PMT</v>
      </c>
      <c r="CG160" s="91">
        <f t="shared" si="144"/>
        <v>0</v>
      </c>
      <c r="CH160" s="91">
        <f>IF(BX1=360,CB5,CG160)</f>
        <v>0</v>
      </c>
      <c r="CI160" s="75" t="b">
        <f t="shared" si="135"/>
        <v>0</v>
      </c>
      <c r="CJ160" s="75">
        <f t="shared" si="145"/>
        <v>0</v>
      </c>
      <c r="CK160" s="75">
        <f>SUM(CJ160*CK1)</f>
        <v>0</v>
      </c>
      <c r="CL160" s="98">
        <f t="shared" si="136"/>
        <v>0</v>
      </c>
      <c r="CM160" s="97">
        <f>IF(CF160="PMT",E16-CL160,0)</f>
        <v>0</v>
      </c>
      <c r="CN160" s="97">
        <f t="shared" si="149"/>
        <v>0</v>
      </c>
      <c r="CO160" s="97">
        <f t="shared" si="137"/>
        <v>0</v>
      </c>
      <c r="CP160" s="97">
        <f t="shared" si="138"/>
        <v>0</v>
      </c>
      <c r="CQ160" s="94">
        <f t="shared" si="139"/>
        <v>0</v>
      </c>
      <c r="CR160" s="95">
        <f t="shared" si="146"/>
        <v>0</v>
      </c>
      <c r="CS160" s="96">
        <f t="shared" si="140"/>
        <v>0</v>
      </c>
      <c r="CT160" s="75">
        <f t="shared" si="148"/>
        <v>0</v>
      </c>
      <c r="CU160" s="99">
        <f t="shared" si="141"/>
        <v>0</v>
      </c>
      <c r="CV160" s="99">
        <f t="shared" si="117"/>
        <v>0</v>
      </c>
      <c r="CW160" s="100">
        <f t="shared" si="147"/>
        <v>0</v>
      </c>
      <c r="CX160" s="75">
        <f>SUM(CR160*CT160*BE1)</f>
        <v>0</v>
      </c>
    </row>
    <row r="161" spans="1:102" ht="18.95" customHeight="1">
      <c r="A161" s="45" t="str">
        <f t="shared" si="151"/>
        <v/>
      </c>
      <c r="B161" s="55" t="str">
        <f t="shared" si="153"/>
        <v/>
      </c>
      <c r="C161" s="47" t="str">
        <f t="shared" si="152"/>
        <v/>
      </c>
      <c r="D161" s="56" t="str">
        <f t="shared" si="154"/>
        <v/>
      </c>
      <c r="E161" s="121" t="str">
        <f t="shared" si="158"/>
        <v/>
      </c>
      <c r="F161" s="121"/>
      <c r="G161" s="57" t="str">
        <f t="shared" si="155"/>
        <v/>
      </c>
      <c r="H161" s="57" t="str">
        <f t="shared" si="156"/>
        <v/>
      </c>
      <c r="I161" s="128" t="str">
        <f t="shared" si="159"/>
        <v/>
      </c>
      <c r="J161" s="128" t="str">
        <f t="shared" si="160"/>
        <v/>
      </c>
      <c r="K161" s="140" t="str">
        <f t="shared" si="163"/>
        <v/>
      </c>
      <c r="L161" s="140"/>
      <c r="M161" s="139" t="str">
        <f t="shared" si="113"/>
        <v/>
      </c>
      <c r="N161" s="139"/>
      <c r="O161" s="46" t="str">
        <f t="shared" si="114"/>
        <v/>
      </c>
      <c r="P161" s="51" t="str">
        <f t="shared" si="115"/>
        <v/>
      </c>
      <c r="Q161" s="51"/>
      <c r="R161" s="75">
        <f>IF(R160+1&lt;13,(R160+1)*S1,1*S1)</f>
        <v>0</v>
      </c>
      <c r="S161" s="75">
        <f>SUM(BG161*S1)</f>
        <v>0</v>
      </c>
      <c r="T161" s="75">
        <f>IF(R161=1,(T160+1)*S1,T160*S1)</f>
        <v>0</v>
      </c>
      <c r="U161" s="75">
        <f>IF(U160+3&lt;13,(U160+3)*V1,(U160-9)*V1)</f>
        <v>0</v>
      </c>
      <c r="V161" s="75">
        <f>SUM(BG161*V1)</f>
        <v>0</v>
      </c>
      <c r="W161" s="75">
        <f>IF(U161&lt;4,(W160+1)*V1,W160*V1)</f>
        <v>0</v>
      </c>
      <c r="X161" s="75">
        <f>IF(X160+6&lt;13,(X160+6)*Y1,(X160-6)*Y1)</f>
        <v>0</v>
      </c>
      <c r="Y161" s="75">
        <f>SUM(BG161*Y1)</f>
        <v>0</v>
      </c>
      <c r="Z161" s="75">
        <f>IF(X161&lt;6,(Z160+1)*Y1,Z160*Y1)</f>
        <v>0</v>
      </c>
      <c r="AA161" s="75">
        <f>SUM(AA160*AB1)</f>
        <v>0</v>
      </c>
      <c r="AB161" s="75">
        <f>SUM(BG161*AB1)</f>
        <v>0</v>
      </c>
      <c r="AC161" s="75">
        <f>SUM(AC160+1*AB1)</f>
        <v>0</v>
      </c>
      <c r="AD161" s="75">
        <v>0</v>
      </c>
      <c r="AE161" s="75">
        <v>0</v>
      </c>
      <c r="AF161" s="75">
        <v>0</v>
      </c>
      <c r="AG161" s="75">
        <f>IF(AG160+2&lt;13,(AG160+2)*AH1,(AG160-10)*AH1)</f>
        <v>0</v>
      </c>
      <c r="AH161" s="75">
        <f>SUM(BG161*AH1)</f>
        <v>0</v>
      </c>
      <c r="AI161" s="75">
        <f>IF(AG161&lt;3,(AI160+1)*AH1,AI160*AH1)</f>
        <v>0</v>
      </c>
      <c r="AJ161" s="75">
        <f>IF(AJ159=AJ160,(AJ160+1-AK161)*AL1,AJ160*AL1)</f>
        <v>0</v>
      </c>
      <c r="AK161" s="75">
        <f t="shared" si="150"/>
        <v>0</v>
      </c>
      <c r="AL161" s="75">
        <f>IF(AJ161-AJ160=0,(AL160+15)*AL1,AM1*AL1)</f>
        <v>0</v>
      </c>
      <c r="AM161" s="75">
        <f>IF(AK161=12,(AM160+1)*AL1,AM160*AL1)</f>
        <v>0</v>
      </c>
      <c r="AN161" s="75">
        <f>IF(AN159=AN160,(AN160+1-AO161)*AO1,AN160*AO1)</f>
        <v>0</v>
      </c>
      <c r="AO161" s="75">
        <f t="shared" si="142"/>
        <v>0</v>
      </c>
      <c r="AP161" s="75">
        <f>IF(AN160=AN161,BG161*AO1,(AP160-15)*AO1)</f>
        <v>0</v>
      </c>
      <c r="AQ161" s="75">
        <f>IF(AO161=12,(AQ160+1)*AO1,AQ160*AO1)</f>
        <v>0</v>
      </c>
      <c r="AR161" s="91">
        <f>SUM(MONTH(BC160+14)*AS1)</f>
        <v>0</v>
      </c>
      <c r="AS161" s="91">
        <f>SUM(DAY(BC160+14)*AS1)</f>
        <v>0</v>
      </c>
      <c r="AT161" s="91">
        <f>SUM(YEAR(BC160+14)*AS1)</f>
        <v>0</v>
      </c>
      <c r="AU161" s="91">
        <f>SUM(MONTH(BC160+7)*AV1)</f>
        <v>0</v>
      </c>
      <c r="AV161" s="91">
        <f>SUM(DAY(BC160+7)*AV1)</f>
        <v>0</v>
      </c>
      <c r="AW161" s="91">
        <f>SUM(YEAR(BC160+7)*AV1)</f>
        <v>0</v>
      </c>
      <c r="AX161" s="91">
        <f t="shared" si="120"/>
        <v>1</v>
      </c>
      <c r="AY161" s="91">
        <f t="shared" si="118"/>
        <v>1</v>
      </c>
      <c r="AZ161" s="91">
        <f t="shared" si="119"/>
        <v>0</v>
      </c>
      <c r="BA161" s="91">
        <f t="shared" si="119"/>
        <v>0</v>
      </c>
      <c r="BB161" s="79">
        <f t="shared" si="121"/>
        <v>0</v>
      </c>
      <c r="BC161" s="91">
        <f t="shared" si="122"/>
        <v>0</v>
      </c>
      <c r="BD161" s="75" t="s">
        <v>59</v>
      </c>
      <c r="BE161" s="91">
        <f>IF(BC161&lt;BU42,((BC161*10)+5),999999)</f>
        <v>5</v>
      </c>
      <c r="BF161" s="91">
        <f t="shared" si="123"/>
        <v>1</v>
      </c>
      <c r="BG161" s="75">
        <f t="shared" si="124"/>
        <v>0</v>
      </c>
      <c r="BH161" s="75">
        <f t="shared" si="143"/>
        <v>0</v>
      </c>
      <c r="BI161" s="75" t="b">
        <f t="shared" si="125"/>
        <v>0</v>
      </c>
      <c r="BJ161" s="75">
        <f t="shared" si="126"/>
        <v>0</v>
      </c>
      <c r="BK161" s="75">
        <f t="shared" si="127"/>
        <v>0</v>
      </c>
      <c r="BL161" s="75" t="b">
        <f t="shared" si="128"/>
        <v>1</v>
      </c>
      <c r="BM161" s="75">
        <f t="shared" si="129"/>
        <v>0</v>
      </c>
      <c r="BN161" s="75">
        <f t="shared" si="130"/>
        <v>0</v>
      </c>
      <c r="BO161" s="75" t="b">
        <f t="shared" si="131"/>
        <v>0</v>
      </c>
      <c r="BP161" s="75">
        <f t="shared" si="132"/>
        <v>0</v>
      </c>
      <c r="BQ161" s="75">
        <f t="shared" si="133"/>
        <v>0</v>
      </c>
      <c r="BR161" s="75"/>
      <c r="BS161" s="72" t="b">
        <f t="shared" si="157"/>
        <v>0</v>
      </c>
      <c r="BT161" s="72">
        <f t="shared" si="162"/>
        <v>0</v>
      </c>
      <c r="BU161" s="69" t="str">
        <f t="shared" si="161"/>
        <v/>
      </c>
      <c r="BV161" s="75"/>
      <c r="BW161" s="75"/>
      <c r="BX161" s="75"/>
      <c r="BY161" s="75"/>
      <c r="BZ161" s="75"/>
      <c r="CA161" s="75"/>
      <c r="CB161" s="75"/>
      <c r="CC161" s="75"/>
      <c r="CD161" s="79">
        <f t="shared" si="134"/>
        <v>0</v>
      </c>
      <c r="CE161" s="92">
        <f>IF(CD161&lt;CE3,CD161,CE3)</f>
        <v>0</v>
      </c>
      <c r="CF161" s="72" t="str">
        <f>IF(CE161&gt;=CE3,"BALLOON","PMT")</f>
        <v>PMT</v>
      </c>
      <c r="CG161" s="91">
        <f t="shared" si="144"/>
        <v>0</v>
      </c>
      <c r="CH161" s="91">
        <f>IF(BX1=360,CB5,CG161)</f>
        <v>0</v>
      </c>
      <c r="CI161" s="75" t="b">
        <f t="shared" si="135"/>
        <v>0</v>
      </c>
      <c r="CJ161" s="75">
        <f t="shared" si="145"/>
        <v>0</v>
      </c>
      <c r="CK161" s="75">
        <f>SUM(CJ161*CK1)</f>
        <v>0</v>
      </c>
      <c r="CL161" s="98">
        <f t="shared" si="136"/>
        <v>0</v>
      </c>
      <c r="CM161" s="97">
        <f>IF(CF161="PMT",E16-CL161,0)</f>
        <v>0</v>
      </c>
      <c r="CN161" s="97">
        <f t="shared" si="149"/>
        <v>0</v>
      </c>
      <c r="CO161" s="97">
        <f t="shared" si="137"/>
        <v>0</v>
      </c>
      <c r="CP161" s="97">
        <f t="shared" si="138"/>
        <v>0</v>
      </c>
      <c r="CQ161" s="94">
        <f t="shared" si="139"/>
        <v>0</v>
      </c>
      <c r="CR161" s="95">
        <f t="shared" si="146"/>
        <v>0</v>
      </c>
      <c r="CS161" s="96">
        <f t="shared" si="140"/>
        <v>0</v>
      </c>
      <c r="CT161" s="75">
        <f t="shared" si="148"/>
        <v>0</v>
      </c>
      <c r="CU161" s="99">
        <f t="shared" si="141"/>
        <v>0</v>
      </c>
      <c r="CV161" s="99">
        <f t="shared" si="117"/>
        <v>0</v>
      </c>
      <c r="CW161" s="100">
        <f t="shared" si="147"/>
        <v>0</v>
      </c>
      <c r="CX161" s="75">
        <f>SUM(CR161*CT161*BE1)</f>
        <v>0</v>
      </c>
    </row>
    <row r="162" spans="1:102" ht="18.95" customHeight="1">
      <c r="A162" s="45" t="str">
        <f t="shared" si="151"/>
        <v/>
      </c>
      <c r="B162" s="55" t="str">
        <f t="shared" si="153"/>
        <v/>
      </c>
      <c r="C162" s="47" t="str">
        <f t="shared" si="152"/>
        <v/>
      </c>
      <c r="D162" s="56" t="str">
        <f t="shared" si="154"/>
        <v/>
      </c>
      <c r="E162" s="121" t="str">
        <f t="shared" si="158"/>
        <v/>
      </c>
      <c r="F162" s="121"/>
      <c r="G162" s="57" t="str">
        <f t="shared" si="155"/>
        <v/>
      </c>
      <c r="H162" s="57" t="str">
        <f t="shared" si="156"/>
        <v/>
      </c>
      <c r="I162" s="128" t="str">
        <f t="shared" si="159"/>
        <v/>
      </c>
      <c r="J162" s="128" t="str">
        <f t="shared" si="160"/>
        <v/>
      </c>
      <c r="K162" s="140" t="str">
        <f t="shared" si="163"/>
        <v/>
      </c>
      <c r="L162" s="140"/>
      <c r="M162" s="139" t="str">
        <f t="shared" si="113"/>
        <v/>
      </c>
      <c r="N162" s="139"/>
      <c r="O162" s="46" t="str">
        <f t="shared" si="114"/>
        <v/>
      </c>
      <c r="P162" s="51" t="str">
        <f t="shared" si="115"/>
        <v/>
      </c>
      <c r="Q162" s="51"/>
      <c r="R162" s="75">
        <f>IF(R161+1&lt;13,(R161+1)*S1,1*S1)</f>
        <v>0</v>
      </c>
      <c r="S162" s="75">
        <f>SUM(BG162*S1)</f>
        <v>0</v>
      </c>
      <c r="T162" s="75">
        <f>IF(R162=1,(T161+1)*S1,T161*S1)</f>
        <v>0</v>
      </c>
      <c r="U162" s="75">
        <f>IF(U161+3&lt;13,(U161+3)*V1,(U161-9)*V1)</f>
        <v>0</v>
      </c>
      <c r="V162" s="75">
        <f>SUM(BG162*V1)</f>
        <v>0</v>
      </c>
      <c r="W162" s="75">
        <f>IF(U162&lt;4,(W161+1)*V1,W161*V1)</f>
        <v>0</v>
      </c>
      <c r="X162" s="75">
        <f>IF(X161+6&lt;13,(X161+6)*Y1,(X161-6)*Y1)</f>
        <v>0</v>
      </c>
      <c r="Y162" s="75">
        <f>SUM(BG162*Y1)</f>
        <v>0</v>
      </c>
      <c r="Z162" s="75">
        <f>IF(X162&lt;6,(Z161+1)*Y1,Z161*Y1)</f>
        <v>0</v>
      </c>
      <c r="AA162" s="75">
        <f>SUM(AA161*AB1)</f>
        <v>0</v>
      </c>
      <c r="AB162" s="75">
        <f>SUM(BG162*AB1)</f>
        <v>0</v>
      </c>
      <c r="AC162" s="75">
        <f>SUM(AC161+1*AB1)</f>
        <v>0</v>
      </c>
      <c r="AD162" s="75">
        <v>0</v>
      </c>
      <c r="AE162" s="75">
        <v>0</v>
      </c>
      <c r="AF162" s="75">
        <v>0</v>
      </c>
      <c r="AG162" s="75">
        <f>IF(AG161+2&lt;13,(AG161+2)*AH1,(AG161-10)*AH1)</f>
        <v>0</v>
      </c>
      <c r="AH162" s="75">
        <f>SUM(BG162*AH1)</f>
        <v>0</v>
      </c>
      <c r="AI162" s="75">
        <f>IF(AG162&lt;3,(AI161+1)*AH1,AI161*AH1)</f>
        <v>0</v>
      </c>
      <c r="AJ162" s="75">
        <f>IF(AJ160=AJ161,(AJ161+1-AK162)*AL1,AJ161*AL1)</f>
        <v>0</v>
      </c>
      <c r="AK162" s="75">
        <f t="shared" si="150"/>
        <v>0</v>
      </c>
      <c r="AL162" s="75">
        <f>IF(AJ162-AJ161=0,(AL161+15)*AL1,AM1*AL1)</f>
        <v>0</v>
      </c>
      <c r="AM162" s="75">
        <f>IF(AK162=12,(AM161+1)*AL1,AM161*AL1)</f>
        <v>0</v>
      </c>
      <c r="AN162" s="75">
        <f>IF(AN160=AN161,(AN161+1-AO162)*AO1,AN161*AO1)</f>
        <v>0</v>
      </c>
      <c r="AO162" s="75">
        <f t="shared" si="142"/>
        <v>0</v>
      </c>
      <c r="AP162" s="75">
        <f>IF(AN161=AN162,BG162*AO1,(AP161-15)*AO1)</f>
        <v>0</v>
      </c>
      <c r="AQ162" s="75">
        <f>IF(AO162=12,(AQ161+1)*AO1,AQ161*AO1)</f>
        <v>0</v>
      </c>
      <c r="AR162" s="91">
        <f>SUM(MONTH(BC161+14)*AS1)</f>
        <v>0</v>
      </c>
      <c r="AS162" s="91">
        <f>SUM(DAY(BC161+14)*AS1)</f>
        <v>0</v>
      </c>
      <c r="AT162" s="91">
        <f>SUM(YEAR(BC161+14)*AS1)</f>
        <v>0</v>
      </c>
      <c r="AU162" s="91">
        <f>SUM(MONTH(BC161+7)*AV1)</f>
        <v>0</v>
      </c>
      <c r="AV162" s="91">
        <f>SUM(DAY(BC161+7)*AV1)</f>
        <v>0</v>
      </c>
      <c r="AW162" s="91">
        <f>SUM(YEAR(BC161+7)*AV1)</f>
        <v>0</v>
      </c>
      <c r="AX162" s="91">
        <f t="shared" si="120"/>
        <v>1</v>
      </c>
      <c r="AY162" s="91">
        <f t="shared" si="118"/>
        <v>1</v>
      </c>
      <c r="AZ162" s="91">
        <f t="shared" si="119"/>
        <v>0</v>
      </c>
      <c r="BA162" s="91">
        <f t="shared" si="119"/>
        <v>0</v>
      </c>
      <c r="BB162" s="79">
        <f t="shared" si="121"/>
        <v>0</v>
      </c>
      <c r="BC162" s="91">
        <f t="shared" si="122"/>
        <v>0</v>
      </c>
      <c r="BD162" s="75" t="s">
        <v>59</v>
      </c>
      <c r="BE162" s="91">
        <f>IF(BC162&lt;BU42,((BC162*10)+5),999999)</f>
        <v>5</v>
      </c>
      <c r="BF162" s="91">
        <f t="shared" si="123"/>
        <v>1</v>
      </c>
      <c r="BG162" s="75">
        <f t="shared" si="124"/>
        <v>0</v>
      </c>
      <c r="BH162" s="75">
        <f t="shared" si="143"/>
        <v>0</v>
      </c>
      <c r="BI162" s="75" t="b">
        <f t="shared" si="125"/>
        <v>0</v>
      </c>
      <c r="BJ162" s="75">
        <f t="shared" si="126"/>
        <v>0</v>
      </c>
      <c r="BK162" s="75">
        <f t="shared" si="127"/>
        <v>0</v>
      </c>
      <c r="BL162" s="75" t="b">
        <f t="shared" si="128"/>
        <v>1</v>
      </c>
      <c r="BM162" s="75">
        <f t="shared" si="129"/>
        <v>0</v>
      </c>
      <c r="BN162" s="75">
        <f t="shared" si="130"/>
        <v>0</v>
      </c>
      <c r="BO162" s="75" t="b">
        <f t="shared" si="131"/>
        <v>0</v>
      </c>
      <c r="BP162" s="75">
        <f t="shared" si="132"/>
        <v>0</v>
      </c>
      <c r="BQ162" s="75">
        <f t="shared" si="133"/>
        <v>0</v>
      </c>
      <c r="BR162" s="75"/>
      <c r="BS162" s="72" t="b">
        <f t="shared" si="157"/>
        <v>0</v>
      </c>
      <c r="BT162" s="72">
        <f t="shared" si="162"/>
        <v>0</v>
      </c>
      <c r="BU162" s="69" t="str">
        <f t="shared" si="161"/>
        <v/>
      </c>
      <c r="BV162" s="75"/>
      <c r="BW162" s="75"/>
      <c r="BX162" s="75"/>
      <c r="BY162" s="75"/>
      <c r="BZ162" s="75"/>
      <c r="CA162" s="75"/>
      <c r="CB162" s="75"/>
      <c r="CC162" s="75"/>
      <c r="CD162" s="79">
        <f t="shared" si="134"/>
        <v>0</v>
      </c>
      <c r="CE162" s="92">
        <f>IF(CD162&lt;CE3,CD162,CE3)</f>
        <v>0</v>
      </c>
      <c r="CF162" s="72" t="str">
        <f>IF(CE162&gt;=CE3,"BALLOON","PMT")</f>
        <v>PMT</v>
      </c>
      <c r="CG162" s="91">
        <f t="shared" si="144"/>
        <v>0</v>
      </c>
      <c r="CH162" s="91">
        <f>IF(BX1=360,CB5,CG162)</f>
        <v>0</v>
      </c>
      <c r="CI162" s="75" t="b">
        <f t="shared" si="135"/>
        <v>0</v>
      </c>
      <c r="CJ162" s="75">
        <f t="shared" si="145"/>
        <v>0</v>
      </c>
      <c r="CK162" s="75">
        <f>SUM(CJ162*CK1)</f>
        <v>0</v>
      </c>
      <c r="CL162" s="98">
        <f t="shared" si="136"/>
        <v>0</v>
      </c>
      <c r="CM162" s="97">
        <f>IF(CF162="PMT",E16-CL162,0)</f>
        <v>0</v>
      </c>
      <c r="CN162" s="97">
        <f t="shared" si="149"/>
        <v>0</v>
      </c>
      <c r="CO162" s="97">
        <f t="shared" si="137"/>
        <v>0</v>
      </c>
      <c r="CP162" s="97">
        <f t="shared" si="138"/>
        <v>0</v>
      </c>
      <c r="CQ162" s="94">
        <f t="shared" si="139"/>
        <v>0</v>
      </c>
      <c r="CR162" s="95">
        <f t="shared" si="146"/>
        <v>0</v>
      </c>
      <c r="CS162" s="96">
        <f t="shared" si="140"/>
        <v>0</v>
      </c>
      <c r="CT162" s="75">
        <f t="shared" si="148"/>
        <v>0</v>
      </c>
      <c r="CU162" s="99">
        <f t="shared" si="141"/>
        <v>0</v>
      </c>
      <c r="CV162" s="99">
        <f t="shared" si="117"/>
        <v>0</v>
      </c>
      <c r="CW162" s="100">
        <f t="shared" si="147"/>
        <v>0</v>
      </c>
      <c r="CX162" s="75">
        <f>SUM(CR162*CT162*BE1)</f>
        <v>0</v>
      </c>
    </row>
    <row r="163" spans="1:102" ht="18.95" customHeight="1">
      <c r="A163" s="45" t="str">
        <f t="shared" si="151"/>
        <v/>
      </c>
      <c r="B163" s="55" t="str">
        <f t="shared" si="153"/>
        <v/>
      </c>
      <c r="C163" s="47" t="str">
        <f t="shared" si="152"/>
        <v/>
      </c>
      <c r="D163" s="56" t="str">
        <f t="shared" si="154"/>
        <v/>
      </c>
      <c r="E163" s="121" t="str">
        <f t="shared" si="158"/>
        <v/>
      </c>
      <c r="F163" s="121"/>
      <c r="G163" s="57" t="str">
        <f t="shared" si="155"/>
        <v/>
      </c>
      <c r="H163" s="57" t="str">
        <f t="shared" si="156"/>
        <v/>
      </c>
      <c r="I163" s="128" t="str">
        <f t="shared" si="159"/>
        <v/>
      </c>
      <c r="J163" s="128" t="str">
        <f t="shared" si="160"/>
        <v/>
      </c>
      <c r="K163" s="140" t="str">
        <f t="shared" si="163"/>
        <v/>
      </c>
      <c r="L163" s="140"/>
      <c r="M163" s="139" t="str">
        <f t="shared" si="113"/>
        <v/>
      </c>
      <c r="N163" s="139"/>
      <c r="O163" s="46" t="str">
        <f t="shared" si="114"/>
        <v/>
      </c>
      <c r="P163" s="51" t="str">
        <f t="shared" si="115"/>
        <v/>
      </c>
      <c r="Q163" s="51"/>
      <c r="R163" s="75">
        <f>IF(R162+1&lt;13,(R162+1)*S1,1*S1)</f>
        <v>0</v>
      </c>
      <c r="S163" s="75">
        <f>SUM(BG163*S1)</f>
        <v>0</v>
      </c>
      <c r="T163" s="75">
        <f>IF(R163=1,(T162+1)*S1,T162*S1)</f>
        <v>0</v>
      </c>
      <c r="U163" s="75">
        <f>IF(U162+3&lt;13,(U162+3)*V1,(U162-9)*V1)</f>
        <v>0</v>
      </c>
      <c r="V163" s="75">
        <f>SUM(BG163*V1)</f>
        <v>0</v>
      </c>
      <c r="W163" s="75">
        <f>IF(U163&lt;4,(W162+1)*V1,W162*V1)</f>
        <v>0</v>
      </c>
      <c r="X163" s="75">
        <f>IF(X162+6&lt;13,(X162+6)*Y1,(X162-6)*Y1)</f>
        <v>0</v>
      </c>
      <c r="Y163" s="75">
        <f>SUM(BG163*Y1)</f>
        <v>0</v>
      </c>
      <c r="Z163" s="75">
        <f>IF(X163&lt;6,(Z162+1)*Y1,Z162*Y1)</f>
        <v>0</v>
      </c>
      <c r="AA163" s="75">
        <f>SUM(AA162*AB1)</f>
        <v>0</v>
      </c>
      <c r="AB163" s="75">
        <f>SUM(BG163*AB1)</f>
        <v>0</v>
      </c>
      <c r="AC163" s="75">
        <f>SUM(AC162+1*AB1)</f>
        <v>0</v>
      </c>
      <c r="AD163" s="75">
        <v>0</v>
      </c>
      <c r="AE163" s="75">
        <v>0</v>
      </c>
      <c r="AF163" s="75">
        <v>0</v>
      </c>
      <c r="AG163" s="75">
        <f>IF(AG162+2&lt;13,(AG162+2)*AH1,(AG162-10)*AH1)</f>
        <v>0</v>
      </c>
      <c r="AH163" s="75">
        <f>SUM(BG163*AH1)</f>
        <v>0</v>
      </c>
      <c r="AI163" s="75">
        <f>IF(AG163&lt;3,(AI162+1)*AH1,AI162*AH1)</f>
        <v>0</v>
      </c>
      <c r="AJ163" s="75">
        <f>IF(AJ161=AJ162,(AJ162+1-AK163)*AL1,AJ162*AL1)</f>
        <v>0</v>
      </c>
      <c r="AK163" s="75">
        <f t="shared" si="150"/>
        <v>0</v>
      </c>
      <c r="AL163" s="75">
        <f>IF(AJ163-AJ162=0,(AL162+15)*AL1,AM1*AL1)</f>
        <v>0</v>
      </c>
      <c r="AM163" s="75">
        <f>IF(AK163=12,(AM162+1)*AL1,AM162*AL1)</f>
        <v>0</v>
      </c>
      <c r="AN163" s="75">
        <f>IF(AN161=AN162,(AN162+1-AO163)*AO1,AN162*AO1)</f>
        <v>0</v>
      </c>
      <c r="AO163" s="75">
        <f t="shared" si="142"/>
        <v>0</v>
      </c>
      <c r="AP163" s="75">
        <f>IF(AN162=AN163,BG163*AO1,(AP162-15)*AO1)</f>
        <v>0</v>
      </c>
      <c r="AQ163" s="75">
        <f>IF(AO163=12,(AQ162+1)*AO1,AQ162*AO1)</f>
        <v>0</v>
      </c>
      <c r="AR163" s="91">
        <f>SUM(MONTH(BC162+14)*AS1)</f>
        <v>0</v>
      </c>
      <c r="AS163" s="91">
        <f>SUM(DAY(BC162+14)*AS1)</f>
        <v>0</v>
      </c>
      <c r="AT163" s="91">
        <f>SUM(YEAR(BC162+14)*AS1)</f>
        <v>0</v>
      </c>
      <c r="AU163" s="91">
        <f>SUM(MONTH(BC162+7)*AV1)</f>
        <v>0</v>
      </c>
      <c r="AV163" s="91">
        <f>SUM(DAY(BC162+7)*AV1)</f>
        <v>0</v>
      </c>
      <c r="AW163" s="91">
        <f>SUM(YEAR(BC162+7)*AV1)</f>
        <v>0</v>
      </c>
      <c r="AX163" s="91">
        <f t="shared" si="120"/>
        <v>1</v>
      </c>
      <c r="AY163" s="91">
        <f t="shared" si="118"/>
        <v>1</v>
      </c>
      <c r="AZ163" s="91">
        <f t="shared" si="119"/>
        <v>0</v>
      </c>
      <c r="BA163" s="91">
        <f t="shared" si="119"/>
        <v>0</v>
      </c>
      <c r="BB163" s="79">
        <f t="shared" si="121"/>
        <v>0</v>
      </c>
      <c r="BC163" s="91">
        <f t="shared" si="122"/>
        <v>0</v>
      </c>
      <c r="BD163" s="75" t="s">
        <v>59</v>
      </c>
      <c r="BE163" s="91">
        <f>IF(BC163&lt;BU42,((BC163*10)+5),999999)</f>
        <v>5</v>
      </c>
      <c r="BF163" s="91">
        <f t="shared" si="123"/>
        <v>1</v>
      </c>
      <c r="BG163" s="75">
        <f t="shared" si="124"/>
        <v>0</v>
      </c>
      <c r="BH163" s="75">
        <f t="shared" si="143"/>
        <v>0</v>
      </c>
      <c r="BI163" s="75" t="b">
        <f t="shared" si="125"/>
        <v>0</v>
      </c>
      <c r="BJ163" s="75">
        <f t="shared" si="126"/>
        <v>0</v>
      </c>
      <c r="BK163" s="75">
        <f t="shared" si="127"/>
        <v>0</v>
      </c>
      <c r="BL163" s="75" t="b">
        <f t="shared" si="128"/>
        <v>1</v>
      </c>
      <c r="BM163" s="75">
        <f t="shared" si="129"/>
        <v>0</v>
      </c>
      <c r="BN163" s="75">
        <f t="shared" si="130"/>
        <v>0</v>
      </c>
      <c r="BO163" s="75" t="b">
        <f t="shared" si="131"/>
        <v>0</v>
      </c>
      <c r="BP163" s="75">
        <f t="shared" si="132"/>
        <v>0</v>
      </c>
      <c r="BQ163" s="75">
        <f t="shared" si="133"/>
        <v>0</v>
      </c>
      <c r="BR163" s="75"/>
      <c r="BS163" s="72" t="b">
        <f t="shared" si="157"/>
        <v>0</v>
      </c>
      <c r="BT163" s="72">
        <f t="shared" si="162"/>
        <v>0</v>
      </c>
      <c r="BU163" s="69" t="str">
        <f t="shared" si="161"/>
        <v/>
      </c>
      <c r="BV163" s="75"/>
      <c r="BW163" s="75"/>
      <c r="BX163" s="75"/>
      <c r="BY163" s="75"/>
      <c r="BZ163" s="75"/>
      <c r="CA163" s="75"/>
      <c r="CB163" s="75"/>
      <c r="CC163" s="75"/>
      <c r="CD163" s="79">
        <f t="shared" si="134"/>
        <v>0</v>
      </c>
      <c r="CE163" s="92">
        <f>IF(CD163&lt;CE3,CD163,CE3)</f>
        <v>0</v>
      </c>
      <c r="CF163" s="72" t="str">
        <f>IF(CE163&gt;=CE3,"BALLOON","PMT")</f>
        <v>PMT</v>
      </c>
      <c r="CG163" s="91">
        <f t="shared" si="144"/>
        <v>0</v>
      </c>
      <c r="CH163" s="91">
        <f>IF(BX1=360,CB5,CG163)</f>
        <v>0</v>
      </c>
      <c r="CI163" s="75" t="b">
        <f t="shared" si="135"/>
        <v>0</v>
      </c>
      <c r="CJ163" s="75">
        <f t="shared" si="145"/>
        <v>0</v>
      </c>
      <c r="CK163" s="75">
        <f>SUM(CJ163*CK1)</f>
        <v>0</v>
      </c>
      <c r="CL163" s="98">
        <f t="shared" si="136"/>
        <v>0</v>
      </c>
      <c r="CM163" s="97">
        <f>IF(CF163="PMT",E16-CL163,0)</f>
        <v>0</v>
      </c>
      <c r="CN163" s="97">
        <f t="shared" si="149"/>
        <v>0</v>
      </c>
      <c r="CO163" s="97">
        <f t="shared" si="137"/>
        <v>0</v>
      </c>
      <c r="CP163" s="97">
        <f t="shared" si="138"/>
        <v>0</v>
      </c>
      <c r="CQ163" s="94">
        <f t="shared" si="139"/>
        <v>0</v>
      </c>
      <c r="CR163" s="95">
        <f t="shared" si="146"/>
        <v>0</v>
      </c>
      <c r="CS163" s="96">
        <f t="shared" si="140"/>
        <v>0</v>
      </c>
      <c r="CT163" s="75">
        <f t="shared" si="148"/>
        <v>0</v>
      </c>
      <c r="CU163" s="99">
        <f t="shared" si="141"/>
        <v>0</v>
      </c>
      <c r="CV163" s="99">
        <f t="shared" si="117"/>
        <v>0</v>
      </c>
      <c r="CW163" s="100">
        <f t="shared" si="147"/>
        <v>0</v>
      </c>
      <c r="CX163" s="75">
        <f>SUM(CR163*CT163*BE1)</f>
        <v>0</v>
      </c>
    </row>
    <row r="164" spans="1:102" ht="18.95" customHeight="1">
      <c r="A164" s="45" t="str">
        <f t="shared" si="151"/>
        <v/>
      </c>
      <c r="B164" s="55" t="str">
        <f t="shared" si="153"/>
        <v/>
      </c>
      <c r="C164" s="47" t="str">
        <f t="shared" si="152"/>
        <v/>
      </c>
      <c r="D164" s="56" t="str">
        <f t="shared" si="154"/>
        <v/>
      </c>
      <c r="E164" s="121" t="str">
        <f t="shared" si="158"/>
        <v/>
      </c>
      <c r="F164" s="121"/>
      <c r="G164" s="57" t="str">
        <f t="shared" si="155"/>
        <v/>
      </c>
      <c r="H164" s="57" t="str">
        <f t="shared" si="156"/>
        <v/>
      </c>
      <c r="I164" s="128" t="str">
        <f t="shared" si="159"/>
        <v/>
      </c>
      <c r="J164" s="128" t="str">
        <f t="shared" si="160"/>
        <v/>
      </c>
      <c r="K164" s="140" t="str">
        <f t="shared" si="163"/>
        <v/>
      </c>
      <c r="L164" s="140"/>
      <c r="M164" s="139" t="str">
        <f t="shared" ref="M164:M227" si="164">IF(C164="","","$____________")</f>
        <v/>
      </c>
      <c r="N164" s="139"/>
      <c r="O164" s="46" t="str">
        <f t="shared" si="114"/>
        <v/>
      </c>
      <c r="P164" s="51" t="str">
        <f t="shared" si="115"/>
        <v/>
      </c>
      <c r="Q164" s="51"/>
      <c r="R164" s="75">
        <f>IF(R163+1&lt;13,(R163+1)*S1,1*S1)</f>
        <v>0</v>
      </c>
      <c r="S164" s="75">
        <f>SUM(BG164*S1)</f>
        <v>0</v>
      </c>
      <c r="T164" s="75">
        <f>IF(R164=1,(T163+1)*S1,T163*S1)</f>
        <v>0</v>
      </c>
      <c r="U164" s="75">
        <f>IF(U163+3&lt;13,(U163+3)*V1,(U163-9)*V1)</f>
        <v>0</v>
      </c>
      <c r="V164" s="75">
        <f>SUM(BG164*V1)</f>
        <v>0</v>
      </c>
      <c r="W164" s="75">
        <f>IF(U164&lt;4,(W163+1)*V1,W163*V1)</f>
        <v>0</v>
      </c>
      <c r="X164" s="75">
        <f>IF(X163+6&lt;13,(X163+6)*Y1,(X163-6)*Y1)</f>
        <v>0</v>
      </c>
      <c r="Y164" s="75">
        <f>SUM(BG164*Y1)</f>
        <v>0</v>
      </c>
      <c r="Z164" s="75">
        <f>IF(X164&lt;6,(Z163+1)*Y1,Z163*Y1)</f>
        <v>0</v>
      </c>
      <c r="AA164" s="75">
        <f>SUM(AA163*AB1)</f>
        <v>0</v>
      </c>
      <c r="AB164" s="75">
        <f>SUM(BG164*AB1)</f>
        <v>0</v>
      </c>
      <c r="AC164" s="75">
        <f>SUM(AC163+1*AB1)</f>
        <v>0</v>
      </c>
      <c r="AD164" s="75">
        <v>0</v>
      </c>
      <c r="AE164" s="75">
        <v>0</v>
      </c>
      <c r="AF164" s="75">
        <v>0</v>
      </c>
      <c r="AG164" s="75">
        <f>IF(AG163+2&lt;13,(AG163+2)*AH1,(AG163-10)*AH1)</f>
        <v>0</v>
      </c>
      <c r="AH164" s="75">
        <f>SUM(BG164*AH1)</f>
        <v>0</v>
      </c>
      <c r="AI164" s="75">
        <f>IF(AG164&lt;3,(AI163+1)*AH1,AI163*AH1)</f>
        <v>0</v>
      </c>
      <c r="AJ164" s="75">
        <f>IF(AJ162=AJ163,(AJ163+1-AK164)*AL1,AJ163*AL1)</f>
        <v>0</v>
      </c>
      <c r="AK164" s="75">
        <f t="shared" si="150"/>
        <v>0</v>
      </c>
      <c r="AL164" s="75">
        <f>IF(AJ164-AJ163=0,(AL163+15)*AL1,AM1*AL1)</f>
        <v>0</v>
      </c>
      <c r="AM164" s="75">
        <f>IF(AK164=12,(AM163+1)*AL1,AM163*AL1)</f>
        <v>0</v>
      </c>
      <c r="AN164" s="75">
        <f>IF(AN162=AN163,(AN163+1-AO164)*AO1,AN163*AO1)</f>
        <v>0</v>
      </c>
      <c r="AO164" s="75">
        <f t="shared" si="142"/>
        <v>0</v>
      </c>
      <c r="AP164" s="75">
        <f>IF(AN163=AN164,BG164*AO1,(AP163-15)*AO1)</f>
        <v>0</v>
      </c>
      <c r="AQ164" s="75">
        <f>IF(AO164=12,(AQ163+1)*AO1,AQ163*AO1)</f>
        <v>0</v>
      </c>
      <c r="AR164" s="91">
        <f>SUM(MONTH(BC163+14)*AS1)</f>
        <v>0</v>
      </c>
      <c r="AS164" s="91">
        <f>SUM(DAY(BC163+14)*AS1)</f>
        <v>0</v>
      </c>
      <c r="AT164" s="91">
        <f>SUM(YEAR(BC163+14)*AS1)</f>
        <v>0</v>
      </c>
      <c r="AU164" s="91">
        <f>SUM(MONTH(BC163+7)*AV1)</f>
        <v>0</v>
      </c>
      <c r="AV164" s="91">
        <f>SUM(DAY(BC163+7)*AV1)</f>
        <v>0</v>
      </c>
      <c r="AW164" s="91">
        <f>SUM(YEAR(BC163+7)*AV1)</f>
        <v>0</v>
      </c>
      <c r="AX164" s="91">
        <f t="shared" si="120"/>
        <v>1</v>
      </c>
      <c r="AY164" s="91">
        <f t="shared" si="118"/>
        <v>1</v>
      </c>
      <c r="AZ164" s="91">
        <f t="shared" si="119"/>
        <v>0</v>
      </c>
      <c r="BA164" s="91">
        <f t="shared" si="119"/>
        <v>0</v>
      </c>
      <c r="BB164" s="79">
        <f t="shared" si="121"/>
        <v>0</v>
      </c>
      <c r="BC164" s="91">
        <f t="shared" si="122"/>
        <v>0</v>
      </c>
      <c r="BD164" s="75" t="s">
        <v>59</v>
      </c>
      <c r="BE164" s="91">
        <f>IF(BC164&lt;BU42,((BC164*10)+5),999999)</f>
        <v>5</v>
      </c>
      <c r="BF164" s="91">
        <f t="shared" si="123"/>
        <v>1</v>
      </c>
      <c r="BG164" s="75">
        <f t="shared" si="124"/>
        <v>0</v>
      </c>
      <c r="BH164" s="75">
        <f t="shared" si="143"/>
        <v>0</v>
      </c>
      <c r="BI164" s="75" t="b">
        <f t="shared" si="125"/>
        <v>0</v>
      </c>
      <c r="BJ164" s="75">
        <f t="shared" si="126"/>
        <v>0</v>
      </c>
      <c r="BK164" s="75">
        <f t="shared" si="127"/>
        <v>0</v>
      </c>
      <c r="BL164" s="75" t="b">
        <f t="shared" si="128"/>
        <v>1</v>
      </c>
      <c r="BM164" s="75">
        <f t="shared" si="129"/>
        <v>0</v>
      </c>
      <c r="BN164" s="75">
        <f t="shared" si="130"/>
        <v>0</v>
      </c>
      <c r="BO164" s="75" t="b">
        <f t="shared" si="131"/>
        <v>0</v>
      </c>
      <c r="BP164" s="75">
        <f t="shared" si="132"/>
        <v>0</v>
      </c>
      <c r="BQ164" s="75">
        <f t="shared" si="133"/>
        <v>0</v>
      </c>
      <c r="BR164" s="75"/>
      <c r="BS164" s="72" t="b">
        <f t="shared" si="157"/>
        <v>0</v>
      </c>
      <c r="BT164" s="72">
        <f t="shared" si="162"/>
        <v>0</v>
      </c>
      <c r="BU164" s="69" t="str">
        <f t="shared" si="161"/>
        <v/>
      </c>
      <c r="BV164" s="75"/>
      <c r="BW164" s="75"/>
      <c r="BX164" s="75"/>
      <c r="BY164" s="75"/>
      <c r="BZ164" s="75"/>
      <c r="CA164" s="75"/>
      <c r="CB164" s="75"/>
      <c r="CC164" s="75"/>
      <c r="CD164" s="79">
        <f t="shared" si="134"/>
        <v>0</v>
      </c>
      <c r="CE164" s="92">
        <f>IF(CD164&lt;CE3,CD164,CE3)</f>
        <v>0</v>
      </c>
      <c r="CF164" s="72" t="str">
        <f>IF(CE164&gt;=CE3,"BALLOON","PMT")</f>
        <v>PMT</v>
      </c>
      <c r="CG164" s="91">
        <f t="shared" si="144"/>
        <v>0</v>
      </c>
      <c r="CH164" s="91">
        <f>IF(BX1=360,CB5,CG164)</f>
        <v>0</v>
      </c>
      <c r="CI164" s="75" t="b">
        <f t="shared" si="135"/>
        <v>0</v>
      </c>
      <c r="CJ164" s="75">
        <f t="shared" si="145"/>
        <v>0</v>
      </c>
      <c r="CK164" s="75">
        <f>SUM(CJ164*CK1)</f>
        <v>0</v>
      </c>
      <c r="CL164" s="98">
        <f t="shared" si="136"/>
        <v>0</v>
      </c>
      <c r="CM164" s="97">
        <f>IF(CF164="PMT",E16-CL164,0)</f>
        <v>0</v>
      </c>
      <c r="CN164" s="97">
        <f t="shared" si="149"/>
        <v>0</v>
      </c>
      <c r="CO164" s="97">
        <f t="shared" si="137"/>
        <v>0</v>
      </c>
      <c r="CP164" s="97">
        <f t="shared" si="138"/>
        <v>0</v>
      </c>
      <c r="CQ164" s="94">
        <f t="shared" si="139"/>
        <v>0</v>
      </c>
      <c r="CR164" s="95">
        <f t="shared" si="146"/>
        <v>0</v>
      </c>
      <c r="CS164" s="96">
        <f t="shared" si="140"/>
        <v>0</v>
      </c>
      <c r="CT164" s="75">
        <f t="shared" si="148"/>
        <v>0</v>
      </c>
      <c r="CU164" s="99">
        <f t="shared" si="141"/>
        <v>0</v>
      </c>
      <c r="CV164" s="99">
        <f t="shared" si="117"/>
        <v>0</v>
      </c>
      <c r="CW164" s="100">
        <f t="shared" si="147"/>
        <v>0</v>
      </c>
      <c r="CX164" s="75">
        <f>SUM(CR164*CT164*BE1)</f>
        <v>0</v>
      </c>
    </row>
    <row r="165" spans="1:102" ht="18.95" customHeight="1">
      <c r="A165" s="45" t="str">
        <f t="shared" si="151"/>
        <v/>
      </c>
      <c r="B165" s="55" t="str">
        <f t="shared" si="153"/>
        <v/>
      </c>
      <c r="C165" s="47" t="str">
        <f t="shared" si="152"/>
        <v/>
      </c>
      <c r="D165" s="56" t="str">
        <f t="shared" si="154"/>
        <v/>
      </c>
      <c r="E165" s="121" t="str">
        <f t="shared" si="158"/>
        <v/>
      </c>
      <c r="F165" s="121"/>
      <c r="G165" s="57" t="str">
        <f t="shared" si="155"/>
        <v/>
      </c>
      <c r="H165" s="57" t="str">
        <f t="shared" si="156"/>
        <v/>
      </c>
      <c r="I165" s="128" t="str">
        <f t="shared" si="159"/>
        <v/>
      </c>
      <c r="J165" s="128" t="str">
        <f t="shared" si="160"/>
        <v/>
      </c>
      <c r="K165" s="140" t="str">
        <f t="shared" si="163"/>
        <v/>
      </c>
      <c r="L165" s="140"/>
      <c r="M165" s="139" t="str">
        <f t="shared" si="164"/>
        <v/>
      </c>
      <c r="N165" s="139"/>
      <c r="O165" s="46" t="str">
        <f t="shared" si="114"/>
        <v/>
      </c>
      <c r="P165" s="51" t="str">
        <f t="shared" si="115"/>
        <v/>
      </c>
      <c r="Q165" s="51"/>
      <c r="R165" s="75">
        <f>IF(R164+1&lt;13,(R164+1)*S1,1*S1)</f>
        <v>0</v>
      </c>
      <c r="S165" s="75">
        <f>SUM(BG165*S1)</f>
        <v>0</v>
      </c>
      <c r="T165" s="75">
        <f>IF(R165=1,(T164+1)*S1,T164*S1)</f>
        <v>0</v>
      </c>
      <c r="U165" s="75">
        <f>IF(U164+3&lt;13,(U164+3)*V1,(U164-9)*V1)</f>
        <v>0</v>
      </c>
      <c r="V165" s="75">
        <f>SUM(BG165*V1)</f>
        <v>0</v>
      </c>
      <c r="W165" s="75">
        <f>IF(U165&lt;4,(W164+1)*V1,W164*V1)</f>
        <v>0</v>
      </c>
      <c r="X165" s="75">
        <f>IF(X164+6&lt;13,(X164+6)*Y1,(X164-6)*Y1)</f>
        <v>0</v>
      </c>
      <c r="Y165" s="75">
        <f>SUM(BG165*Y1)</f>
        <v>0</v>
      </c>
      <c r="Z165" s="75">
        <f>IF(X165&lt;6,(Z164+1)*Y1,Z164*Y1)</f>
        <v>0</v>
      </c>
      <c r="AA165" s="75">
        <f>SUM(AA164*AB1)</f>
        <v>0</v>
      </c>
      <c r="AB165" s="75">
        <f>SUM(BG165*AB1)</f>
        <v>0</v>
      </c>
      <c r="AC165" s="75">
        <f>SUM(AC164+1*AB1)</f>
        <v>0</v>
      </c>
      <c r="AD165" s="75">
        <v>0</v>
      </c>
      <c r="AE165" s="75">
        <v>0</v>
      </c>
      <c r="AF165" s="75">
        <v>0</v>
      </c>
      <c r="AG165" s="75">
        <f>IF(AG164+2&lt;13,(AG164+2)*AH1,(AG164-10)*AH1)</f>
        <v>0</v>
      </c>
      <c r="AH165" s="75">
        <f>SUM(BG165*AH1)</f>
        <v>0</v>
      </c>
      <c r="AI165" s="75">
        <f>IF(AG165&lt;3,(AI164+1)*AH1,AI164*AH1)</f>
        <v>0</v>
      </c>
      <c r="AJ165" s="75">
        <f>IF(AJ163=AJ164,(AJ164+1-AK165)*AL1,AJ164*AL1)</f>
        <v>0</v>
      </c>
      <c r="AK165" s="75">
        <f t="shared" si="150"/>
        <v>0</v>
      </c>
      <c r="AL165" s="75">
        <f>IF(AJ165-AJ164=0,(AL164+15)*AL1,AM1*AL1)</f>
        <v>0</v>
      </c>
      <c r="AM165" s="75">
        <f>IF(AK165=12,(AM164+1)*AL1,AM164*AL1)</f>
        <v>0</v>
      </c>
      <c r="AN165" s="75">
        <f>IF(AN163=AN164,(AN164+1-AO165)*AO1,AN164*AO1)</f>
        <v>0</v>
      </c>
      <c r="AO165" s="75">
        <f t="shared" si="142"/>
        <v>0</v>
      </c>
      <c r="AP165" s="75">
        <f>IF(AN164=AN165,BG165*AO1,(AP164-15)*AO1)</f>
        <v>0</v>
      </c>
      <c r="AQ165" s="75">
        <f>IF(AO165=12,(AQ164+1)*AO1,AQ164*AO1)</f>
        <v>0</v>
      </c>
      <c r="AR165" s="91">
        <f>SUM(MONTH(BC164+14)*AS1)</f>
        <v>0</v>
      </c>
      <c r="AS165" s="91">
        <f>SUM(DAY(BC164+14)*AS1)</f>
        <v>0</v>
      </c>
      <c r="AT165" s="91">
        <f>SUM(YEAR(BC164+14)*AS1)</f>
        <v>0</v>
      </c>
      <c r="AU165" s="91">
        <f>SUM(MONTH(BC164+7)*AV1)</f>
        <v>0</v>
      </c>
      <c r="AV165" s="91">
        <f>SUM(DAY(BC164+7)*AV1)</f>
        <v>0</v>
      </c>
      <c r="AW165" s="91">
        <f>SUM(YEAR(BC164+7)*AV1)</f>
        <v>0</v>
      </c>
      <c r="AX165" s="91">
        <f t="shared" si="120"/>
        <v>1</v>
      </c>
      <c r="AY165" s="91">
        <f t="shared" si="118"/>
        <v>1</v>
      </c>
      <c r="AZ165" s="91">
        <f t="shared" si="119"/>
        <v>0</v>
      </c>
      <c r="BA165" s="91">
        <f t="shared" si="119"/>
        <v>0</v>
      </c>
      <c r="BB165" s="79">
        <f t="shared" si="121"/>
        <v>0</v>
      </c>
      <c r="BC165" s="91">
        <f t="shared" si="122"/>
        <v>0</v>
      </c>
      <c r="BD165" s="75" t="s">
        <v>59</v>
      </c>
      <c r="BE165" s="91">
        <f>IF(BC165&lt;BU42,((BC165*10)+5),999999)</f>
        <v>5</v>
      </c>
      <c r="BF165" s="91">
        <f t="shared" si="123"/>
        <v>1</v>
      </c>
      <c r="BG165" s="75">
        <f t="shared" si="124"/>
        <v>0</v>
      </c>
      <c r="BH165" s="75">
        <f t="shared" si="143"/>
        <v>0</v>
      </c>
      <c r="BI165" s="75" t="b">
        <f t="shared" si="125"/>
        <v>0</v>
      </c>
      <c r="BJ165" s="75">
        <f t="shared" si="126"/>
        <v>0</v>
      </c>
      <c r="BK165" s="75">
        <f t="shared" si="127"/>
        <v>0</v>
      </c>
      <c r="BL165" s="75" t="b">
        <f t="shared" si="128"/>
        <v>1</v>
      </c>
      <c r="BM165" s="75">
        <f t="shared" si="129"/>
        <v>0</v>
      </c>
      <c r="BN165" s="75">
        <f t="shared" si="130"/>
        <v>0</v>
      </c>
      <c r="BO165" s="75" t="b">
        <f t="shared" si="131"/>
        <v>0</v>
      </c>
      <c r="BP165" s="75">
        <f t="shared" si="132"/>
        <v>0</v>
      </c>
      <c r="BQ165" s="75">
        <f t="shared" si="133"/>
        <v>0</v>
      </c>
      <c r="BR165" s="75"/>
      <c r="BS165" s="72" t="b">
        <f t="shared" si="157"/>
        <v>0</v>
      </c>
      <c r="BT165" s="72">
        <f t="shared" si="162"/>
        <v>0</v>
      </c>
      <c r="BU165" s="69" t="str">
        <f t="shared" si="161"/>
        <v/>
      </c>
      <c r="BV165" s="75"/>
      <c r="BW165" s="75"/>
      <c r="BX165" s="75"/>
      <c r="BY165" s="75"/>
      <c r="BZ165" s="75"/>
      <c r="CA165" s="75"/>
      <c r="CB165" s="75"/>
      <c r="CC165" s="75"/>
      <c r="CD165" s="79">
        <f t="shared" si="134"/>
        <v>0</v>
      </c>
      <c r="CE165" s="92">
        <f>IF(CD165&lt;CE3,CD165,CE3)</f>
        <v>0</v>
      </c>
      <c r="CF165" s="72" t="str">
        <f>IF(CE165&gt;=CE3,"BALLOON","PMT")</f>
        <v>PMT</v>
      </c>
      <c r="CG165" s="91">
        <f t="shared" si="144"/>
        <v>0</v>
      </c>
      <c r="CH165" s="91">
        <f>IF(BX1=360,CB5,CG165)</f>
        <v>0</v>
      </c>
      <c r="CI165" s="75" t="b">
        <f t="shared" si="135"/>
        <v>0</v>
      </c>
      <c r="CJ165" s="75">
        <f t="shared" si="145"/>
        <v>0</v>
      </c>
      <c r="CK165" s="75">
        <f>SUM(CJ165*CK1)</f>
        <v>0</v>
      </c>
      <c r="CL165" s="98">
        <f t="shared" si="136"/>
        <v>0</v>
      </c>
      <c r="CM165" s="97">
        <f>IF(CF165="PMT",E16-CL165,0)</f>
        <v>0</v>
      </c>
      <c r="CN165" s="97">
        <f t="shared" si="149"/>
        <v>0</v>
      </c>
      <c r="CO165" s="97">
        <f t="shared" si="137"/>
        <v>0</v>
      </c>
      <c r="CP165" s="97">
        <f t="shared" si="138"/>
        <v>0</v>
      </c>
      <c r="CQ165" s="94">
        <f t="shared" si="139"/>
        <v>0</v>
      </c>
      <c r="CR165" s="95">
        <f t="shared" si="146"/>
        <v>0</v>
      </c>
      <c r="CS165" s="96">
        <f t="shared" si="140"/>
        <v>0</v>
      </c>
      <c r="CT165" s="75">
        <f t="shared" si="148"/>
        <v>0</v>
      </c>
      <c r="CU165" s="99">
        <f t="shared" si="141"/>
        <v>0</v>
      </c>
      <c r="CV165" s="99">
        <f t="shared" si="117"/>
        <v>0</v>
      </c>
      <c r="CW165" s="100">
        <f t="shared" si="147"/>
        <v>0</v>
      </c>
      <c r="CX165" s="75">
        <f>SUM(CR165*CT165*BE1)</f>
        <v>0</v>
      </c>
    </row>
    <row r="166" spans="1:102" ht="18.95" customHeight="1">
      <c r="A166" s="45" t="str">
        <f t="shared" si="151"/>
        <v/>
      </c>
      <c r="B166" s="55" t="str">
        <f t="shared" si="153"/>
        <v/>
      </c>
      <c r="C166" s="47" t="str">
        <f t="shared" si="152"/>
        <v/>
      </c>
      <c r="D166" s="56" t="str">
        <f t="shared" si="154"/>
        <v/>
      </c>
      <c r="E166" s="121" t="str">
        <f t="shared" si="158"/>
        <v/>
      </c>
      <c r="F166" s="121"/>
      <c r="G166" s="57" t="str">
        <f t="shared" si="155"/>
        <v/>
      </c>
      <c r="H166" s="57" t="str">
        <f t="shared" si="156"/>
        <v/>
      </c>
      <c r="I166" s="128" t="str">
        <f t="shared" si="159"/>
        <v/>
      </c>
      <c r="J166" s="128" t="str">
        <f t="shared" si="160"/>
        <v/>
      </c>
      <c r="K166" s="140" t="str">
        <f t="shared" si="163"/>
        <v/>
      </c>
      <c r="L166" s="140"/>
      <c r="M166" s="139" t="str">
        <f t="shared" si="164"/>
        <v/>
      </c>
      <c r="N166" s="139"/>
      <c r="O166" s="46" t="str">
        <f t="shared" si="114"/>
        <v/>
      </c>
      <c r="P166" s="51" t="str">
        <f t="shared" si="115"/>
        <v/>
      </c>
      <c r="Q166" s="51"/>
      <c r="R166" s="75">
        <f>IF(R165+1&lt;13,(R165+1)*S1,1*S1)</f>
        <v>0</v>
      </c>
      <c r="S166" s="75">
        <f>SUM(BG166*S1)</f>
        <v>0</v>
      </c>
      <c r="T166" s="75">
        <f>IF(R166=1,(T165+1)*S1,T165*S1)</f>
        <v>0</v>
      </c>
      <c r="U166" s="75">
        <f>IF(U165+3&lt;13,(U165+3)*V1,(U165-9)*V1)</f>
        <v>0</v>
      </c>
      <c r="V166" s="75">
        <f>SUM(BG166*V1)</f>
        <v>0</v>
      </c>
      <c r="W166" s="75">
        <f>IF(U166&lt;4,(W165+1)*V1,W165*V1)</f>
        <v>0</v>
      </c>
      <c r="X166" s="75">
        <f>IF(X165+6&lt;13,(X165+6)*Y1,(X165-6)*Y1)</f>
        <v>0</v>
      </c>
      <c r="Y166" s="75">
        <f>SUM(BG166*Y1)</f>
        <v>0</v>
      </c>
      <c r="Z166" s="75">
        <f>IF(X166&lt;6,(Z165+1)*Y1,Z165*Y1)</f>
        <v>0</v>
      </c>
      <c r="AA166" s="75">
        <f>SUM(AA165*AB1)</f>
        <v>0</v>
      </c>
      <c r="AB166" s="75">
        <f>SUM(BG166*AB1)</f>
        <v>0</v>
      </c>
      <c r="AC166" s="75">
        <f>SUM(AC165+1*AB1)</f>
        <v>0</v>
      </c>
      <c r="AD166" s="75">
        <v>0</v>
      </c>
      <c r="AE166" s="75">
        <v>0</v>
      </c>
      <c r="AF166" s="75">
        <v>0</v>
      </c>
      <c r="AG166" s="75">
        <f>IF(AG165+2&lt;13,(AG165+2)*AH1,(AG165-10)*AH1)</f>
        <v>0</v>
      </c>
      <c r="AH166" s="75">
        <f>SUM(BG166*AH1)</f>
        <v>0</v>
      </c>
      <c r="AI166" s="75">
        <f>IF(AG166&lt;3,(AI165+1)*AH1,AI165*AH1)</f>
        <v>0</v>
      </c>
      <c r="AJ166" s="75">
        <f>IF(AJ164=AJ165,(AJ165+1-AK166)*AL1,AJ165*AL1)</f>
        <v>0</v>
      </c>
      <c r="AK166" s="75">
        <f t="shared" si="150"/>
        <v>0</v>
      </c>
      <c r="AL166" s="75">
        <f>IF(AJ166-AJ165=0,(AL165+15)*AL1,AM1*AL1)</f>
        <v>0</v>
      </c>
      <c r="AM166" s="75">
        <f>IF(AK166=12,(AM165+1)*AL1,AM165*AL1)</f>
        <v>0</v>
      </c>
      <c r="AN166" s="75">
        <f>IF(AN164=AN165,(AN165+1-AO166)*AO1,AN165*AO1)</f>
        <v>0</v>
      </c>
      <c r="AO166" s="75">
        <f t="shared" si="142"/>
        <v>0</v>
      </c>
      <c r="AP166" s="75">
        <f>IF(AN165=AN166,BG166*AO1,(AP165-15)*AO1)</f>
        <v>0</v>
      </c>
      <c r="AQ166" s="75">
        <f>IF(AO166=12,(AQ165+1)*AO1,AQ165*AO1)</f>
        <v>0</v>
      </c>
      <c r="AR166" s="91">
        <f>SUM(MONTH(BC165+14)*AS1)</f>
        <v>0</v>
      </c>
      <c r="AS166" s="91">
        <f>SUM(DAY(BC165+14)*AS1)</f>
        <v>0</v>
      </c>
      <c r="AT166" s="91">
        <f>SUM(YEAR(BC165+14)*AS1)</f>
        <v>0</v>
      </c>
      <c r="AU166" s="91">
        <f>SUM(MONTH(BC165+7)*AV1)</f>
        <v>0</v>
      </c>
      <c r="AV166" s="91">
        <f>SUM(DAY(BC165+7)*AV1)</f>
        <v>0</v>
      </c>
      <c r="AW166" s="91">
        <f>SUM(YEAR(BC165+7)*AV1)</f>
        <v>0</v>
      </c>
      <c r="AX166" s="91">
        <f t="shared" si="120"/>
        <v>1</v>
      </c>
      <c r="AY166" s="91">
        <f t="shared" si="118"/>
        <v>1</v>
      </c>
      <c r="AZ166" s="91">
        <f t="shared" si="119"/>
        <v>0</v>
      </c>
      <c r="BA166" s="91">
        <f t="shared" si="119"/>
        <v>0</v>
      </c>
      <c r="BB166" s="79">
        <f t="shared" si="121"/>
        <v>0</v>
      </c>
      <c r="BC166" s="91">
        <f t="shared" si="122"/>
        <v>0</v>
      </c>
      <c r="BD166" s="75" t="s">
        <v>59</v>
      </c>
      <c r="BE166" s="91">
        <f>IF(BC166&lt;BU42,((BC166*10)+5),999999)</f>
        <v>5</v>
      </c>
      <c r="BF166" s="91">
        <f t="shared" si="123"/>
        <v>1</v>
      </c>
      <c r="BG166" s="75">
        <f t="shared" si="124"/>
        <v>0</v>
      </c>
      <c r="BH166" s="75">
        <f t="shared" si="143"/>
        <v>0</v>
      </c>
      <c r="BI166" s="75" t="b">
        <f t="shared" si="125"/>
        <v>0</v>
      </c>
      <c r="BJ166" s="75">
        <f t="shared" si="126"/>
        <v>0</v>
      </c>
      <c r="BK166" s="75">
        <f t="shared" si="127"/>
        <v>0</v>
      </c>
      <c r="BL166" s="75" t="b">
        <f t="shared" si="128"/>
        <v>1</v>
      </c>
      <c r="BM166" s="75">
        <f t="shared" si="129"/>
        <v>0</v>
      </c>
      <c r="BN166" s="75">
        <f t="shared" si="130"/>
        <v>0</v>
      </c>
      <c r="BO166" s="75" t="b">
        <f t="shared" si="131"/>
        <v>0</v>
      </c>
      <c r="BP166" s="75">
        <f t="shared" si="132"/>
        <v>0</v>
      </c>
      <c r="BQ166" s="75">
        <f t="shared" si="133"/>
        <v>0</v>
      </c>
      <c r="BR166" s="75"/>
      <c r="BS166" s="72" t="b">
        <f t="shared" si="157"/>
        <v>0</v>
      </c>
      <c r="BT166" s="72">
        <f t="shared" si="162"/>
        <v>0</v>
      </c>
      <c r="BU166" s="69" t="str">
        <f t="shared" si="161"/>
        <v/>
      </c>
      <c r="BV166" s="75"/>
      <c r="BW166" s="75"/>
      <c r="BX166" s="75"/>
      <c r="BY166" s="75"/>
      <c r="BZ166" s="75"/>
      <c r="CA166" s="75"/>
      <c r="CB166" s="75"/>
      <c r="CC166" s="75"/>
      <c r="CD166" s="79">
        <f t="shared" si="134"/>
        <v>0</v>
      </c>
      <c r="CE166" s="92">
        <f>IF(CD166&lt;CE3,CD166,CE3)</f>
        <v>0</v>
      </c>
      <c r="CF166" s="72" t="str">
        <f>IF(CE166&gt;=CE3,"BALLOON","PMT")</f>
        <v>PMT</v>
      </c>
      <c r="CG166" s="91">
        <f t="shared" si="144"/>
        <v>0</v>
      </c>
      <c r="CH166" s="91">
        <f>IF(BX1=360,CB5,CG166)</f>
        <v>0</v>
      </c>
      <c r="CI166" s="75" t="b">
        <f t="shared" si="135"/>
        <v>0</v>
      </c>
      <c r="CJ166" s="75">
        <f t="shared" si="145"/>
        <v>0</v>
      </c>
      <c r="CK166" s="75">
        <f>SUM(CJ166*CK1)</f>
        <v>0</v>
      </c>
      <c r="CL166" s="98">
        <f t="shared" si="136"/>
        <v>0</v>
      </c>
      <c r="CM166" s="97">
        <f>IF(CF166="PMT",E16-CL166,0)</f>
        <v>0</v>
      </c>
      <c r="CN166" s="97">
        <f t="shared" si="149"/>
        <v>0</v>
      </c>
      <c r="CO166" s="97">
        <f t="shared" si="137"/>
        <v>0</v>
      </c>
      <c r="CP166" s="97">
        <f t="shared" si="138"/>
        <v>0</v>
      </c>
      <c r="CQ166" s="94">
        <f t="shared" si="139"/>
        <v>0</v>
      </c>
      <c r="CR166" s="95">
        <f t="shared" si="146"/>
        <v>0</v>
      </c>
      <c r="CS166" s="96">
        <f t="shared" si="140"/>
        <v>0</v>
      </c>
      <c r="CT166" s="75">
        <f t="shared" si="148"/>
        <v>0</v>
      </c>
      <c r="CU166" s="99">
        <f t="shared" si="141"/>
        <v>0</v>
      </c>
      <c r="CV166" s="99">
        <f t="shared" si="117"/>
        <v>0</v>
      </c>
      <c r="CW166" s="100">
        <f t="shared" si="147"/>
        <v>0</v>
      </c>
      <c r="CX166" s="75">
        <f>SUM(CR166*CT166*BE1)</f>
        <v>0</v>
      </c>
    </row>
    <row r="167" spans="1:102" ht="18.95" customHeight="1">
      <c r="A167" s="45" t="str">
        <f t="shared" si="151"/>
        <v/>
      </c>
      <c r="B167" s="55" t="str">
        <f t="shared" si="153"/>
        <v/>
      </c>
      <c r="C167" s="47" t="str">
        <f t="shared" si="152"/>
        <v/>
      </c>
      <c r="D167" s="56" t="str">
        <f t="shared" si="154"/>
        <v/>
      </c>
      <c r="E167" s="121" t="str">
        <f t="shared" si="158"/>
        <v/>
      </c>
      <c r="F167" s="121"/>
      <c r="G167" s="57" t="str">
        <f t="shared" si="155"/>
        <v/>
      </c>
      <c r="H167" s="57" t="str">
        <f t="shared" si="156"/>
        <v/>
      </c>
      <c r="I167" s="128" t="str">
        <f t="shared" si="159"/>
        <v/>
      </c>
      <c r="J167" s="128" t="str">
        <f t="shared" si="160"/>
        <v/>
      </c>
      <c r="K167" s="140" t="str">
        <f t="shared" si="163"/>
        <v/>
      </c>
      <c r="L167" s="140"/>
      <c r="M167" s="139" t="str">
        <f t="shared" si="164"/>
        <v/>
      </c>
      <c r="N167" s="139"/>
      <c r="O167" s="46" t="str">
        <f t="shared" si="114"/>
        <v/>
      </c>
      <c r="P167" s="51" t="str">
        <f t="shared" si="115"/>
        <v/>
      </c>
      <c r="Q167" s="51"/>
      <c r="R167" s="75">
        <f>IF(R166+1&lt;13,(R166+1)*S1,1*S1)</f>
        <v>0</v>
      </c>
      <c r="S167" s="75">
        <f>SUM(BG167*S1)</f>
        <v>0</v>
      </c>
      <c r="T167" s="75">
        <f>IF(R167=1,(T166+1)*S1,T166*S1)</f>
        <v>0</v>
      </c>
      <c r="U167" s="75">
        <f>IF(U166+3&lt;13,(U166+3)*V1,(U166-9)*V1)</f>
        <v>0</v>
      </c>
      <c r="V167" s="75">
        <f>SUM(BG167*V1)</f>
        <v>0</v>
      </c>
      <c r="W167" s="75">
        <f>IF(U167&lt;4,(W166+1)*V1,W166*V1)</f>
        <v>0</v>
      </c>
      <c r="X167" s="75">
        <f>IF(X166+6&lt;13,(X166+6)*Y1,(X166-6)*Y1)</f>
        <v>0</v>
      </c>
      <c r="Y167" s="75">
        <f>SUM(BG167*Y1)</f>
        <v>0</v>
      </c>
      <c r="Z167" s="75">
        <f>IF(X167&lt;6,(Z166+1)*Y1,Z166*Y1)</f>
        <v>0</v>
      </c>
      <c r="AA167" s="75">
        <f>SUM(AA166*AB1)</f>
        <v>0</v>
      </c>
      <c r="AB167" s="75">
        <f>SUM(BG167*AB1)</f>
        <v>0</v>
      </c>
      <c r="AC167" s="75">
        <f>SUM(AC166+1*AB1)</f>
        <v>0</v>
      </c>
      <c r="AD167" s="75">
        <v>0</v>
      </c>
      <c r="AE167" s="75">
        <v>0</v>
      </c>
      <c r="AF167" s="75">
        <v>0</v>
      </c>
      <c r="AG167" s="75">
        <f>IF(AG166+2&lt;13,(AG166+2)*AH1,(AG166-10)*AH1)</f>
        <v>0</v>
      </c>
      <c r="AH167" s="75">
        <f>SUM(BG167*AH1)</f>
        <v>0</v>
      </c>
      <c r="AI167" s="75">
        <f>IF(AG167&lt;3,(AI166+1)*AH1,AI166*AH1)</f>
        <v>0</v>
      </c>
      <c r="AJ167" s="75">
        <f>IF(AJ165=AJ166,(AJ166+1-AK167)*AL1,AJ166*AL1)</f>
        <v>0</v>
      </c>
      <c r="AK167" s="75">
        <f t="shared" si="150"/>
        <v>0</v>
      </c>
      <c r="AL167" s="75">
        <f>IF(AJ167-AJ166=0,(AL166+15)*AL1,AM1*AL1)</f>
        <v>0</v>
      </c>
      <c r="AM167" s="75">
        <f>IF(AK167=12,(AM166+1)*AL1,AM166*AL1)</f>
        <v>0</v>
      </c>
      <c r="AN167" s="75">
        <f>IF(AN165=AN166,(AN166+1-AO167)*AO1,AN166*AO1)</f>
        <v>0</v>
      </c>
      <c r="AO167" s="75">
        <f t="shared" si="142"/>
        <v>0</v>
      </c>
      <c r="AP167" s="75">
        <f>IF(AN166=AN167,BG167*AO1,(AP166-15)*AO1)</f>
        <v>0</v>
      </c>
      <c r="AQ167" s="75">
        <f>IF(AO167=12,(AQ166+1)*AO1,AQ166*AO1)</f>
        <v>0</v>
      </c>
      <c r="AR167" s="91">
        <f>SUM(MONTH(BC166+14)*AS1)</f>
        <v>0</v>
      </c>
      <c r="AS167" s="91">
        <f>SUM(DAY(BC166+14)*AS1)</f>
        <v>0</v>
      </c>
      <c r="AT167" s="91">
        <f>SUM(YEAR(BC166+14)*AS1)</f>
        <v>0</v>
      </c>
      <c r="AU167" s="91">
        <f>SUM(MONTH(BC166+7)*AV1)</f>
        <v>0</v>
      </c>
      <c r="AV167" s="91">
        <f>SUM(DAY(BC166+7)*AV1)</f>
        <v>0</v>
      </c>
      <c r="AW167" s="91">
        <f>SUM(YEAR(BC166+7)*AV1)</f>
        <v>0</v>
      </c>
      <c r="AX167" s="91">
        <f t="shared" si="120"/>
        <v>1</v>
      </c>
      <c r="AY167" s="91">
        <f t="shared" si="118"/>
        <v>1</v>
      </c>
      <c r="AZ167" s="91">
        <f t="shared" si="119"/>
        <v>0</v>
      </c>
      <c r="BA167" s="91">
        <f t="shared" si="119"/>
        <v>0</v>
      </c>
      <c r="BB167" s="79">
        <f t="shared" si="121"/>
        <v>0</v>
      </c>
      <c r="BC167" s="91">
        <f t="shared" si="122"/>
        <v>0</v>
      </c>
      <c r="BD167" s="75" t="s">
        <v>59</v>
      </c>
      <c r="BE167" s="91">
        <f>IF(BC167&lt;BU42,((BC167*10)+5),999999)</f>
        <v>5</v>
      </c>
      <c r="BF167" s="91">
        <f t="shared" si="123"/>
        <v>1</v>
      </c>
      <c r="BG167" s="75">
        <f t="shared" si="124"/>
        <v>0</v>
      </c>
      <c r="BH167" s="75">
        <f t="shared" si="143"/>
        <v>0</v>
      </c>
      <c r="BI167" s="75" t="b">
        <f t="shared" si="125"/>
        <v>0</v>
      </c>
      <c r="BJ167" s="75">
        <f t="shared" si="126"/>
        <v>0</v>
      </c>
      <c r="BK167" s="75">
        <f t="shared" si="127"/>
        <v>0</v>
      </c>
      <c r="BL167" s="75" t="b">
        <f t="shared" si="128"/>
        <v>1</v>
      </c>
      <c r="BM167" s="75">
        <f t="shared" si="129"/>
        <v>0</v>
      </c>
      <c r="BN167" s="75">
        <f t="shared" si="130"/>
        <v>0</v>
      </c>
      <c r="BO167" s="75" t="b">
        <f t="shared" si="131"/>
        <v>0</v>
      </c>
      <c r="BP167" s="75">
        <f t="shared" si="132"/>
        <v>0</v>
      </c>
      <c r="BQ167" s="75">
        <f t="shared" si="133"/>
        <v>0</v>
      </c>
      <c r="BR167" s="75"/>
      <c r="BS167" s="72" t="b">
        <f t="shared" si="157"/>
        <v>0</v>
      </c>
      <c r="BT167" s="72">
        <f t="shared" si="162"/>
        <v>0</v>
      </c>
      <c r="BU167" s="69" t="str">
        <f t="shared" si="161"/>
        <v/>
      </c>
      <c r="BV167" s="75"/>
      <c r="BW167" s="75"/>
      <c r="BX167" s="75"/>
      <c r="BY167" s="75"/>
      <c r="BZ167" s="75"/>
      <c r="CA167" s="75"/>
      <c r="CB167" s="75"/>
      <c r="CC167" s="75"/>
      <c r="CD167" s="79">
        <f t="shared" si="134"/>
        <v>0</v>
      </c>
      <c r="CE167" s="92">
        <f>IF(CD167&lt;CE3,CD167,CE3)</f>
        <v>0</v>
      </c>
      <c r="CF167" s="72" t="str">
        <f>IF(CE167&gt;=CE3,"BALLOON","PMT")</f>
        <v>PMT</v>
      </c>
      <c r="CG167" s="91">
        <f t="shared" si="144"/>
        <v>0</v>
      </c>
      <c r="CH167" s="91">
        <f>IF(BX1=360,CB5,CG167)</f>
        <v>0</v>
      </c>
      <c r="CI167" s="75" t="b">
        <f t="shared" si="135"/>
        <v>0</v>
      </c>
      <c r="CJ167" s="75">
        <f t="shared" si="145"/>
        <v>0</v>
      </c>
      <c r="CK167" s="75">
        <f>SUM(CJ167*CK1)</f>
        <v>0</v>
      </c>
      <c r="CL167" s="98">
        <f t="shared" si="136"/>
        <v>0</v>
      </c>
      <c r="CM167" s="97">
        <f>IF(CF167="PMT",E16-CL167,0)</f>
        <v>0</v>
      </c>
      <c r="CN167" s="97">
        <f t="shared" si="149"/>
        <v>0</v>
      </c>
      <c r="CO167" s="97">
        <f t="shared" si="137"/>
        <v>0</v>
      </c>
      <c r="CP167" s="97">
        <f t="shared" si="138"/>
        <v>0</v>
      </c>
      <c r="CQ167" s="94">
        <f t="shared" si="139"/>
        <v>0</v>
      </c>
      <c r="CR167" s="95">
        <f t="shared" si="146"/>
        <v>0</v>
      </c>
      <c r="CS167" s="96">
        <f t="shared" si="140"/>
        <v>0</v>
      </c>
      <c r="CT167" s="75">
        <f t="shared" si="148"/>
        <v>0</v>
      </c>
      <c r="CU167" s="99">
        <f t="shared" si="141"/>
        <v>0</v>
      </c>
      <c r="CV167" s="99">
        <f t="shared" si="117"/>
        <v>0</v>
      </c>
      <c r="CW167" s="100">
        <f t="shared" si="147"/>
        <v>0</v>
      </c>
      <c r="CX167" s="75">
        <f>SUM(CR167*CT167*BE1)</f>
        <v>0</v>
      </c>
    </row>
    <row r="168" spans="1:102" ht="18.95" customHeight="1">
      <c r="A168" s="45" t="str">
        <f t="shared" si="151"/>
        <v/>
      </c>
      <c r="B168" s="55" t="str">
        <f t="shared" si="153"/>
        <v/>
      </c>
      <c r="C168" s="47" t="str">
        <f t="shared" si="152"/>
        <v/>
      </c>
      <c r="D168" s="56" t="str">
        <f t="shared" si="154"/>
        <v/>
      </c>
      <c r="E168" s="121" t="str">
        <f t="shared" si="158"/>
        <v/>
      </c>
      <c r="F168" s="121"/>
      <c r="G168" s="57" t="str">
        <f t="shared" si="155"/>
        <v/>
      </c>
      <c r="H168" s="57" t="str">
        <f t="shared" si="156"/>
        <v/>
      </c>
      <c r="I168" s="128" t="str">
        <f t="shared" si="159"/>
        <v/>
      </c>
      <c r="J168" s="128" t="str">
        <f t="shared" si="160"/>
        <v/>
      </c>
      <c r="K168" s="140" t="str">
        <f t="shared" si="163"/>
        <v/>
      </c>
      <c r="L168" s="140"/>
      <c r="M168" s="139" t="str">
        <f t="shared" si="164"/>
        <v/>
      </c>
      <c r="N168" s="139"/>
      <c r="O168" s="46" t="str">
        <f t="shared" ref="O168:O231" si="165">IF(C168="","","$_______")</f>
        <v/>
      </c>
      <c r="P168" s="51" t="str">
        <f t="shared" ref="P168:P231" si="166">IF(C168="","","$_______")</f>
        <v/>
      </c>
      <c r="Q168" s="51"/>
      <c r="R168" s="75">
        <f>IF(R167+1&lt;13,(R167+1)*S1,1*S1)</f>
        <v>0</v>
      </c>
      <c r="S168" s="75">
        <f>SUM(BG168*S1)</f>
        <v>0</v>
      </c>
      <c r="T168" s="75">
        <f>IF(R168=1,(T167+1)*S1,T167*S1)</f>
        <v>0</v>
      </c>
      <c r="U168" s="75">
        <f>IF(U167+3&lt;13,(U167+3)*V1,(U167-9)*V1)</f>
        <v>0</v>
      </c>
      <c r="V168" s="75">
        <f>SUM(BG168*V1)</f>
        <v>0</v>
      </c>
      <c r="W168" s="75">
        <f>IF(U168&lt;4,(W167+1)*V1,W167*V1)</f>
        <v>0</v>
      </c>
      <c r="X168" s="75">
        <f>IF(X167+6&lt;13,(X167+6)*Y1,(X167-6)*Y1)</f>
        <v>0</v>
      </c>
      <c r="Y168" s="75">
        <f>SUM(BG168*Y1)</f>
        <v>0</v>
      </c>
      <c r="Z168" s="75">
        <f>IF(X168&lt;6,(Z167+1)*Y1,Z167*Y1)</f>
        <v>0</v>
      </c>
      <c r="AA168" s="75">
        <f>SUM(AA167*AB1)</f>
        <v>0</v>
      </c>
      <c r="AB168" s="75">
        <f>SUM(BG168*AB1)</f>
        <v>0</v>
      </c>
      <c r="AC168" s="75">
        <f>SUM(AC167+1*AB1)</f>
        <v>0</v>
      </c>
      <c r="AD168" s="75">
        <v>0</v>
      </c>
      <c r="AE168" s="75">
        <v>0</v>
      </c>
      <c r="AF168" s="75">
        <v>0</v>
      </c>
      <c r="AG168" s="75">
        <f>IF(AG167+2&lt;13,(AG167+2)*AH1,(AG167-10)*AH1)</f>
        <v>0</v>
      </c>
      <c r="AH168" s="75">
        <f>SUM(BG168*AH1)</f>
        <v>0</v>
      </c>
      <c r="AI168" s="75">
        <f>IF(AG168&lt;3,(AI167+1)*AH1,AI167*AH1)</f>
        <v>0</v>
      </c>
      <c r="AJ168" s="75">
        <f>IF(AJ166=AJ167,(AJ167+1-AK168)*AL1,AJ167*AL1)</f>
        <v>0</v>
      </c>
      <c r="AK168" s="75">
        <f t="shared" si="150"/>
        <v>0</v>
      </c>
      <c r="AL168" s="75">
        <f>IF(AJ168-AJ167=0,(AL167+15)*AL1,AM1*AL1)</f>
        <v>0</v>
      </c>
      <c r="AM168" s="75">
        <f>IF(AK168=12,(AM167+1)*AL1,AM167*AL1)</f>
        <v>0</v>
      </c>
      <c r="AN168" s="75">
        <f>IF(AN166=AN167,(AN167+1-AO168)*AO1,AN167*AO1)</f>
        <v>0</v>
      </c>
      <c r="AO168" s="75">
        <f t="shared" si="142"/>
        <v>0</v>
      </c>
      <c r="AP168" s="75">
        <f>IF(AN167=AN168,BG168*AO1,(AP167-15)*AO1)</f>
        <v>0</v>
      </c>
      <c r="AQ168" s="75">
        <f>IF(AO168=12,(AQ167+1)*AO1,AQ167*AO1)</f>
        <v>0</v>
      </c>
      <c r="AR168" s="91">
        <f>SUM(MONTH(BC167+14)*AS1)</f>
        <v>0</v>
      </c>
      <c r="AS168" s="91">
        <f>SUM(DAY(BC167+14)*AS1)</f>
        <v>0</v>
      </c>
      <c r="AT168" s="91">
        <f>SUM(YEAR(BC167+14)*AS1)</f>
        <v>0</v>
      </c>
      <c r="AU168" s="91">
        <f>SUM(MONTH(BC167+7)*AV1)</f>
        <v>0</v>
      </c>
      <c r="AV168" s="91">
        <f>SUM(DAY(BC167+7)*AV1)</f>
        <v>0</v>
      </c>
      <c r="AW168" s="91">
        <f>SUM(YEAR(BC167+7)*AV1)</f>
        <v>0</v>
      </c>
      <c r="AX168" s="91">
        <f t="shared" si="120"/>
        <v>1</v>
      </c>
      <c r="AY168" s="91">
        <f t="shared" si="118"/>
        <v>1</v>
      </c>
      <c r="AZ168" s="91">
        <f t="shared" si="119"/>
        <v>0</v>
      </c>
      <c r="BA168" s="91">
        <f t="shared" si="119"/>
        <v>0</v>
      </c>
      <c r="BB168" s="79">
        <f t="shared" si="121"/>
        <v>0</v>
      </c>
      <c r="BC168" s="91">
        <f t="shared" si="122"/>
        <v>0</v>
      </c>
      <c r="BD168" s="75" t="s">
        <v>59</v>
      </c>
      <c r="BE168" s="91">
        <f>IF(BC168&lt;BU42,((BC168*10)+5),999999)</f>
        <v>5</v>
      </c>
      <c r="BF168" s="91">
        <f t="shared" si="123"/>
        <v>1</v>
      </c>
      <c r="BG168" s="75">
        <f t="shared" si="124"/>
        <v>0</v>
      </c>
      <c r="BH168" s="75">
        <f t="shared" si="143"/>
        <v>0</v>
      </c>
      <c r="BI168" s="75" t="b">
        <f t="shared" si="125"/>
        <v>0</v>
      </c>
      <c r="BJ168" s="75">
        <f t="shared" si="126"/>
        <v>0</v>
      </c>
      <c r="BK168" s="75">
        <f t="shared" si="127"/>
        <v>0</v>
      </c>
      <c r="BL168" s="75" t="b">
        <f t="shared" si="128"/>
        <v>1</v>
      </c>
      <c r="BM168" s="75">
        <f t="shared" si="129"/>
        <v>0</v>
      </c>
      <c r="BN168" s="75">
        <f t="shared" si="130"/>
        <v>0</v>
      </c>
      <c r="BO168" s="75" t="b">
        <f t="shared" si="131"/>
        <v>0</v>
      </c>
      <c r="BP168" s="75">
        <f t="shared" si="132"/>
        <v>0</v>
      </c>
      <c r="BQ168" s="75">
        <f t="shared" si="133"/>
        <v>0</v>
      </c>
      <c r="BR168" s="75"/>
      <c r="BS168" s="72" t="b">
        <f t="shared" si="157"/>
        <v>0</v>
      </c>
      <c r="BT168" s="72">
        <f t="shared" si="162"/>
        <v>0</v>
      </c>
      <c r="BU168" s="69" t="str">
        <f t="shared" si="161"/>
        <v/>
      </c>
      <c r="BV168" s="75"/>
      <c r="BW168" s="75"/>
      <c r="BX168" s="75"/>
      <c r="BY168" s="75"/>
      <c r="BZ168" s="75"/>
      <c r="CA168" s="75"/>
      <c r="CB168" s="75"/>
      <c r="CC168" s="75"/>
      <c r="CD168" s="79">
        <f t="shared" si="134"/>
        <v>0</v>
      </c>
      <c r="CE168" s="92">
        <f>IF(CD168&lt;CE3,CD168,CE3)</f>
        <v>0</v>
      </c>
      <c r="CF168" s="72" t="str">
        <f>IF(CE168&gt;=CE3,"BALLOON","PMT")</f>
        <v>PMT</v>
      </c>
      <c r="CG168" s="91">
        <f t="shared" si="144"/>
        <v>0</v>
      </c>
      <c r="CH168" s="91">
        <f>IF(BX1=360,CB5,CG168)</f>
        <v>0</v>
      </c>
      <c r="CI168" s="75" t="b">
        <f t="shared" si="135"/>
        <v>0</v>
      </c>
      <c r="CJ168" s="75">
        <f t="shared" si="145"/>
        <v>0</v>
      </c>
      <c r="CK168" s="75">
        <f>SUM(CJ168*CK1)</f>
        <v>0</v>
      </c>
      <c r="CL168" s="98">
        <f t="shared" si="136"/>
        <v>0</v>
      </c>
      <c r="CM168" s="97">
        <f>IF(CF168="PMT",E16-CL168,0)</f>
        <v>0</v>
      </c>
      <c r="CN168" s="97">
        <f t="shared" si="149"/>
        <v>0</v>
      </c>
      <c r="CO168" s="97">
        <f t="shared" si="137"/>
        <v>0</v>
      </c>
      <c r="CP168" s="97">
        <f t="shared" si="138"/>
        <v>0</v>
      </c>
      <c r="CQ168" s="94">
        <f t="shared" si="139"/>
        <v>0</v>
      </c>
      <c r="CR168" s="95">
        <f t="shared" si="146"/>
        <v>0</v>
      </c>
      <c r="CS168" s="96">
        <f t="shared" si="140"/>
        <v>0</v>
      </c>
      <c r="CT168" s="75">
        <f t="shared" si="148"/>
        <v>0</v>
      </c>
      <c r="CU168" s="99">
        <f t="shared" si="141"/>
        <v>0</v>
      </c>
      <c r="CV168" s="99">
        <f t="shared" si="117"/>
        <v>0</v>
      </c>
      <c r="CW168" s="100">
        <f t="shared" si="147"/>
        <v>0</v>
      </c>
      <c r="CX168" s="75">
        <f>SUM(CR168*CT168*BE1)</f>
        <v>0</v>
      </c>
    </row>
    <row r="169" spans="1:102" ht="18.95" customHeight="1">
      <c r="A169" s="45" t="str">
        <f t="shared" si="151"/>
        <v/>
      </c>
      <c r="B169" s="55" t="str">
        <f t="shared" si="153"/>
        <v/>
      </c>
      <c r="C169" s="47" t="str">
        <f t="shared" si="152"/>
        <v/>
      </c>
      <c r="D169" s="56" t="str">
        <f t="shared" si="154"/>
        <v/>
      </c>
      <c r="E169" s="121" t="str">
        <f t="shared" si="158"/>
        <v/>
      </c>
      <c r="F169" s="121"/>
      <c r="G169" s="57" t="str">
        <f t="shared" si="155"/>
        <v/>
      </c>
      <c r="H169" s="57" t="str">
        <f t="shared" si="156"/>
        <v/>
      </c>
      <c r="I169" s="128" t="str">
        <f t="shared" si="159"/>
        <v/>
      </c>
      <c r="J169" s="128" t="str">
        <f t="shared" si="160"/>
        <v/>
      </c>
      <c r="K169" s="140" t="str">
        <f t="shared" si="163"/>
        <v/>
      </c>
      <c r="L169" s="140"/>
      <c r="M169" s="139" t="str">
        <f t="shared" si="164"/>
        <v/>
      </c>
      <c r="N169" s="139"/>
      <c r="O169" s="46" t="str">
        <f t="shared" si="165"/>
        <v/>
      </c>
      <c r="P169" s="51" t="str">
        <f t="shared" si="166"/>
        <v/>
      </c>
      <c r="Q169" s="51"/>
      <c r="R169" s="75">
        <f>IF(R168+1&lt;13,(R168+1)*S1,1*S1)</f>
        <v>0</v>
      </c>
      <c r="S169" s="75">
        <f>SUM(BG169*S1)</f>
        <v>0</v>
      </c>
      <c r="T169" s="75">
        <f>IF(R169=1,(T168+1)*S1,T168*S1)</f>
        <v>0</v>
      </c>
      <c r="U169" s="75">
        <f>IF(U168+3&lt;13,(U168+3)*V1,(U168-9)*V1)</f>
        <v>0</v>
      </c>
      <c r="V169" s="75">
        <f>SUM(BG169*V1)</f>
        <v>0</v>
      </c>
      <c r="W169" s="75">
        <f>IF(U169&lt;4,(W168+1)*V1,W168*V1)</f>
        <v>0</v>
      </c>
      <c r="X169" s="75">
        <f>IF(X168+6&lt;13,(X168+6)*Y1,(X168-6)*Y1)</f>
        <v>0</v>
      </c>
      <c r="Y169" s="75">
        <f>SUM(BG169*Y1)</f>
        <v>0</v>
      </c>
      <c r="Z169" s="75">
        <f>IF(X169&lt;6,(Z168+1)*Y1,Z168*Y1)</f>
        <v>0</v>
      </c>
      <c r="AA169" s="75">
        <f>SUM(AA168*AB1)</f>
        <v>0</v>
      </c>
      <c r="AB169" s="75">
        <f>SUM(BG169*AB1)</f>
        <v>0</v>
      </c>
      <c r="AC169" s="75">
        <f>SUM(AC168+1*AB1)</f>
        <v>0</v>
      </c>
      <c r="AD169" s="75">
        <v>0</v>
      </c>
      <c r="AE169" s="75">
        <v>0</v>
      </c>
      <c r="AF169" s="75">
        <v>0</v>
      </c>
      <c r="AG169" s="75">
        <f>IF(AG168+2&lt;13,(AG168+2)*AH1,(AG168-10)*AH1)</f>
        <v>0</v>
      </c>
      <c r="AH169" s="75">
        <f>SUM(BG169*AH1)</f>
        <v>0</v>
      </c>
      <c r="AI169" s="75">
        <f>IF(AG169&lt;3,(AI168+1)*AH1,AI168*AH1)</f>
        <v>0</v>
      </c>
      <c r="AJ169" s="75">
        <f>IF(AJ167=AJ168,(AJ168+1-AK169)*AL1,AJ168*AL1)</f>
        <v>0</v>
      </c>
      <c r="AK169" s="75">
        <f t="shared" si="150"/>
        <v>0</v>
      </c>
      <c r="AL169" s="75">
        <f>IF(AJ169-AJ168=0,(AL168+15)*AL1,AM1*AL1)</f>
        <v>0</v>
      </c>
      <c r="AM169" s="75">
        <f>IF(AK169=12,(AM168+1)*AL1,AM168*AL1)</f>
        <v>0</v>
      </c>
      <c r="AN169" s="75">
        <f>IF(AN167=AN168,(AN168+1-AO169)*AO1,AN168*AO1)</f>
        <v>0</v>
      </c>
      <c r="AO169" s="75">
        <f t="shared" si="142"/>
        <v>0</v>
      </c>
      <c r="AP169" s="75">
        <f>IF(AN168=AN169,BG169*AO1,(AP168-15)*AO1)</f>
        <v>0</v>
      </c>
      <c r="AQ169" s="75">
        <f>IF(AO169=12,(AQ168+1)*AO1,AQ168*AO1)</f>
        <v>0</v>
      </c>
      <c r="AR169" s="91">
        <f>SUM(MONTH(BC168+14)*AS1)</f>
        <v>0</v>
      </c>
      <c r="AS169" s="91">
        <f>SUM(DAY(BC168+14)*AS1)</f>
        <v>0</v>
      </c>
      <c r="AT169" s="91">
        <f>SUM(YEAR(BC168+14)*AS1)</f>
        <v>0</v>
      </c>
      <c r="AU169" s="91">
        <f>SUM(MONTH(BC168+7)*AV1)</f>
        <v>0</v>
      </c>
      <c r="AV169" s="91">
        <f>SUM(DAY(BC168+7)*AV1)</f>
        <v>0</v>
      </c>
      <c r="AW169" s="91">
        <f>SUM(YEAR(BC168+7)*AV1)</f>
        <v>0</v>
      </c>
      <c r="AX169" s="91">
        <f t="shared" si="120"/>
        <v>1</v>
      </c>
      <c r="AY169" s="91">
        <f t="shared" si="118"/>
        <v>1</v>
      </c>
      <c r="AZ169" s="91">
        <f t="shared" si="119"/>
        <v>0</v>
      </c>
      <c r="BA169" s="91">
        <f t="shared" si="119"/>
        <v>0</v>
      </c>
      <c r="BB169" s="79">
        <f t="shared" si="121"/>
        <v>0</v>
      </c>
      <c r="BC169" s="91">
        <f t="shared" si="122"/>
        <v>0</v>
      </c>
      <c r="BD169" s="75" t="s">
        <v>59</v>
      </c>
      <c r="BE169" s="91">
        <f>IF(BC169&lt;BU42,((BC169*10)+5),999999)</f>
        <v>5</v>
      </c>
      <c r="BF169" s="91">
        <f t="shared" si="123"/>
        <v>1</v>
      </c>
      <c r="BG169" s="75">
        <f t="shared" si="124"/>
        <v>0</v>
      </c>
      <c r="BH169" s="75">
        <f t="shared" si="143"/>
        <v>0</v>
      </c>
      <c r="BI169" s="75" t="b">
        <f t="shared" si="125"/>
        <v>0</v>
      </c>
      <c r="BJ169" s="75">
        <f t="shared" si="126"/>
        <v>0</v>
      </c>
      <c r="BK169" s="75">
        <f t="shared" si="127"/>
        <v>0</v>
      </c>
      <c r="BL169" s="75" t="b">
        <f t="shared" si="128"/>
        <v>1</v>
      </c>
      <c r="BM169" s="75">
        <f t="shared" si="129"/>
        <v>0</v>
      </c>
      <c r="BN169" s="75">
        <f t="shared" si="130"/>
        <v>0</v>
      </c>
      <c r="BO169" s="75" t="b">
        <f t="shared" si="131"/>
        <v>0</v>
      </c>
      <c r="BP169" s="75">
        <f t="shared" si="132"/>
        <v>0</v>
      </c>
      <c r="BQ169" s="75">
        <f t="shared" si="133"/>
        <v>0</v>
      </c>
      <c r="BR169" s="75"/>
      <c r="BS169" s="72" t="b">
        <f t="shared" si="157"/>
        <v>0</v>
      </c>
      <c r="BT169" s="72">
        <f t="shared" si="162"/>
        <v>0</v>
      </c>
      <c r="BU169" s="69" t="str">
        <f t="shared" si="161"/>
        <v/>
      </c>
      <c r="BV169" s="75"/>
      <c r="BW169" s="75"/>
      <c r="BX169" s="75"/>
      <c r="BY169" s="75"/>
      <c r="BZ169" s="75"/>
      <c r="CA169" s="75"/>
      <c r="CB169" s="75"/>
      <c r="CC169" s="75"/>
      <c r="CD169" s="79">
        <f t="shared" si="134"/>
        <v>0</v>
      </c>
      <c r="CE169" s="92">
        <f>IF(CD169&lt;CE3,CD169,CE3)</f>
        <v>0</v>
      </c>
      <c r="CF169" s="72" t="str">
        <f>IF(CE169&gt;=CE3,"BALLOON","PMT")</f>
        <v>PMT</v>
      </c>
      <c r="CG169" s="91">
        <f t="shared" si="144"/>
        <v>0</v>
      </c>
      <c r="CH169" s="91">
        <f>IF(BX1=360,CB5,CG169)</f>
        <v>0</v>
      </c>
      <c r="CI169" s="75" t="b">
        <f t="shared" si="135"/>
        <v>0</v>
      </c>
      <c r="CJ169" s="75">
        <f t="shared" si="145"/>
        <v>0</v>
      </c>
      <c r="CK169" s="75">
        <f>SUM(CJ169*CK1)</f>
        <v>0</v>
      </c>
      <c r="CL169" s="98">
        <f t="shared" si="136"/>
        <v>0</v>
      </c>
      <c r="CM169" s="97">
        <f>IF(CF169="PMT",E16-CL169,0)</f>
        <v>0</v>
      </c>
      <c r="CN169" s="97">
        <f t="shared" si="149"/>
        <v>0</v>
      </c>
      <c r="CO169" s="97">
        <f t="shared" si="137"/>
        <v>0</v>
      </c>
      <c r="CP169" s="97">
        <f t="shared" si="138"/>
        <v>0</v>
      </c>
      <c r="CQ169" s="94">
        <f t="shared" si="139"/>
        <v>0</v>
      </c>
      <c r="CR169" s="95">
        <f t="shared" si="146"/>
        <v>0</v>
      </c>
      <c r="CS169" s="96">
        <f t="shared" si="140"/>
        <v>0</v>
      </c>
      <c r="CT169" s="75">
        <f t="shared" si="148"/>
        <v>0</v>
      </c>
      <c r="CU169" s="99">
        <f t="shared" si="141"/>
        <v>0</v>
      </c>
      <c r="CV169" s="99">
        <f t="shared" si="117"/>
        <v>0</v>
      </c>
      <c r="CW169" s="100">
        <f t="shared" si="147"/>
        <v>0</v>
      </c>
      <c r="CX169" s="75">
        <f>SUM(CR169*CT169*BE1)</f>
        <v>0</v>
      </c>
    </row>
    <row r="170" spans="1:102" ht="18.95" customHeight="1">
      <c r="A170" s="45" t="str">
        <f t="shared" si="151"/>
        <v/>
      </c>
      <c r="B170" s="55" t="str">
        <f t="shared" si="153"/>
        <v/>
      </c>
      <c r="C170" s="47" t="str">
        <f t="shared" si="152"/>
        <v/>
      </c>
      <c r="D170" s="56" t="str">
        <f t="shared" si="154"/>
        <v/>
      </c>
      <c r="E170" s="121" t="str">
        <f t="shared" si="158"/>
        <v/>
      </c>
      <c r="F170" s="121"/>
      <c r="G170" s="57" t="str">
        <f t="shared" si="155"/>
        <v/>
      </c>
      <c r="H170" s="57" t="str">
        <f t="shared" si="156"/>
        <v/>
      </c>
      <c r="I170" s="128" t="str">
        <f t="shared" si="159"/>
        <v/>
      </c>
      <c r="J170" s="128" t="str">
        <f t="shared" si="160"/>
        <v/>
      </c>
      <c r="K170" s="140" t="str">
        <f t="shared" si="163"/>
        <v/>
      </c>
      <c r="L170" s="140"/>
      <c r="M170" s="139" t="str">
        <f t="shared" si="164"/>
        <v/>
      </c>
      <c r="N170" s="139"/>
      <c r="O170" s="46" t="str">
        <f t="shared" si="165"/>
        <v/>
      </c>
      <c r="P170" s="51" t="str">
        <f t="shared" si="166"/>
        <v/>
      </c>
      <c r="Q170" s="51"/>
      <c r="R170" s="75">
        <f>IF(R169+1&lt;13,(R169+1)*S1,1*S1)</f>
        <v>0</v>
      </c>
      <c r="S170" s="75">
        <f>SUM(BG170*S1)</f>
        <v>0</v>
      </c>
      <c r="T170" s="75">
        <f>IF(R170=1,(T169+1)*S1,T169*S1)</f>
        <v>0</v>
      </c>
      <c r="U170" s="75">
        <f>IF(U169+3&lt;13,(U169+3)*V1,(U169-9)*V1)</f>
        <v>0</v>
      </c>
      <c r="V170" s="75">
        <f>SUM(BG170*V1)</f>
        <v>0</v>
      </c>
      <c r="W170" s="75">
        <f>IF(U170&lt;4,(W169+1)*V1,W169*V1)</f>
        <v>0</v>
      </c>
      <c r="X170" s="75">
        <f>IF(X169+6&lt;13,(X169+6)*Y1,(X169-6)*Y1)</f>
        <v>0</v>
      </c>
      <c r="Y170" s="75">
        <f>SUM(BG170*Y1)</f>
        <v>0</v>
      </c>
      <c r="Z170" s="75">
        <f>IF(X170&lt;6,(Z169+1)*Y1,Z169*Y1)</f>
        <v>0</v>
      </c>
      <c r="AA170" s="75">
        <f>SUM(AA169*AB1)</f>
        <v>0</v>
      </c>
      <c r="AB170" s="75">
        <f>SUM(BG170*AB1)</f>
        <v>0</v>
      </c>
      <c r="AC170" s="75">
        <f>SUM(AC169+1*AB1)</f>
        <v>0</v>
      </c>
      <c r="AD170" s="75">
        <v>0</v>
      </c>
      <c r="AE170" s="75">
        <v>0</v>
      </c>
      <c r="AF170" s="75">
        <v>0</v>
      </c>
      <c r="AG170" s="75">
        <f>IF(AG169+2&lt;13,(AG169+2)*AH1,(AG169-10)*AH1)</f>
        <v>0</v>
      </c>
      <c r="AH170" s="75">
        <f>SUM(BG170*AH1)</f>
        <v>0</v>
      </c>
      <c r="AI170" s="75">
        <f>IF(AG170&lt;3,(AI169+1)*AH1,AI169*AH1)</f>
        <v>0</v>
      </c>
      <c r="AJ170" s="75">
        <f>IF(AJ168=AJ169,(AJ169+1-AK170)*AL1,AJ169*AL1)</f>
        <v>0</v>
      </c>
      <c r="AK170" s="75">
        <f t="shared" si="150"/>
        <v>0</v>
      </c>
      <c r="AL170" s="75">
        <f>IF(AJ170-AJ169=0,(AL169+15)*AL1,AM1*AL1)</f>
        <v>0</v>
      </c>
      <c r="AM170" s="75">
        <f>IF(AK170=12,(AM169+1)*AL1,AM169*AL1)</f>
        <v>0</v>
      </c>
      <c r="AN170" s="75">
        <f>IF(AN168=AN169,(AN169+1-AO170)*AO1,AN169*AO1)</f>
        <v>0</v>
      </c>
      <c r="AO170" s="75">
        <f t="shared" si="142"/>
        <v>0</v>
      </c>
      <c r="AP170" s="75">
        <f>IF(AN169=AN170,BG170*AO1,(AP169-15)*AO1)</f>
        <v>0</v>
      </c>
      <c r="AQ170" s="75">
        <f>IF(AO170=12,(AQ169+1)*AO1,AQ169*AO1)</f>
        <v>0</v>
      </c>
      <c r="AR170" s="91">
        <f>SUM(MONTH(BC169+14)*AS1)</f>
        <v>0</v>
      </c>
      <c r="AS170" s="91">
        <f>SUM(DAY(BC169+14)*AS1)</f>
        <v>0</v>
      </c>
      <c r="AT170" s="91">
        <f>SUM(YEAR(BC169+14)*AS1)</f>
        <v>0</v>
      </c>
      <c r="AU170" s="91">
        <f>SUM(MONTH(BC169+7)*AV1)</f>
        <v>0</v>
      </c>
      <c r="AV170" s="91">
        <f>SUM(DAY(BC169+7)*AV1)</f>
        <v>0</v>
      </c>
      <c r="AW170" s="91">
        <f>SUM(YEAR(BC169+7)*AV1)</f>
        <v>0</v>
      </c>
      <c r="AX170" s="91">
        <f t="shared" si="120"/>
        <v>1</v>
      </c>
      <c r="AY170" s="91">
        <f t="shared" si="118"/>
        <v>1</v>
      </c>
      <c r="AZ170" s="91">
        <f t="shared" si="119"/>
        <v>0</v>
      </c>
      <c r="BA170" s="91">
        <f t="shared" si="119"/>
        <v>0</v>
      </c>
      <c r="BB170" s="79">
        <f t="shared" si="121"/>
        <v>0</v>
      </c>
      <c r="BC170" s="91">
        <f t="shared" si="122"/>
        <v>0</v>
      </c>
      <c r="BD170" s="75" t="s">
        <v>59</v>
      </c>
      <c r="BE170" s="91">
        <f>IF(BC170&lt;BU42,((BC170*10)+5),999999)</f>
        <v>5</v>
      </c>
      <c r="BF170" s="91">
        <f t="shared" si="123"/>
        <v>1</v>
      </c>
      <c r="BG170" s="75">
        <f t="shared" si="124"/>
        <v>0</v>
      </c>
      <c r="BH170" s="75">
        <f t="shared" si="143"/>
        <v>0</v>
      </c>
      <c r="BI170" s="75" t="b">
        <f t="shared" si="125"/>
        <v>0</v>
      </c>
      <c r="BJ170" s="75">
        <f t="shared" si="126"/>
        <v>0</v>
      </c>
      <c r="BK170" s="75">
        <f t="shared" si="127"/>
        <v>0</v>
      </c>
      <c r="BL170" s="75" t="b">
        <f t="shared" si="128"/>
        <v>1</v>
      </c>
      <c r="BM170" s="75">
        <f t="shared" si="129"/>
        <v>0</v>
      </c>
      <c r="BN170" s="75">
        <f t="shared" si="130"/>
        <v>0</v>
      </c>
      <c r="BO170" s="75" t="b">
        <f t="shared" si="131"/>
        <v>0</v>
      </c>
      <c r="BP170" s="75">
        <f t="shared" si="132"/>
        <v>0</v>
      </c>
      <c r="BQ170" s="75">
        <f t="shared" si="133"/>
        <v>0</v>
      </c>
      <c r="BR170" s="75"/>
      <c r="BS170" s="72" t="b">
        <f t="shared" si="157"/>
        <v>0</v>
      </c>
      <c r="BT170" s="72">
        <f t="shared" si="162"/>
        <v>0</v>
      </c>
      <c r="BU170" s="69" t="str">
        <f t="shared" si="161"/>
        <v/>
      </c>
      <c r="BV170" s="75"/>
      <c r="BW170" s="75"/>
      <c r="BX170" s="75"/>
      <c r="BY170" s="75"/>
      <c r="BZ170" s="75"/>
      <c r="CA170" s="75"/>
      <c r="CB170" s="75"/>
      <c r="CC170" s="75"/>
      <c r="CD170" s="79">
        <f t="shared" si="134"/>
        <v>0</v>
      </c>
      <c r="CE170" s="92">
        <f>IF(CD170&lt;CE3,CD170,CE3)</f>
        <v>0</v>
      </c>
      <c r="CF170" s="72" t="str">
        <f>IF(CE170&gt;=CE3,"BALLOON","PMT")</f>
        <v>PMT</v>
      </c>
      <c r="CG170" s="91">
        <f t="shared" si="144"/>
        <v>0</v>
      </c>
      <c r="CH170" s="91">
        <f>IF(BX1=360,CB5,CG170)</f>
        <v>0</v>
      </c>
      <c r="CI170" s="75" t="b">
        <f t="shared" si="135"/>
        <v>0</v>
      </c>
      <c r="CJ170" s="75">
        <f t="shared" si="145"/>
        <v>0</v>
      </c>
      <c r="CK170" s="75">
        <f>SUM(CJ170*CK1)</f>
        <v>0</v>
      </c>
      <c r="CL170" s="98">
        <f t="shared" si="136"/>
        <v>0</v>
      </c>
      <c r="CM170" s="97">
        <f>IF(CF170="PMT",E16-CL170,0)</f>
        <v>0</v>
      </c>
      <c r="CN170" s="97">
        <f t="shared" si="149"/>
        <v>0</v>
      </c>
      <c r="CO170" s="97">
        <f t="shared" si="137"/>
        <v>0</v>
      </c>
      <c r="CP170" s="97">
        <f t="shared" si="138"/>
        <v>0</v>
      </c>
      <c r="CQ170" s="94">
        <f t="shared" si="139"/>
        <v>0</v>
      </c>
      <c r="CR170" s="95">
        <f t="shared" si="146"/>
        <v>0</v>
      </c>
      <c r="CS170" s="96">
        <f t="shared" si="140"/>
        <v>0</v>
      </c>
      <c r="CT170" s="75">
        <f t="shared" si="148"/>
        <v>0</v>
      </c>
      <c r="CU170" s="99">
        <f t="shared" si="141"/>
        <v>0</v>
      </c>
      <c r="CV170" s="99">
        <f t="shared" si="117"/>
        <v>0</v>
      </c>
      <c r="CW170" s="100">
        <f t="shared" si="147"/>
        <v>0</v>
      </c>
      <c r="CX170" s="75">
        <f>SUM(CR170*CT170*BE1)</f>
        <v>0</v>
      </c>
    </row>
    <row r="171" spans="1:102" ht="18.95" customHeight="1">
      <c r="A171" s="45" t="str">
        <f t="shared" si="151"/>
        <v/>
      </c>
      <c r="B171" s="55" t="str">
        <f t="shared" si="153"/>
        <v/>
      </c>
      <c r="C171" s="47" t="str">
        <f t="shared" si="152"/>
        <v/>
      </c>
      <c r="D171" s="56" t="str">
        <f t="shared" si="154"/>
        <v/>
      </c>
      <c r="E171" s="121" t="str">
        <f t="shared" si="158"/>
        <v/>
      </c>
      <c r="F171" s="121"/>
      <c r="G171" s="57" t="str">
        <f t="shared" si="155"/>
        <v/>
      </c>
      <c r="H171" s="57" t="str">
        <f t="shared" si="156"/>
        <v/>
      </c>
      <c r="I171" s="128" t="str">
        <f t="shared" si="159"/>
        <v/>
      </c>
      <c r="J171" s="128" t="str">
        <f t="shared" si="160"/>
        <v/>
      </c>
      <c r="K171" s="140" t="str">
        <f t="shared" si="163"/>
        <v/>
      </c>
      <c r="L171" s="140"/>
      <c r="M171" s="139" t="str">
        <f t="shared" si="164"/>
        <v/>
      </c>
      <c r="N171" s="139"/>
      <c r="O171" s="46" t="str">
        <f t="shared" si="165"/>
        <v/>
      </c>
      <c r="P171" s="51" t="str">
        <f t="shared" si="166"/>
        <v/>
      </c>
      <c r="Q171" s="51"/>
      <c r="R171" s="75">
        <f>IF(R170+1&lt;13,(R170+1)*S1,1*S1)</f>
        <v>0</v>
      </c>
      <c r="S171" s="75">
        <f>SUM(BG171*S1)</f>
        <v>0</v>
      </c>
      <c r="T171" s="75">
        <f>IF(R171=1,(T170+1)*S1,T170*S1)</f>
        <v>0</v>
      </c>
      <c r="U171" s="75">
        <f>IF(U170+3&lt;13,(U170+3)*V1,(U170-9)*V1)</f>
        <v>0</v>
      </c>
      <c r="V171" s="75">
        <f>SUM(BG171*V1)</f>
        <v>0</v>
      </c>
      <c r="W171" s="75">
        <f>IF(U171&lt;4,(W170+1)*V1,W170*V1)</f>
        <v>0</v>
      </c>
      <c r="X171" s="75">
        <f>IF(X170+6&lt;13,(X170+6)*Y1,(X170-6)*Y1)</f>
        <v>0</v>
      </c>
      <c r="Y171" s="75">
        <f>SUM(BG171*Y1)</f>
        <v>0</v>
      </c>
      <c r="Z171" s="75">
        <f>IF(X171&lt;6,(Z170+1)*Y1,Z170*Y1)</f>
        <v>0</v>
      </c>
      <c r="AA171" s="75">
        <f>SUM(AA170*AB1)</f>
        <v>0</v>
      </c>
      <c r="AB171" s="75">
        <f>SUM(BG171*AB1)</f>
        <v>0</v>
      </c>
      <c r="AC171" s="75">
        <f>SUM(AC170+1*AB1)</f>
        <v>0</v>
      </c>
      <c r="AD171" s="75">
        <v>0</v>
      </c>
      <c r="AE171" s="75">
        <v>0</v>
      </c>
      <c r="AF171" s="75">
        <v>0</v>
      </c>
      <c r="AG171" s="75">
        <f>IF(AG170+2&lt;13,(AG170+2)*AH1,(AG170-10)*AH1)</f>
        <v>0</v>
      </c>
      <c r="AH171" s="75">
        <f>SUM(BG171*AH1)</f>
        <v>0</v>
      </c>
      <c r="AI171" s="75">
        <f>IF(AG171&lt;3,(AI170+1)*AH1,AI170*AH1)</f>
        <v>0</v>
      </c>
      <c r="AJ171" s="75">
        <f>IF(AJ169=AJ170,(AJ170+1-AK171)*AL1,AJ170*AL1)</f>
        <v>0</v>
      </c>
      <c r="AK171" s="75">
        <f t="shared" si="150"/>
        <v>0</v>
      </c>
      <c r="AL171" s="75">
        <f>IF(AJ171-AJ170=0,(AL170+15)*AL1,AM1*AL1)</f>
        <v>0</v>
      </c>
      <c r="AM171" s="75">
        <f>IF(AK171=12,(AM170+1)*AL1,AM170*AL1)</f>
        <v>0</v>
      </c>
      <c r="AN171" s="75">
        <f>IF(AN169=AN170,(AN170+1-AO171)*AO1,AN170*AO1)</f>
        <v>0</v>
      </c>
      <c r="AO171" s="75">
        <f t="shared" si="142"/>
        <v>0</v>
      </c>
      <c r="AP171" s="75">
        <f>IF(AN170=AN171,BG171*AO1,(AP170-15)*AO1)</f>
        <v>0</v>
      </c>
      <c r="AQ171" s="75">
        <f>IF(AO171=12,(AQ170+1)*AO1,AQ170*AO1)</f>
        <v>0</v>
      </c>
      <c r="AR171" s="91">
        <f>SUM(MONTH(BC170+14)*AS1)</f>
        <v>0</v>
      </c>
      <c r="AS171" s="91">
        <f>SUM(DAY(BC170+14)*AS1)</f>
        <v>0</v>
      </c>
      <c r="AT171" s="91">
        <f>SUM(YEAR(BC170+14)*AS1)</f>
        <v>0</v>
      </c>
      <c r="AU171" s="91">
        <f>SUM(MONTH(BC170+7)*AV1)</f>
        <v>0</v>
      </c>
      <c r="AV171" s="91">
        <f>SUM(DAY(BC170+7)*AV1)</f>
        <v>0</v>
      </c>
      <c r="AW171" s="91">
        <f>SUM(YEAR(BC170+7)*AV1)</f>
        <v>0</v>
      </c>
      <c r="AX171" s="91">
        <f t="shared" si="120"/>
        <v>1</v>
      </c>
      <c r="AY171" s="91">
        <f t="shared" si="118"/>
        <v>1</v>
      </c>
      <c r="AZ171" s="91">
        <f t="shared" si="119"/>
        <v>0</v>
      </c>
      <c r="BA171" s="91">
        <f t="shared" si="119"/>
        <v>0</v>
      </c>
      <c r="BB171" s="79">
        <f t="shared" si="121"/>
        <v>0</v>
      </c>
      <c r="BC171" s="91">
        <f t="shared" si="122"/>
        <v>0</v>
      </c>
      <c r="BD171" s="75" t="s">
        <v>59</v>
      </c>
      <c r="BE171" s="91">
        <f>IF(BC171&lt;BU42,((BC171*10)+5),999999)</f>
        <v>5</v>
      </c>
      <c r="BF171" s="91">
        <f t="shared" si="123"/>
        <v>1</v>
      </c>
      <c r="BG171" s="75">
        <f t="shared" si="124"/>
        <v>0</v>
      </c>
      <c r="BH171" s="75">
        <f t="shared" si="143"/>
        <v>0</v>
      </c>
      <c r="BI171" s="75" t="b">
        <f t="shared" si="125"/>
        <v>0</v>
      </c>
      <c r="BJ171" s="75">
        <f t="shared" si="126"/>
        <v>0</v>
      </c>
      <c r="BK171" s="75">
        <f t="shared" si="127"/>
        <v>0</v>
      </c>
      <c r="BL171" s="75" t="b">
        <f t="shared" si="128"/>
        <v>1</v>
      </c>
      <c r="BM171" s="75">
        <f t="shared" si="129"/>
        <v>0</v>
      </c>
      <c r="BN171" s="75">
        <f t="shared" si="130"/>
        <v>0</v>
      </c>
      <c r="BO171" s="75" t="b">
        <f t="shared" si="131"/>
        <v>0</v>
      </c>
      <c r="BP171" s="75">
        <f t="shared" si="132"/>
        <v>0</v>
      </c>
      <c r="BQ171" s="75">
        <f t="shared" si="133"/>
        <v>0</v>
      </c>
      <c r="BR171" s="75"/>
      <c r="BS171" s="72" t="b">
        <f t="shared" si="157"/>
        <v>0</v>
      </c>
      <c r="BT171" s="72">
        <f t="shared" si="162"/>
        <v>0</v>
      </c>
      <c r="BU171" s="69" t="str">
        <f t="shared" si="161"/>
        <v/>
      </c>
      <c r="BV171" s="75"/>
      <c r="BW171" s="75"/>
      <c r="BX171" s="75"/>
      <c r="BY171" s="75"/>
      <c r="BZ171" s="75"/>
      <c r="CA171" s="75"/>
      <c r="CB171" s="75"/>
      <c r="CC171" s="75"/>
      <c r="CD171" s="79">
        <f t="shared" si="134"/>
        <v>0</v>
      </c>
      <c r="CE171" s="92">
        <f>IF(CD171&lt;CE3,CD171,CE3)</f>
        <v>0</v>
      </c>
      <c r="CF171" s="72" t="str">
        <f>IF(CE171&gt;=CE3,"BALLOON","PMT")</f>
        <v>PMT</v>
      </c>
      <c r="CG171" s="91">
        <f t="shared" si="144"/>
        <v>0</v>
      </c>
      <c r="CH171" s="91">
        <f>IF(BX1=360,CB5,CG171)</f>
        <v>0</v>
      </c>
      <c r="CI171" s="75" t="b">
        <f t="shared" si="135"/>
        <v>0</v>
      </c>
      <c r="CJ171" s="75">
        <f t="shared" si="145"/>
        <v>0</v>
      </c>
      <c r="CK171" s="75">
        <f>SUM(CJ171*CK1)</f>
        <v>0</v>
      </c>
      <c r="CL171" s="98">
        <f t="shared" si="136"/>
        <v>0</v>
      </c>
      <c r="CM171" s="97">
        <f>IF(CF171="PMT",E16-CL171,0)</f>
        <v>0</v>
      </c>
      <c r="CN171" s="97">
        <f t="shared" si="149"/>
        <v>0</v>
      </c>
      <c r="CO171" s="97">
        <f t="shared" si="137"/>
        <v>0</v>
      </c>
      <c r="CP171" s="97">
        <f t="shared" si="138"/>
        <v>0</v>
      </c>
      <c r="CQ171" s="94">
        <f t="shared" si="139"/>
        <v>0</v>
      </c>
      <c r="CR171" s="95">
        <f t="shared" si="146"/>
        <v>0</v>
      </c>
      <c r="CS171" s="96">
        <f t="shared" si="140"/>
        <v>0</v>
      </c>
      <c r="CT171" s="75">
        <f t="shared" si="148"/>
        <v>0</v>
      </c>
      <c r="CU171" s="99">
        <f t="shared" si="141"/>
        <v>0</v>
      </c>
      <c r="CV171" s="99">
        <f t="shared" si="117"/>
        <v>0</v>
      </c>
      <c r="CW171" s="100">
        <f t="shared" si="147"/>
        <v>0</v>
      </c>
      <c r="CX171" s="75">
        <f>SUM(CR171*CT171*BE1)</f>
        <v>0</v>
      </c>
    </row>
    <row r="172" spans="1:102" ht="18.95" customHeight="1">
      <c r="A172" s="45" t="str">
        <f t="shared" si="151"/>
        <v/>
      </c>
      <c r="B172" s="55" t="str">
        <f t="shared" si="153"/>
        <v/>
      </c>
      <c r="C172" s="47" t="str">
        <f t="shared" si="152"/>
        <v/>
      </c>
      <c r="D172" s="56" t="str">
        <f t="shared" si="154"/>
        <v/>
      </c>
      <c r="E172" s="121" t="str">
        <f t="shared" si="158"/>
        <v/>
      </c>
      <c r="F172" s="121"/>
      <c r="G172" s="57" t="str">
        <f t="shared" si="155"/>
        <v/>
      </c>
      <c r="H172" s="57" t="str">
        <f t="shared" si="156"/>
        <v/>
      </c>
      <c r="I172" s="128" t="str">
        <f t="shared" si="159"/>
        <v/>
      </c>
      <c r="J172" s="128" t="str">
        <f t="shared" si="160"/>
        <v/>
      </c>
      <c r="K172" s="140" t="str">
        <f t="shared" si="163"/>
        <v/>
      </c>
      <c r="L172" s="140"/>
      <c r="M172" s="139" t="str">
        <f t="shared" si="164"/>
        <v/>
      </c>
      <c r="N172" s="139"/>
      <c r="O172" s="46" t="str">
        <f t="shared" si="165"/>
        <v/>
      </c>
      <c r="P172" s="51" t="str">
        <f t="shared" si="166"/>
        <v/>
      </c>
      <c r="Q172" s="51"/>
      <c r="R172" s="75">
        <f>IF(R171+1&lt;13,(R171+1)*S1,1*S1)</f>
        <v>0</v>
      </c>
      <c r="S172" s="75">
        <f>SUM(BG172*S1)</f>
        <v>0</v>
      </c>
      <c r="T172" s="75">
        <f>IF(R172=1,(T171+1)*S1,T171*S1)</f>
        <v>0</v>
      </c>
      <c r="U172" s="75">
        <f>IF(U171+3&lt;13,(U171+3)*V1,(U171-9)*V1)</f>
        <v>0</v>
      </c>
      <c r="V172" s="75">
        <f>SUM(BG172*V1)</f>
        <v>0</v>
      </c>
      <c r="W172" s="75">
        <f>IF(U172&lt;4,(W171+1)*V1,W171*V1)</f>
        <v>0</v>
      </c>
      <c r="X172" s="75">
        <f>IF(X171+6&lt;13,(X171+6)*Y1,(X171-6)*Y1)</f>
        <v>0</v>
      </c>
      <c r="Y172" s="75">
        <f>SUM(BG172*Y1)</f>
        <v>0</v>
      </c>
      <c r="Z172" s="75">
        <f>IF(X172&lt;6,(Z171+1)*Y1,Z171*Y1)</f>
        <v>0</v>
      </c>
      <c r="AA172" s="75">
        <f>SUM(AA171*AB1)</f>
        <v>0</v>
      </c>
      <c r="AB172" s="75">
        <f>SUM(BG172*AB1)</f>
        <v>0</v>
      </c>
      <c r="AC172" s="75">
        <f>SUM(AC171+1*AB1)</f>
        <v>0</v>
      </c>
      <c r="AD172" s="75">
        <v>0</v>
      </c>
      <c r="AE172" s="75">
        <v>0</v>
      </c>
      <c r="AF172" s="75">
        <v>0</v>
      </c>
      <c r="AG172" s="75">
        <f>IF(AG171+2&lt;13,(AG171+2)*AH1,(AG171-10)*AH1)</f>
        <v>0</v>
      </c>
      <c r="AH172" s="75">
        <f>SUM(BG172*AH1)</f>
        <v>0</v>
      </c>
      <c r="AI172" s="75">
        <f>IF(AG172&lt;3,(AI171+1)*AH1,AI171*AH1)</f>
        <v>0</v>
      </c>
      <c r="AJ172" s="75">
        <f>IF(AJ170=AJ171,(AJ171+1-AK172)*AL1,AJ171*AL1)</f>
        <v>0</v>
      </c>
      <c r="AK172" s="75">
        <f t="shared" si="150"/>
        <v>0</v>
      </c>
      <c r="AL172" s="75">
        <f>IF(AJ172-AJ171=0,(AL171+15)*AL1,AM1*AL1)</f>
        <v>0</v>
      </c>
      <c r="AM172" s="75">
        <f>IF(AK172=12,(AM171+1)*AL1,AM171*AL1)</f>
        <v>0</v>
      </c>
      <c r="AN172" s="75">
        <f>IF(AN170=AN171,(AN171+1-AO172)*AO1,AN171*AO1)</f>
        <v>0</v>
      </c>
      <c r="AO172" s="75">
        <f t="shared" si="142"/>
        <v>0</v>
      </c>
      <c r="AP172" s="75">
        <f>IF(AN171=AN172,BG172*AO1,(AP171-15)*AO1)</f>
        <v>0</v>
      </c>
      <c r="AQ172" s="75">
        <f>IF(AO172=12,(AQ171+1)*AO1,AQ171*AO1)</f>
        <v>0</v>
      </c>
      <c r="AR172" s="91">
        <f>SUM(MONTH(BC171+14)*AS1)</f>
        <v>0</v>
      </c>
      <c r="AS172" s="91">
        <f>SUM(DAY(BC171+14)*AS1)</f>
        <v>0</v>
      </c>
      <c r="AT172" s="91">
        <f>SUM(YEAR(BC171+14)*AS1)</f>
        <v>0</v>
      </c>
      <c r="AU172" s="91">
        <f>SUM(MONTH(BC171+7)*AV1)</f>
        <v>0</v>
      </c>
      <c r="AV172" s="91">
        <f>SUM(DAY(BC171+7)*AV1)</f>
        <v>0</v>
      </c>
      <c r="AW172" s="91">
        <f>SUM(YEAR(BC171+7)*AV1)</f>
        <v>0</v>
      </c>
      <c r="AX172" s="91">
        <f t="shared" si="120"/>
        <v>1</v>
      </c>
      <c r="AY172" s="91">
        <f t="shared" si="118"/>
        <v>1</v>
      </c>
      <c r="AZ172" s="91">
        <f t="shared" si="119"/>
        <v>0</v>
      </c>
      <c r="BA172" s="91">
        <f t="shared" si="119"/>
        <v>0</v>
      </c>
      <c r="BB172" s="79">
        <f t="shared" si="121"/>
        <v>0</v>
      </c>
      <c r="BC172" s="91">
        <f t="shared" si="122"/>
        <v>0</v>
      </c>
      <c r="BD172" s="75" t="s">
        <v>59</v>
      </c>
      <c r="BE172" s="91">
        <f>IF(BC172&lt;BU42,((BC172*10)+5),999999)</f>
        <v>5</v>
      </c>
      <c r="BF172" s="91">
        <f t="shared" si="123"/>
        <v>1</v>
      </c>
      <c r="BG172" s="75">
        <f t="shared" si="124"/>
        <v>0</v>
      </c>
      <c r="BH172" s="75">
        <f t="shared" si="143"/>
        <v>0</v>
      </c>
      <c r="BI172" s="75" t="b">
        <f t="shared" si="125"/>
        <v>0</v>
      </c>
      <c r="BJ172" s="75">
        <f t="shared" si="126"/>
        <v>0</v>
      </c>
      <c r="BK172" s="75">
        <f t="shared" si="127"/>
        <v>0</v>
      </c>
      <c r="BL172" s="75" t="b">
        <f t="shared" si="128"/>
        <v>1</v>
      </c>
      <c r="BM172" s="75">
        <f t="shared" si="129"/>
        <v>0</v>
      </c>
      <c r="BN172" s="75">
        <f t="shared" si="130"/>
        <v>0</v>
      </c>
      <c r="BO172" s="75" t="b">
        <f t="shared" si="131"/>
        <v>0</v>
      </c>
      <c r="BP172" s="75">
        <f t="shared" si="132"/>
        <v>0</v>
      </c>
      <c r="BQ172" s="75">
        <f t="shared" si="133"/>
        <v>0</v>
      </c>
      <c r="BR172" s="75"/>
      <c r="BS172" s="72" t="b">
        <f t="shared" si="157"/>
        <v>0</v>
      </c>
      <c r="BT172" s="72">
        <f t="shared" si="162"/>
        <v>0</v>
      </c>
      <c r="BU172" s="69" t="str">
        <f t="shared" si="161"/>
        <v/>
      </c>
      <c r="BV172" s="75"/>
      <c r="BW172" s="75"/>
      <c r="BX172" s="75"/>
      <c r="BY172" s="75"/>
      <c r="BZ172" s="75"/>
      <c r="CA172" s="75"/>
      <c r="CB172" s="75"/>
      <c r="CC172" s="75"/>
      <c r="CD172" s="79">
        <f t="shared" si="134"/>
        <v>0</v>
      </c>
      <c r="CE172" s="92">
        <f>IF(CD172&lt;CE3,CD172,CE3)</f>
        <v>0</v>
      </c>
      <c r="CF172" s="72" t="str">
        <f>IF(CE172&gt;=CE3,"BALLOON","PMT")</f>
        <v>PMT</v>
      </c>
      <c r="CG172" s="91">
        <f t="shared" si="144"/>
        <v>0</v>
      </c>
      <c r="CH172" s="91">
        <f>IF(BX1=360,CB5,CG172)</f>
        <v>0</v>
      </c>
      <c r="CI172" s="75" t="b">
        <f t="shared" si="135"/>
        <v>0</v>
      </c>
      <c r="CJ172" s="75">
        <f t="shared" si="145"/>
        <v>0</v>
      </c>
      <c r="CK172" s="75">
        <f>SUM(CJ172*CK1)</f>
        <v>0</v>
      </c>
      <c r="CL172" s="98">
        <f t="shared" si="136"/>
        <v>0</v>
      </c>
      <c r="CM172" s="97">
        <f>IF(CF172="PMT",E16-CL172,0)</f>
        <v>0</v>
      </c>
      <c r="CN172" s="97">
        <f t="shared" si="149"/>
        <v>0</v>
      </c>
      <c r="CO172" s="97">
        <f t="shared" si="137"/>
        <v>0</v>
      </c>
      <c r="CP172" s="97">
        <f t="shared" si="138"/>
        <v>0</v>
      </c>
      <c r="CQ172" s="94">
        <f t="shared" si="139"/>
        <v>0</v>
      </c>
      <c r="CR172" s="95">
        <f t="shared" si="146"/>
        <v>0</v>
      </c>
      <c r="CS172" s="96">
        <f t="shared" si="140"/>
        <v>0</v>
      </c>
      <c r="CT172" s="75">
        <f t="shared" si="148"/>
        <v>0</v>
      </c>
      <c r="CU172" s="99">
        <f t="shared" si="141"/>
        <v>0</v>
      </c>
      <c r="CV172" s="99">
        <f t="shared" si="117"/>
        <v>0</v>
      </c>
      <c r="CW172" s="100">
        <f t="shared" si="147"/>
        <v>0</v>
      </c>
      <c r="CX172" s="75">
        <f>SUM(CR172*CT172*BE1)</f>
        <v>0</v>
      </c>
    </row>
    <row r="173" spans="1:102" ht="18.95" customHeight="1">
      <c r="A173" s="45" t="str">
        <f t="shared" si="151"/>
        <v/>
      </c>
      <c r="B173" s="55" t="str">
        <f t="shared" si="153"/>
        <v/>
      </c>
      <c r="C173" s="47" t="str">
        <f t="shared" si="152"/>
        <v/>
      </c>
      <c r="D173" s="56" t="str">
        <f t="shared" si="154"/>
        <v/>
      </c>
      <c r="E173" s="121" t="str">
        <f t="shared" si="158"/>
        <v/>
      </c>
      <c r="F173" s="121"/>
      <c r="G173" s="57" t="str">
        <f t="shared" si="155"/>
        <v/>
      </c>
      <c r="H173" s="57" t="str">
        <f t="shared" si="156"/>
        <v/>
      </c>
      <c r="I173" s="128" t="str">
        <f t="shared" si="159"/>
        <v/>
      </c>
      <c r="J173" s="128" t="str">
        <f t="shared" si="160"/>
        <v/>
      </c>
      <c r="K173" s="140" t="str">
        <f t="shared" si="163"/>
        <v/>
      </c>
      <c r="L173" s="140"/>
      <c r="M173" s="139" t="str">
        <f t="shared" si="164"/>
        <v/>
      </c>
      <c r="N173" s="139"/>
      <c r="O173" s="46" t="str">
        <f t="shared" si="165"/>
        <v/>
      </c>
      <c r="P173" s="51" t="str">
        <f t="shared" si="166"/>
        <v/>
      </c>
      <c r="Q173" s="51"/>
      <c r="R173" s="75">
        <f>IF(R172+1&lt;13,(R172+1)*S1,1*S1)</f>
        <v>0</v>
      </c>
      <c r="S173" s="75">
        <f>SUM(BG173*S1)</f>
        <v>0</v>
      </c>
      <c r="T173" s="75">
        <f>IF(R173=1,(T172+1)*S1,T172*S1)</f>
        <v>0</v>
      </c>
      <c r="U173" s="75">
        <f>IF(U172+3&lt;13,(U172+3)*V1,(U172-9)*V1)</f>
        <v>0</v>
      </c>
      <c r="V173" s="75">
        <f>SUM(BG173*V1)</f>
        <v>0</v>
      </c>
      <c r="W173" s="75">
        <f>IF(U173&lt;4,(W172+1)*V1,W172*V1)</f>
        <v>0</v>
      </c>
      <c r="X173" s="75">
        <f>IF(X172+6&lt;13,(X172+6)*Y1,(X172-6)*Y1)</f>
        <v>0</v>
      </c>
      <c r="Y173" s="75">
        <f>SUM(BG173*Y1)</f>
        <v>0</v>
      </c>
      <c r="Z173" s="75">
        <f>IF(X173&lt;6,(Z172+1)*Y1,Z172*Y1)</f>
        <v>0</v>
      </c>
      <c r="AA173" s="75">
        <f>SUM(AA172*AB1)</f>
        <v>0</v>
      </c>
      <c r="AB173" s="75">
        <f>SUM(BG173*AB1)</f>
        <v>0</v>
      </c>
      <c r="AC173" s="75">
        <f>SUM(AC172+1*AB1)</f>
        <v>0</v>
      </c>
      <c r="AD173" s="75">
        <v>0</v>
      </c>
      <c r="AE173" s="75">
        <v>0</v>
      </c>
      <c r="AF173" s="75">
        <v>0</v>
      </c>
      <c r="AG173" s="75">
        <f>IF(AG172+2&lt;13,(AG172+2)*AH1,(AG172-10)*AH1)</f>
        <v>0</v>
      </c>
      <c r="AH173" s="75">
        <f>SUM(BG173*AH1)</f>
        <v>0</v>
      </c>
      <c r="AI173" s="75">
        <f>IF(AG173&lt;3,(AI172+1)*AH1,AI172*AH1)</f>
        <v>0</v>
      </c>
      <c r="AJ173" s="75">
        <f>IF(AJ171=AJ172,(AJ172+1-AK173)*AL1,AJ172*AL1)</f>
        <v>0</v>
      </c>
      <c r="AK173" s="75">
        <f t="shared" si="150"/>
        <v>0</v>
      </c>
      <c r="AL173" s="75">
        <f>IF(AJ173-AJ172=0,(AL172+15)*AL1,AM1*AL1)</f>
        <v>0</v>
      </c>
      <c r="AM173" s="75">
        <f>IF(AK173=12,(AM172+1)*AL1,AM172*AL1)</f>
        <v>0</v>
      </c>
      <c r="AN173" s="75">
        <f>IF(AN171=AN172,(AN172+1-AO173)*AO1,AN172*AO1)</f>
        <v>0</v>
      </c>
      <c r="AO173" s="75">
        <f t="shared" si="142"/>
        <v>0</v>
      </c>
      <c r="AP173" s="75">
        <f>IF(AN172=AN173,BG173*AO1,(AP172-15)*AO1)</f>
        <v>0</v>
      </c>
      <c r="AQ173" s="75">
        <f>IF(AO173=12,(AQ172+1)*AO1,AQ172*AO1)</f>
        <v>0</v>
      </c>
      <c r="AR173" s="91">
        <f>SUM(MONTH(BC172+14)*AS1)</f>
        <v>0</v>
      </c>
      <c r="AS173" s="91">
        <f>SUM(DAY(BC172+14)*AS1)</f>
        <v>0</v>
      </c>
      <c r="AT173" s="91">
        <f>SUM(YEAR(BC172+14)*AS1)</f>
        <v>0</v>
      </c>
      <c r="AU173" s="91">
        <f>SUM(MONTH(BC172+7)*AV1)</f>
        <v>0</v>
      </c>
      <c r="AV173" s="91">
        <f>SUM(DAY(BC172+7)*AV1)</f>
        <v>0</v>
      </c>
      <c r="AW173" s="91">
        <f>SUM(YEAR(BC172+7)*AV1)</f>
        <v>0</v>
      </c>
      <c r="AX173" s="91">
        <f t="shared" si="120"/>
        <v>1</v>
      </c>
      <c r="AY173" s="91">
        <f t="shared" si="118"/>
        <v>1</v>
      </c>
      <c r="AZ173" s="91">
        <f t="shared" si="119"/>
        <v>0</v>
      </c>
      <c r="BA173" s="91">
        <f t="shared" si="119"/>
        <v>0</v>
      </c>
      <c r="BB173" s="79">
        <f t="shared" si="121"/>
        <v>0</v>
      </c>
      <c r="BC173" s="91">
        <f t="shared" si="122"/>
        <v>0</v>
      </c>
      <c r="BD173" s="75" t="s">
        <v>59</v>
      </c>
      <c r="BE173" s="91">
        <f>IF(BC173&lt;BU42,((BC173*10)+5),999999)</f>
        <v>5</v>
      </c>
      <c r="BF173" s="91">
        <f t="shared" si="123"/>
        <v>1</v>
      </c>
      <c r="BG173" s="75">
        <f t="shared" si="124"/>
        <v>0</v>
      </c>
      <c r="BH173" s="75">
        <f t="shared" si="143"/>
        <v>0</v>
      </c>
      <c r="BI173" s="75" t="b">
        <f t="shared" si="125"/>
        <v>0</v>
      </c>
      <c r="BJ173" s="75">
        <f t="shared" si="126"/>
        <v>0</v>
      </c>
      <c r="BK173" s="75">
        <f t="shared" si="127"/>
        <v>0</v>
      </c>
      <c r="BL173" s="75" t="b">
        <f t="shared" si="128"/>
        <v>1</v>
      </c>
      <c r="BM173" s="75">
        <f t="shared" si="129"/>
        <v>0</v>
      </c>
      <c r="BN173" s="75">
        <f t="shared" si="130"/>
        <v>0</v>
      </c>
      <c r="BO173" s="75" t="b">
        <f t="shared" si="131"/>
        <v>0</v>
      </c>
      <c r="BP173" s="75">
        <f t="shared" si="132"/>
        <v>0</v>
      </c>
      <c r="BQ173" s="75">
        <f t="shared" si="133"/>
        <v>0</v>
      </c>
      <c r="BR173" s="75"/>
      <c r="BS173" s="72" t="b">
        <f t="shared" si="157"/>
        <v>0</v>
      </c>
      <c r="BT173" s="72">
        <f t="shared" si="162"/>
        <v>0</v>
      </c>
      <c r="BU173" s="69" t="str">
        <f t="shared" si="161"/>
        <v/>
      </c>
      <c r="BV173" s="75"/>
      <c r="BW173" s="75"/>
      <c r="BX173" s="75"/>
      <c r="BY173" s="75"/>
      <c r="BZ173" s="75"/>
      <c r="CA173" s="75"/>
      <c r="CB173" s="75"/>
      <c r="CC173" s="75"/>
      <c r="CD173" s="79">
        <f t="shared" si="134"/>
        <v>0</v>
      </c>
      <c r="CE173" s="92">
        <f>IF(CD173&lt;CE3,CD173,CE3)</f>
        <v>0</v>
      </c>
      <c r="CF173" s="72" t="str">
        <f>IF(CE173&gt;=CE3,"BALLOON","PMT")</f>
        <v>PMT</v>
      </c>
      <c r="CG173" s="91">
        <f t="shared" si="144"/>
        <v>0</v>
      </c>
      <c r="CH173" s="91">
        <f>IF(BX1=360,CB5,CG173)</f>
        <v>0</v>
      </c>
      <c r="CI173" s="75" t="b">
        <f t="shared" si="135"/>
        <v>0</v>
      </c>
      <c r="CJ173" s="75">
        <f t="shared" si="145"/>
        <v>0</v>
      </c>
      <c r="CK173" s="75">
        <f>SUM(CJ173*CK1)</f>
        <v>0</v>
      </c>
      <c r="CL173" s="98">
        <f t="shared" si="136"/>
        <v>0</v>
      </c>
      <c r="CM173" s="97">
        <f>IF(CF173="PMT",E16-CL173,0)</f>
        <v>0</v>
      </c>
      <c r="CN173" s="97">
        <f t="shared" si="149"/>
        <v>0</v>
      </c>
      <c r="CO173" s="97">
        <f t="shared" si="137"/>
        <v>0</v>
      </c>
      <c r="CP173" s="97">
        <f t="shared" si="138"/>
        <v>0</v>
      </c>
      <c r="CQ173" s="94">
        <f t="shared" si="139"/>
        <v>0</v>
      </c>
      <c r="CR173" s="95">
        <f t="shared" si="146"/>
        <v>0</v>
      </c>
      <c r="CS173" s="96">
        <f t="shared" si="140"/>
        <v>0</v>
      </c>
      <c r="CT173" s="75">
        <f t="shared" si="148"/>
        <v>0</v>
      </c>
      <c r="CU173" s="99">
        <f t="shared" si="141"/>
        <v>0</v>
      </c>
      <c r="CV173" s="99">
        <f t="shared" si="117"/>
        <v>0</v>
      </c>
      <c r="CW173" s="100">
        <f t="shared" si="147"/>
        <v>0</v>
      </c>
      <c r="CX173" s="75">
        <f>SUM(CR173*CT173*BE1)</f>
        <v>0</v>
      </c>
    </row>
    <row r="174" spans="1:102" ht="18.95" customHeight="1">
      <c r="A174" s="45" t="str">
        <f t="shared" si="151"/>
        <v/>
      </c>
      <c r="B174" s="55" t="str">
        <f t="shared" si="153"/>
        <v/>
      </c>
      <c r="C174" s="47" t="str">
        <f t="shared" si="152"/>
        <v/>
      </c>
      <c r="D174" s="56" t="str">
        <f t="shared" si="154"/>
        <v/>
      </c>
      <c r="E174" s="121" t="str">
        <f t="shared" si="158"/>
        <v/>
      </c>
      <c r="F174" s="121"/>
      <c r="G174" s="57" t="str">
        <f t="shared" si="155"/>
        <v/>
      </c>
      <c r="H174" s="57" t="str">
        <f t="shared" si="156"/>
        <v/>
      </c>
      <c r="I174" s="128" t="str">
        <f t="shared" si="159"/>
        <v/>
      </c>
      <c r="J174" s="128" t="str">
        <f t="shared" si="160"/>
        <v/>
      </c>
      <c r="K174" s="140" t="str">
        <f t="shared" si="163"/>
        <v/>
      </c>
      <c r="L174" s="140"/>
      <c r="M174" s="139" t="str">
        <f t="shared" si="164"/>
        <v/>
      </c>
      <c r="N174" s="139"/>
      <c r="O174" s="46" t="str">
        <f t="shared" si="165"/>
        <v/>
      </c>
      <c r="P174" s="51" t="str">
        <f t="shared" si="166"/>
        <v/>
      </c>
      <c r="Q174" s="51"/>
      <c r="R174" s="75">
        <f>IF(R173+1&lt;13,(R173+1)*S1,1*S1)</f>
        <v>0</v>
      </c>
      <c r="S174" s="75">
        <f>SUM(BG174*S1)</f>
        <v>0</v>
      </c>
      <c r="T174" s="75">
        <f>IF(R174=1,(T173+1)*S1,T173*S1)</f>
        <v>0</v>
      </c>
      <c r="U174" s="75">
        <f>IF(U173+3&lt;13,(U173+3)*V1,(U173-9)*V1)</f>
        <v>0</v>
      </c>
      <c r="V174" s="75">
        <f>SUM(BG174*V1)</f>
        <v>0</v>
      </c>
      <c r="W174" s="75">
        <f>IF(U174&lt;4,(W173+1)*V1,W173*V1)</f>
        <v>0</v>
      </c>
      <c r="X174" s="75">
        <f>IF(X173+6&lt;13,(X173+6)*Y1,(X173-6)*Y1)</f>
        <v>0</v>
      </c>
      <c r="Y174" s="75">
        <f>SUM(BG174*Y1)</f>
        <v>0</v>
      </c>
      <c r="Z174" s="75">
        <f>IF(X174&lt;6,(Z173+1)*Y1,Z173*Y1)</f>
        <v>0</v>
      </c>
      <c r="AA174" s="75">
        <f>SUM(AA173*AB1)</f>
        <v>0</v>
      </c>
      <c r="AB174" s="75">
        <f>SUM(BG174*AB1)</f>
        <v>0</v>
      </c>
      <c r="AC174" s="75">
        <f>SUM(AC173+1*AB1)</f>
        <v>0</v>
      </c>
      <c r="AD174" s="75">
        <v>0</v>
      </c>
      <c r="AE174" s="75">
        <v>0</v>
      </c>
      <c r="AF174" s="75">
        <v>0</v>
      </c>
      <c r="AG174" s="75">
        <f>IF(AG173+2&lt;13,(AG173+2)*AH1,(AG173-10)*AH1)</f>
        <v>0</v>
      </c>
      <c r="AH174" s="75">
        <f>SUM(BG174*AH1)</f>
        <v>0</v>
      </c>
      <c r="AI174" s="75">
        <f>IF(AG174&lt;3,(AI173+1)*AH1,AI173*AH1)</f>
        <v>0</v>
      </c>
      <c r="AJ174" s="75">
        <f>IF(AJ172=AJ173,(AJ173+1-AK174)*AL1,AJ173*AL1)</f>
        <v>0</v>
      </c>
      <c r="AK174" s="75">
        <f t="shared" si="150"/>
        <v>0</v>
      </c>
      <c r="AL174" s="75">
        <f>IF(AJ174-AJ173=0,(AL173+15)*AL1,AM1*AL1)</f>
        <v>0</v>
      </c>
      <c r="AM174" s="75">
        <f>IF(AK174=12,(AM173+1)*AL1,AM173*AL1)</f>
        <v>0</v>
      </c>
      <c r="AN174" s="75">
        <f>IF(AN172=AN173,(AN173+1-AO174)*AO1,AN173*AO1)</f>
        <v>0</v>
      </c>
      <c r="AO174" s="75">
        <f t="shared" si="142"/>
        <v>0</v>
      </c>
      <c r="AP174" s="75">
        <f>IF(AN173=AN174,BG174*AO1,(AP173-15)*AO1)</f>
        <v>0</v>
      </c>
      <c r="AQ174" s="75">
        <f>IF(AO174=12,(AQ173+1)*AO1,AQ173*AO1)</f>
        <v>0</v>
      </c>
      <c r="AR174" s="91">
        <f>SUM(MONTH(BC173+14)*AS1)</f>
        <v>0</v>
      </c>
      <c r="AS174" s="91">
        <f>SUM(DAY(BC173+14)*AS1)</f>
        <v>0</v>
      </c>
      <c r="AT174" s="91">
        <f>SUM(YEAR(BC173+14)*AS1)</f>
        <v>0</v>
      </c>
      <c r="AU174" s="91">
        <f>SUM(MONTH(BC173+7)*AV1)</f>
        <v>0</v>
      </c>
      <c r="AV174" s="91">
        <f>SUM(DAY(BC173+7)*AV1)</f>
        <v>0</v>
      </c>
      <c r="AW174" s="91">
        <f>SUM(YEAR(BC173+7)*AV1)</f>
        <v>0</v>
      </c>
      <c r="AX174" s="91">
        <f t="shared" si="120"/>
        <v>1</v>
      </c>
      <c r="AY174" s="91">
        <f t="shared" si="118"/>
        <v>1</v>
      </c>
      <c r="AZ174" s="91">
        <f t="shared" si="119"/>
        <v>0</v>
      </c>
      <c r="BA174" s="91">
        <f t="shared" si="119"/>
        <v>0</v>
      </c>
      <c r="BB174" s="79">
        <f t="shared" si="121"/>
        <v>0</v>
      </c>
      <c r="BC174" s="91">
        <f t="shared" si="122"/>
        <v>0</v>
      </c>
      <c r="BD174" s="75" t="s">
        <v>59</v>
      </c>
      <c r="BE174" s="91">
        <f>IF(BC174&lt;BU42,((BC174*10)+5),999999)</f>
        <v>5</v>
      </c>
      <c r="BF174" s="91">
        <f t="shared" si="123"/>
        <v>1</v>
      </c>
      <c r="BG174" s="75">
        <f t="shared" si="124"/>
        <v>0</v>
      </c>
      <c r="BH174" s="75">
        <f t="shared" si="143"/>
        <v>0</v>
      </c>
      <c r="BI174" s="75" t="b">
        <f t="shared" si="125"/>
        <v>0</v>
      </c>
      <c r="BJ174" s="75">
        <f t="shared" si="126"/>
        <v>0</v>
      </c>
      <c r="BK174" s="75">
        <f t="shared" si="127"/>
        <v>0</v>
      </c>
      <c r="BL174" s="75" t="b">
        <f t="shared" si="128"/>
        <v>1</v>
      </c>
      <c r="BM174" s="75">
        <f t="shared" si="129"/>
        <v>0</v>
      </c>
      <c r="BN174" s="75">
        <f t="shared" si="130"/>
        <v>0</v>
      </c>
      <c r="BO174" s="75" t="b">
        <f t="shared" si="131"/>
        <v>0</v>
      </c>
      <c r="BP174" s="75">
        <f t="shared" si="132"/>
        <v>0</v>
      </c>
      <c r="BQ174" s="75">
        <f t="shared" si="133"/>
        <v>0</v>
      </c>
      <c r="BR174" s="75"/>
      <c r="BS174" s="72" t="b">
        <f t="shared" si="157"/>
        <v>0</v>
      </c>
      <c r="BT174" s="72">
        <f t="shared" si="162"/>
        <v>0</v>
      </c>
      <c r="BU174" s="69" t="str">
        <f t="shared" si="161"/>
        <v/>
      </c>
      <c r="BV174" s="75"/>
      <c r="BW174" s="75"/>
      <c r="BX174" s="75"/>
      <c r="BY174" s="75"/>
      <c r="BZ174" s="75"/>
      <c r="CA174" s="75"/>
      <c r="CB174" s="75"/>
      <c r="CC174" s="75"/>
      <c r="CD174" s="79">
        <f t="shared" si="134"/>
        <v>0</v>
      </c>
      <c r="CE174" s="92">
        <f>IF(CD174&lt;CE3,CD174,CE3)</f>
        <v>0</v>
      </c>
      <c r="CF174" s="72" t="str">
        <f>IF(CE174&gt;=CE3,"BALLOON","PMT")</f>
        <v>PMT</v>
      </c>
      <c r="CG174" s="91">
        <f t="shared" si="144"/>
        <v>0</v>
      </c>
      <c r="CH174" s="91">
        <f>IF(BX1=360,CB5,CG174)</f>
        <v>0</v>
      </c>
      <c r="CI174" s="75" t="b">
        <f t="shared" si="135"/>
        <v>0</v>
      </c>
      <c r="CJ174" s="75">
        <f t="shared" si="145"/>
        <v>0</v>
      </c>
      <c r="CK174" s="75">
        <f>SUM(CJ174*CK1)</f>
        <v>0</v>
      </c>
      <c r="CL174" s="98">
        <f t="shared" si="136"/>
        <v>0</v>
      </c>
      <c r="CM174" s="97">
        <f>IF(CF174="PMT",E16-CL174,0)</f>
        <v>0</v>
      </c>
      <c r="CN174" s="97">
        <f t="shared" si="149"/>
        <v>0</v>
      </c>
      <c r="CO174" s="97">
        <f t="shared" si="137"/>
        <v>0</v>
      </c>
      <c r="CP174" s="97">
        <f t="shared" si="138"/>
        <v>0</v>
      </c>
      <c r="CQ174" s="94">
        <f t="shared" si="139"/>
        <v>0</v>
      </c>
      <c r="CR174" s="95">
        <f t="shared" si="146"/>
        <v>0</v>
      </c>
      <c r="CS174" s="96">
        <f t="shared" si="140"/>
        <v>0</v>
      </c>
      <c r="CT174" s="75">
        <f t="shared" si="148"/>
        <v>0</v>
      </c>
      <c r="CU174" s="99">
        <f t="shared" si="141"/>
        <v>0</v>
      </c>
      <c r="CV174" s="99">
        <f t="shared" si="117"/>
        <v>0</v>
      </c>
      <c r="CW174" s="100">
        <f t="shared" si="147"/>
        <v>0</v>
      </c>
      <c r="CX174" s="75">
        <f>SUM(CR174*CT174*BE1)</f>
        <v>0</v>
      </c>
    </row>
    <row r="175" spans="1:102" ht="18.95" customHeight="1">
      <c r="A175" s="45" t="str">
        <f t="shared" si="151"/>
        <v/>
      </c>
      <c r="B175" s="55" t="str">
        <f t="shared" si="153"/>
        <v/>
      </c>
      <c r="C175" s="47" t="str">
        <f t="shared" si="152"/>
        <v/>
      </c>
      <c r="D175" s="56" t="str">
        <f t="shared" si="154"/>
        <v/>
      </c>
      <c r="E175" s="121" t="str">
        <f t="shared" si="158"/>
        <v/>
      </c>
      <c r="F175" s="121"/>
      <c r="G175" s="57" t="str">
        <f t="shared" si="155"/>
        <v/>
      </c>
      <c r="H175" s="57" t="str">
        <f t="shared" si="156"/>
        <v/>
      </c>
      <c r="I175" s="128" t="str">
        <f t="shared" si="159"/>
        <v/>
      </c>
      <c r="J175" s="128" t="str">
        <f t="shared" si="160"/>
        <v/>
      </c>
      <c r="K175" s="140" t="str">
        <f t="shared" si="163"/>
        <v/>
      </c>
      <c r="L175" s="140"/>
      <c r="M175" s="139" t="str">
        <f t="shared" si="164"/>
        <v/>
      </c>
      <c r="N175" s="139"/>
      <c r="O175" s="46" t="str">
        <f t="shared" si="165"/>
        <v/>
      </c>
      <c r="P175" s="51" t="str">
        <f t="shared" si="166"/>
        <v/>
      </c>
      <c r="Q175" s="51"/>
      <c r="R175" s="75">
        <f>IF(R174+1&lt;13,(R174+1)*S1,1*S1)</f>
        <v>0</v>
      </c>
      <c r="S175" s="75">
        <f>SUM(BG175*S1)</f>
        <v>0</v>
      </c>
      <c r="T175" s="75">
        <f>IF(R175=1,(T174+1)*S1,T174*S1)</f>
        <v>0</v>
      </c>
      <c r="U175" s="75">
        <f>IF(U174+3&lt;13,(U174+3)*V1,(U174-9)*V1)</f>
        <v>0</v>
      </c>
      <c r="V175" s="75">
        <f>SUM(BG175*V1)</f>
        <v>0</v>
      </c>
      <c r="W175" s="75">
        <f>IF(U175&lt;4,(W174+1)*V1,W174*V1)</f>
        <v>0</v>
      </c>
      <c r="X175" s="75">
        <f>IF(X174+6&lt;13,(X174+6)*Y1,(X174-6)*Y1)</f>
        <v>0</v>
      </c>
      <c r="Y175" s="75">
        <f>SUM(BG175*Y1)</f>
        <v>0</v>
      </c>
      <c r="Z175" s="75">
        <f>IF(X175&lt;6,(Z174+1)*Y1,Z174*Y1)</f>
        <v>0</v>
      </c>
      <c r="AA175" s="75">
        <f>SUM(AA174*AB1)</f>
        <v>0</v>
      </c>
      <c r="AB175" s="75">
        <f>SUM(BG175*AB1)</f>
        <v>0</v>
      </c>
      <c r="AC175" s="75">
        <f>SUM(AC174+1*AB1)</f>
        <v>0</v>
      </c>
      <c r="AD175" s="75">
        <v>0</v>
      </c>
      <c r="AE175" s="75">
        <v>0</v>
      </c>
      <c r="AF175" s="75">
        <v>0</v>
      </c>
      <c r="AG175" s="75">
        <f>IF(AG174+2&lt;13,(AG174+2)*AH1,(AG174-10)*AH1)</f>
        <v>0</v>
      </c>
      <c r="AH175" s="75">
        <f>SUM(BG175*AH1)</f>
        <v>0</v>
      </c>
      <c r="AI175" s="75">
        <f>IF(AG175&lt;3,(AI174+1)*AH1,AI174*AH1)</f>
        <v>0</v>
      </c>
      <c r="AJ175" s="75">
        <f>IF(AJ173=AJ174,(AJ174+1-AK175)*AL1,AJ174*AL1)</f>
        <v>0</v>
      </c>
      <c r="AK175" s="75">
        <f t="shared" si="150"/>
        <v>0</v>
      </c>
      <c r="AL175" s="75">
        <f>IF(AJ175-AJ174=0,(AL174+15)*AL1,AM1*AL1)</f>
        <v>0</v>
      </c>
      <c r="AM175" s="75">
        <f>IF(AK175=12,(AM174+1)*AL1,AM174*AL1)</f>
        <v>0</v>
      </c>
      <c r="AN175" s="75">
        <f>IF(AN173=AN174,(AN174+1-AO175)*AO1,AN174*AO1)</f>
        <v>0</v>
      </c>
      <c r="AO175" s="75">
        <f t="shared" si="142"/>
        <v>0</v>
      </c>
      <c r="AP175" s="75">
        <f>IF(AN174=AN175,BG175*AO1,(AP174-15)*AO1)</f>
        <v>0</v>
      </c>
      <c r="AQ175" s="75">
        <f>IF(AO175=12,(AQ174+1)*AO1,AQ174*AO1)</f>
        <v>0</v>
      </c>
      <c r="AR175" s="91">
        <f>SUM(MONTH(BC174+14)*AS1)</f>
        <v>0</v>
      </c>
      <c r="AS175" s="91">
        <f>SUM(DAY(BC174+14)*AS1)</f>
        <v>0</v>
      </c>
      <c r="AT175" s="91">
        <f>SUM(YEAR(BC174+14)*AS1)</f>
        <v>0</v>
      </c>
      <c r="AU175" s="91">
        <f>SUM(MONTH(BC174+7)*AV1)</f>
        <v>0</v>
      </c>
      <c r="AV175" s="91">
        <f>SUM(DAY(BC174+7)*AV1)</f>
        <v>0</v>
      </c>
      <c r="AW175" s="91">
        <f>SUM(YEAR(BC174+7)*AV1)</f>
        <v>0</v>
      </c>
      <c r="AX175" s="91">
        <f t="shared" si="120"/>
        <v>1</v>
      </c>
      <c r="AY175" s="91">
        <f t="shared" si="118"/>
        <v>1</v>
      </c>
      <c r="AZ175" s="91">
        <f t="shared" si="119"/>
        <v>0</v>
      </c>
      <c r="BA175" s="91">
        <f t="shared" si="119"/>
        <v>0</v>
      </c>
      <c r="BB175" s="79">
        <f t="shared" si="121"/>
        <v>0</v>
      </c>
      <c r="BC175" s="91">
        <f t="shared" si="122"/>
        <v>0</v>
      </c>
      <c r="BD175" s="75" t="s">
        <v>59</v>
      </c>
      <c r="BE175" s="91">
        <f>IF(BC175&lt;BU42,((BC175*10)+5),999999)</f>
        <v>5</v>
      </c>
      <c r="BF175" s="91">
        <f t="shared" si="123"/>
        <v>1</v>
      </c>
      <c r="BG175" s="75">
        <f t="shared" si="124"/>
        <v>0</v>
      </c>
      <c r="BH175" s="75">
        <f t="shared" si="143"/>
        <v>0</v>
      </c>
      <c r="BI175" s="75" t="b">
        <f t="shared" si="125"/>
        <v>0</v>
      </c>
      <c r="BJ175" s="75">
        <f t="shared" si="126"/>
        <v>0</v>
      </c>
      <c r="BK175" s="75">
        <f t="shared" si="127"/>
        <v>0</v>
      </c>
      <c r="BL175" s="75" t="b">
        <f t="shared" si="128"/>
        <v>1</v>
      </c>
      <c r="BM175" s="75">
        <f t="shared" si="129"/>
        <v>0</v>
      </c>
      <c r="BN175" s="75">
        <f t="shared" si="130"/>
        <v>0</v>
      </c>
      <c r="BO175" s="75" t="b">
        <f t="shared" si="131"/>
        <v>0</v>
      </c>
      <c r="BP175" s="75">
        <f t="shared" si="132"/>
        <v>0</v>
      </c>
      <c r="BQ175" s="75">
        <f t="shared" si="133"/>
        <v>0</v>
      </c>
      <c r="BR175" s="75"/>
      <c r="BS175" s="72" t="b">
        <f t="shared" si="157"/>
        <v>0</v>
      </c>
      <c r="BT175" s="72">
        <f t="shared" si="162"/>
        <v>0</v>
      </c>
      <c r="BU175" s="69" t="str">
        <f t="shared" si="161"/>
        <v/>
      </c>
      <c r="BV175" s="75"/>
      <c r="BW175" s="75"/>
      <c r="BX175" s="75"/>
      <c r="BY175" s="75"/>
      <c r="BZ175" s="75"/>
      <c r="CA175" s="75"/>
      <c r="CB175" s="75"/>
      <c r="CC175" s="75"/>
      <c r="CD175" s="79">
        <f t="shared" si="134"/>
        <v>0</v>
      </c>
      <c r="CE175" s="92">
        <f>IF(CD175&lt;CE3,CD175,CE3)</f>
        <v>0</v>
      </c>
      <c r="CF175" s="72" t="str">
        <f>IF(CE175&gt;=CE3,"BALLOON","PMT")</f>
        <v>PMT</v>
      </c>
      <c r="CG175" s="91">
        <f t="shared" si="144"/>
        <v>0</v>
      </c>
      <c r="CH175" s="91">
        <f>IF(BX1=360,CB5,CG175)</f>
        <v>0</v>
      </c>
      <c r="CI175" s="75" t="b">
        <f t="shared" si="135"/>
        <v>0</v>
      </c>
      <c r="CJ175" s="75">
        <f t="shared" si="145"/>
        <v>0</v>
      </c>
      <c r="CK175" s="75">
        <f>SUM(CJ175*CK1)</f>
        <v>0</v>
      </c>
      <c r="CL175" s="98">
        <f t="shared" si="136"/>
        <v>0</v>
      </c>
      <c r="CM175" s="97">
        <f>IF(CF175="PMT",E16-CL175,0)</f>
        <v>0</v>
      </c>
      <c r="CN175" s="97">
        <f t="shared" si="149"/>
        <v>0</v>
      </c>
      <c r="CO175" s="97">
        <f t="shared" si="137"/>
        <v>0</v>
      </c>
      <c r="CP175" s="97">
        <f t="shared" si="138"/>
        <v>0</v>
      </c>
      <c r="CQ175" s="94">
        <f t="shared" si="139"/>
        <v>0</v>
      </c>
      <c r="CR175" s="95">
        <f t="shared" si="146"/>
        <v>0</v>
      </c>
      <c r="CS175" s="96">
        <f t="shared" si="140"/>
        <v>0</v>
      </c>
      <c r="CT175" s="75">
        <f t="shared" si="148"/>
        <v>0</v>
      </c>
      <c r="CU175" s="99">
        <f t="shared" si="141"/>
        <v>0</v>
      </c>
      <c r="CV175" s="99">
        <f t="shared" si="117"/>
        <v>0</v>
      </c>
      <c r="CW175" s="100">
        <f t="shared" si="147"/>
        <v>0</v>
      </c>
      <c r="CX175" s="75">
        <f>SUM(CR175*CT175*BE1)</f>
        <v>0</v>
      </c>
    </row>
    <row r="176" spans="1:102" ht="18.95" customHeight="1">
      <c r="A176" s="45" t="str">
        <f t="shared" si="151"/>
        <v/>
      </c>
      <c r="B176" s="55" t="str">
        <f t="shared" si="153"/>
        <v/>
      </c>
      <c r="C176" s="47" t="str">
        <f t="shared" si="152"/>
        <v/>
      </c>
      <c r="D176" s="56" t="str">
        <f t="shared" si="154"/>
        <v/>
      </c>
      <c r="E176" s="121" t="str">
        <f t="shared" si="158"/>
        <v/>
      </c>
      <c r="F176" s="121"/>
      <c r="G176" s="57" t="str">
        <f t="shared" si="155"/>
        <v/>
      </c>
      <c r="H176" s="57" t="str">
        <f t="shared" si="156"/>
        <v/>
      </c>
      <c r="I176" s="128" t="str">
        <f t="shared" si="159"/>
        <v/>
      </c>
      <c r="J176" s="128" t="str">
        <f t="shared" si="160"/>
        <v/>
      </c>
      <c r="K176" s="140" t="str">
        <f t="shared" si="163"/>
        <v/>
      </c>
      <c r="L176" s="140"/>
      <c r="M176" s="139" t="str">
        <f t="shared" si="164"/>
        <v/>
      </c>
      <c r="N176" s="139"/>
      <c r="O176" s="46" t="str">
        <f t="shared" si="165"/>
        <v/>
      </c>
      <c r="P176" s="51" t="str">
        <f t="shared" si="166"/>
        <v/>
      </c>
      <c r="Q176" s="51"/>
      <c r="R176" s="75">
        <f>IF(R175+1&lt;13,(R175+1)*S1,1*S1)</f>
        <v>0</v>
      </c>
      <c r="S176" s="75">
        <f>SUM(BG176*S1)</f>
        <v>0</v>
      </c>
      <c r="T176" s="75">
        <f>IF(R176=1,(T175+1)*S1,T175*S1)</f>
        <v>0</v>
      </c>
      <c r="U176" s="75">
        <f>IF(U175+3&lt;13,(U175+3)*V1,(U175-9)*V1)</f>
        <v>0</v>
      </c>
      <c r="V176" s="75">
        <f>SUM(BG176*V1)</f>
        <v>0</v>
      </c>
      <c r="W176" s="75">
        <f>IF(U176&lt;4,(W175+1)*V1,W175*V1)</f>
        <v>0</v>
      </c>
      <c r="X176" s="75">
        <f>IF(X175+6&lt;13,(X175+6)*Y1,(X175-6)*Y1)</f>
        <v>0</v>
      </c>
      <c r="Y176" s="75">
        <f>SUM(BG176*Y1)</f>
        <v>0</v>
      </c>
      <c r="Z176" s="75">
        <f>IF(X176&lt;6,(Z175+1)*Y1,Z175*Y1)</f>
        <v>0</v>
      </c>
      <c r="AA176" s="75">
        <f>SUM(AA175*AB1)</f>
        <v>0</v>
      </c>
      <c r="AB176" s="75">
        <f>SUM(BG176*AB1)</f>
        <v>0</v>
      </c>
      <c r="AC176" s="75">
        <f>SUM(AC175+1*AB1)</f>
        <v>0</v>
      </c>
      <c r="AD176" s="75">
        <v>0</v>
      </c>
      <c r="AE176" s="75">
        <v>0</v>
      </c>
      <c r="AF176" s="75">
        <v>0</v>
      </c>
      <c r="AG176" s="75">
        <f>IF(AG175+2&lt;13,(AG175+2)*AH1,(AG175-10)*AH1)</f>
        <v>0</v>
      </c>
      <c r="AH176" s="75">
        <f>SUM(BG176*AH1)</f>
        <v>0</v>
      </c>
      <c r="AI176" s="75">
        <f>IF(AG176&lt;3,(AI175+1)*AH1,AI175*AH1)</f>
        <v>0</v>
      </c>
      <c r="AJ176" s="75">
        <f>IF(AJ174=AJ175,(AJ175+1-AK176)*AL1,AJ175*AL1)</f>
        <v>0</v>
      </c>
      <c r="AK176" s="75">
        <f t="shared" si="150"/>
        <v>0</v>
      </c>
      <c r="AL176" s="75">
        <f>IF(AJ176-AJ175=0,(AL175+15)*AL1,AM1*AL1)</f>
        <v>0</v>
      </c>
      <c r="AM176" s="75">
        <f>IF(AK176=12,(AM175+1)*AL1,AM175*AL1)</f>
        <v>0</v>
      </c>
      <c r="AN176" s="75">
        <f>IF(AN174=AN175,(AN175+1-AO176)*AO1,AN175*AO1)</f>
        <v>0</v>
      </c>
      <c r="AO176" s="75">
        <f t="shared" si="142"/>
        <v>0</v>
      </c>
      <c r="AP176" s="75">
        <f>IF(AN175=AN176,BG176*AO1,(AP175-15)*AO1)</f>
        <v>0</v>
      </c>
      <c r="AQ176" s="75">
        <f>IF(AO176=12,(AQ175+1)*AO1,AQ175*AO1)</f>
        <v>0</v>
      </c>
      <c r="AR176" s="91">
        <f>SUM(MONTH(BC175+14)*AS1)</f>
        <v>0</v>
      </c>
      <c r="AS176" s="91">
        <f>SUM(DAY(BC175+14)*AS1)</f>
        <v>0</v>
      </c>
      <c r="AT176" s="91">
        <f>SUM(YEAR(BC175+14)*AS1)</f>
        <v>0</v>
      </c>
      <c r="AU176" s="91">
        <f>SUM(MONTH(BC175+7)*AV1)</f>
        <v>0</v>
      </c>
      <c r="AV176" s="91">
        <f>SUM(DAY(BC175+7)*AV1)</f>
        <v>0</v>
      </c>
      <c r="AW176" s="91">
        <f>SUM(YEAR(BC175+7)*AV1)</f>
        <v>0</v>
      </c>
      <c r="AX176" s="91">
        <f t="shared" si="120"/>
        <v>1</v>
      </c>
      <c r="AY176" s="91">
        <f t="shared" si="118"/>
        <v>1</v>
      </c>
      <c r="AZ176" s="91">
        <f t="shared" si="119"/>
        <v>0</v>
      </c>
      <c r="BA176" s="91">
        <f t="shared" si="119"/>
        <v>0</v>
      </c>
      <c r="BB176" s="79">
        <f t="shared" si="121"/>
        <v>0</v>
      </c>
      <c r="BC176" s="91">
        <f t="shared" si="122"/>
        <v>0</v>
      </c>
      <c r="BD176" s="75" t="s">
        <v>59</v>
      </c>
      <c r="BE176" s="91">
        <f>IF(BC176&lt;BU42,((BC176*10)+5),999999)</f>
        <v>5</v>
      </c>
      <c r="BF176" s="91">
        <f t="shared" si="123"/>
        <v>1</v>
      </c>
      <c r="BG176" s="75">
        <f t="shared" si="124"/>
        <v>0</v>
      </c>
      <c r="BH176" s="75">
        <f t="shared" si="143"/>
        <v>0</v>
      </c>
      <c r="BI176" s="75" t="b">
        <f t="shared" si="125"/>
        <v>0</v>
      </c>
      <c r="BJ176" s="75">
        <f t="shared" si="126"/>
        <v>0</v>
      </c>
      <c r="BK176" s="75">
        <f t="shared" si="127"/>
        <v>0</v>
      </c>
      <c r="BL176" s="75" t="b">
        <f t="shared" si="128"/>
        <v>1</v>
      </c>
      <c r="BM176" s="75">
        <f t="shared" si="129"/>
        <v>0</v>
      </c>
      <c r="BN176" s="75">
        <f t="shared" si="130"/>
        <v>0</v>
      </c>
      <c r="BO176" s="75" t="b">
        <f t="shared" si="131"/>
        <v>0</v>
      </c>
      <c r="BP176" s="75">
        <f t="shared" si="132"/>
        <v>0</v>
      </c>
      <c r="BQ176" s="75">
        <f t="shared" si="133"/>
        <v>0</v>
      </c>
      <c r="BR176" s="75"/>
      <c r="BS176" s="72" t="b">
        <f t="shared" si="157"/>
        <v>0</v>
      </c>
      <c r="BT176" s="72">
        <f t="shared" si="162"/>
        <v>0</v>
      </c>
      <c r="BU176" s="69" t="str">
        <f t="shared" si="161"/>
        <v/>
      </c>
      <c r="BV176" s="75"/>
      <c r="BW176" s="75"/>
      <c r="BX176" s="75"/>
      <c r="BY176" s="75"/>
      <c r="BZ176" s="75"/>
      <c r="CA176" s="75"/>
      <c r="CB176" s="75"/>
      <c r="CC176" s="75"/>
      <c r="CD176" s="79">
        <f t="shared" si="134"/>
        <v>0</v>
      </c>
      <c r="CE176" s="92">
        <f>IF(CD176&lt;CE3,CD176,CE3)</f>
        <v>0</v>
      </c>
      <c r="CF176" s="72" t="str">
        <f>IF(CE176&gt;=CE3,"BALLOON","PMT")</f>
        <v>PMT</v>
      </c>
      <c r="CG176" s="91">
        <f t="shared" si="144"/>
        <v>0</v>
      </c>
      <c r="CH176" s="91">
        <f>IF(BX1=360,CB5,CG176)</f>
        <v>0</v>
      </c>
      <c r="CI176" s="75" t="b">
        <f t="shared" si="135"/>
        <v>0</v>
      </c>
      <c r="CJ176" s="75">
        <f t="shared" si="145"/>
        <v>0</v>
      </c>
      <c r="CK176" s="75">
        <f>SUM(CJ176*CK1)</f>
        <v>0</v>
      </c>
      <c r="CL176" s="98">
        <f t="shared" si="136"/>
        <v>0</v>
      </c>
      <c r="CM176" s="97">
        <f>IF(CF176="PMT",E16-CL176,0)</f>
        <v>0</v>
      </c>
      <c r="CN176" s="97">
        <f t="shared" si="149"/>
        <v>0</v>
      </c>
      <c r="CO176" s="97">
        <f t="shared" si="137"/>
        <v>0</v>
      </c>
      <c r="CP176" s="97">
        <f t="shared" si="138"/>
        <v>0</v>
      </c>
      <c r="CQ176" s="94">
        <f t="shared" si="139"/>
        <v>0</v>
      </c>
      <c r="CR176" s="95">
        <f t="shared" si="146"/>
        <v>0</v>
      </c>
      <c r="CS176" s="96">
        <f t="shared" si="140"/>
        <v>0</v>
      </c>
      <c r="CT176" s="75">
        <f t="shared" si="148"/>
        <v>0</v>
      </c>
      <c r="CU176" s="99">
        <f t="shared" si="141"/>
        <v>0</v>
      </c>
      <c r="CV176" s="99">
        <f t="shared" si="117"/>
        <v>0</v>
      </c>
      <c r="CW176" s="100">
        <f t="shared" si="147"/>
        <v>0</v>
      </c>
      <c r="CX176" s="75">
        <f>SUM(CR176*CT176*BE1)</f>
        <v>0</v>
      </c>
    </row>
    <row r="177" spans="1:102" ht="18.95" customHeight="1">
      <c r="A177" s="45" t="str">
        <f t="shared" si="151"/>
        <v/>
      </c>
      <c r="B177" s="55" t="str">
        <f t="shared" si="153"/>
        <v/>
      </c>
      <c r="C177" s="47" t="str">
        <f t="shared" si="152"/>
        <v/>
      </c>
      <c r="D177" s="56" t="str">
        <f t="shared" si="154"/>
        <v/>
      </c>
      <c r="E177" s="121" t="str">
        <f t="shared" si="158"/>
        <v/>
      </c>
      <c r="F177" s="121"/>
      <c r="G177" s="57" t="str">
        <f t="shared" si="155"/>
        <v/>
      </c>
      <c r="H177" s="57" t="str">
        <f t="shared" si="156"/>
        <v/>
      </c>
      <c r="I177" s="128" t="str">
        <f t="shared" si="159"/>
        <v/>
      </c>
      <c r="J177" s="128" t="str">
        <f t="shared" si="160"/>
        <v/>
      </c>
      <c r="K177" s="140" t="str">
        <f t="shared" si="163"/>
        <v/>
      </c>
      <c r="L177" s="140"/>
      <c r="M177" s="139" t="str">
        <f t="shared" si="164"/>
        <v/>
      </c>
      <c r="N177" s="139"/>
      <c r="O177" s="46" t="str">
        <f t="shared" si="165"/>
        <v/>
      </c>
      <c r="P177" s="51" t="str">
        <f t="shared" si="166"/>
        <v/>
      </c>
      <c r="Q177" s="51"/>
      <c r="R177" s="75">
        <f>IF(R176+1&lt;13,(R176+1)*S1,1*S1)</f>
        <v>0</v>
      </c>
      <c r="S177" s="75">
        <f>SUM(BG177*S1)</f>
        <v>0</v>
      </c>
      <c r="T177" s="75">
        <f>IF(R177=1,(T176+1)*S1,T176*S1)</f>
        <v>0</v>
      </c>
      <c r="U177" s="75">
        <f>IF(U176+3&lt;13,(U176+3)*V1,(U176-9)*V1)</f>
        <v>0</v>
      </c>
      <c r="V177" s="75">
        <f>SUM(BG177*V1)</f>
        <v>0</v>
      </c>
      <c r="W177" s="75">
        <f>IF(U177&lt;4,(W176+1)*V1,W176*V1)</f>
        <v>0</v>
      </c>
      <c r="X177" s="75">
        <f>IF(X176+6&lt;13,(X176+6)*Y1,(X176-6)*Y1)</f>
        <v>0</v>
      </c>
      <c r="Y177" s="75">
        <f>SUM(BG177*Y1)</f>
        <v>0</v>
      </c>
      <c r="Z177" s="75">
        <f>IF(X177&lt;6,(Z176+1)*Y1,Z176*Y1)</f>
        <v>0</v>
      </c>
      <c r="AA177" s="75">
        <f>SUM(AA176*AB1)</f>
        <v>0</v>
      </c>
      <c r="AB177" s="75">
        <f>SUM(BG177*AB1)</f>
        <v>0</v>
      </c>
      <c r="AC177" s="75">
        <f>SUM(AC176+1*AB1)</f>
        <v>0</v>
      </c>
      <c r="AD177" s="75">
        <v>0</v>
      </c>
      <c r="AE177" s="75">
        <v>0</v>
      </c>
      <c r="AF177" s="75">
        <v>0</v>
      </c>
      <c r="AG177" s="75">
        <f>IF(AG176+2&lt;13,(AG176+2)*AH1,(AG176-10)*AH1)</f>
        <v>0</v>
      </c>
      <c r="AH177" s="75">
        <f>SUM(BG177*AH1)</f>
        <v>0</v>
      </c>
      <c r="AI177" s="75">
        <f>IF(AG177&lt;3,(AI176+1)*AH1,AI176*AH1)</f>
        <v>0</v>
      </c>
      <c r="AJ177" s="75">
        <f>IF(AJ175=AJ176,(AJ176+1-AK177)*AL1,AJ176*AL1)</f>
        <v>0</v>
      </c>
      <c r="AK177" s="75">
        <f t="shared" si="150"/>
        <v>0</v>
      </c>
      <c r="AL177" s="75">
        <f>IF(AJ177-AJ176=0,(AL176+15)*AL1,AM1*AL1)</f>
        <v>0</v>
      </c>
      <c r="AM177" s="75">
        <f>IF(AK177=12,(AM176+1)*AL1,AM176*AL1)</f>
        <v>0</v>
      </c>
      <c r="AN177" s="75">
        <f>IF(AN175=AN176,(AN176+1-AO177)*AO1,AN176*AO1)</f>
        <v>0</v>
      </c>
      <c r="AO177" s="75">
        <f t="shared" si="142"/>
        <v>0</v>
      </c>
      <c r="AP177" s="75">
        <f>IF(AN176=AN177,BG177*AO1,(AP176-15)*AO1)</f>
        <v>0</v>
      </c>
      <c r="AQ177" s="75">
        <f>IF(AO177=12,(AQ176+1)*AO1,AQ176*AO1)</f>
        <v>0</v>
      </c>
      <c r="AR177" s="91">
        <f>SUM(MONTH(BC176+14)*AS1)</f>
        <v>0</v>
      </c>
      <c r="AS177" s="91">
        <f>SUM(DAY(BC176+14)*AS1)</f>
        <v>0</v>
      </c>
      <c r="AT177" s="91">
        <f>SUM(YEAR(BC176+14)*AS1)</f>
        <v>0</v>
      </c>
      <c r="AU177" s="91">
        <f>SUM(MONTH(BC176+7)*AV1)</f>
        <v>0</v>
      </c>
      <c r="AV177" s="91">
        <f>SUM(DAY(BC176+7)*AV1)</f>
        <v>0</v>
      </c>
      <c r="AW177" s="91">
        <f>SUM(YEAR(BC176+7)*AV1)</f>
        <v>0</v>
      </c>
      <c r="AX177" s="91">
        <f t="shared" si="120"/>
        <v>1</v>
      </c>
      <c r="AY177" s="91">
        <f t="shared" si="118"/>
        <v>1</v>
      </c>
      <c r="AZ177" s="91">
        <f t="shared" si="119"/>
        <v>0</v>
      </c>
      <c r="BA177" s="91">
        <f t="shared" si="119"/>
        <v>0</v>
      </c>
      <c r="BB177" s="79">
        <f t="shared" si="121"/>
        <v>0</v>
      </c>
      <c r="BC177" s="91">
        <f t="shared" si="122"/>
        <v>0</v>
      </c>
      <c r="BD177" s="75" t="s">
        <v>59</v>
      </c>
      <c r="BE177" s="91">
        <f>IF(BC177&lt;BU42,((BC177*10)+5),999999)</f>
        <v>5</v>
      </c>
      <c r="BF177" s="91">
        <f t="shared" si="123"/>
        <v>1</v>
      </c>
      <c r="BG177" s="75">
        <f t="shared" si="124"/>
        <v>0</v>
      </c>
      <c r="BH177" s="75">
        <f t="shared" si="143"/>
        <v>0</v>
      </c>
      <c r="BI177" s="75" t="b">
        <f t="shared" si="125"/>
        <v>0</v>
      </c>
      <c r="BJ177" s="75">
        <f t="shared" si="126"/>
        <v>0</v>
      </c>
      <c r="BK177" s="75">
        <f t="shared" si="127"/>
        <v>0</v>
      </c>
      <c r="BL177" s="75" t="b">
        <f t="shared" si="128"/>
        <v>1</v>
      </c>
      <c r="BM177" s="75">
        <f t="shared" si="129"/>
        <v>0</v>
      </c>
      <c r="BN177" s="75">
        <f t="shared" si="130"/>
        <v>0</v>
      </c>
      <c r="BO177" s="75" t="b">
        <f t="shared" si="131"/>
        <v>0</v>
      </c>
      <c r="BP177" s="75">
        <f t="shared" si="132"/>
        <v>0</v>
      </c>
      <c r="BQ177" s="75">
        <f t="shared" si="133"/>
        <v>0</v>
      </c>
      <c r="BR177" s="75"/>
      <c r="BS177" s="72" t="b">
        <f t="shared" si="157"/>
        <v>0</v>
      </c>
      <c r="BT177" s="72">
        <f t="shared" si="162"/>
        <v>0</v>
      </c>
      <c r="BU177" s="69" t="str">
        <f t="shared" si="161"/>
        <v/>
      </c>
      <c r="BV177" s="75"/>
      <c r="BW177" s="75"/>
      <c r="BX177" s="75"/>
      <c r="BY177" s="75"/>
      <c r="BZ177" s="75"/>
      <c r="CA177" s="75"/>
      <c r="CB177" s="75"/>
      <c r="CC177" s="75"/>
      <c r="CD177" s="79">
        <f t="shared" si="134"/>
        <v>0</v>
      </c>
      <c r="CE177" s="92">
        <f>IF(CD177&lt;CE3,CD177,CE3)</f>
        <v>0</v>
      </c>
      <c r="CF177" s="72" t="str">
        <f>IF(CE177&gt;=CE3,"BALLOON","PMT")</f>
        <v>PMT</v>
      </c>
      <c r="CG177" s="91">
        <f t="shared" si="144"/>
        <v>0</v>
      </c>
      <c r="CH177" s="91">
        <f>IF(BX1=360,CB5,CG177)</f>
        <v>0</v>
      </c>
      <c r="CI177" s="75" t="b">
        <f t="shared" si="135"/>
        <v>0</v>
      </c>
      <c r="CJ177" s="75">
        <f t="shared" si="145"/>
        <v>0</v>
      </c>
      <c r="CK177" s="75">
        <f>SUM(CJ177*CK1)</f>
        <v>0</v>
      </c>
      <c r="CL177" s="98">
        <f t="shared" si="136"/>
        <v>0</v>
      </c>
      <c r="CM177" s="97">
        <f>IF(CF177="PMT",E16-CL177,0)</f>
        <v>0</v>
      </c>
      <c r="CN177" s="97">
        <f t="shared" si="149"/>
        <v>0</v>
      </c>
      <c r="CO177" s="97">
        <f t="shared" si="137"/>
        <v>0</v>
      </c>
      <c r="CP177" s="97">
        <f t="shared" si="138"/>
        <v>0</v>
      </c>
      <c r="CQ177" s="94">
        <f t="shared" si="139"/>
        <v>0</v>
      </c>
      <c r="CR177" s="95">
        <f t="shared" si="146"/>
        <v>0</v>
      </c>
      <c r="CS177" s="96">
        <f t="shared" si="140"/>
        <v>0</v>
      </c>
      <c r="CT177" s="75">
        <f t="shared" si="148"/>
        <v>0</v>
      </c>
      <c r="CU177" s="99">
        <f t="shared" si="141"/>
        <v>0</v>
      </c>
      <c r="CV177" s="99">
        <f t="shared" si="117"/>
        <v>0</v>
      </c>
      <c r="CW177" s="100">
        <f t="shared" si="147"/>
        <v>0</v>
      </c>
      <c r="CX177" s="75">
        <f>SUM(CR177*CT177*BE1)</f>
        <v>0</v>
      </c>
    </row>
    <row r="178" spans="1:102" ht="18.95" customHeight="1">
      <c r="A178" s="45" t="str">
        <f t="shared" si="151"/>
        <v/>
      </c>
      <c r="B178" s="55" t="str">
        <f t="shared" si="153"/>
        <v/>
      </c>
      <c r="C178" s="47" t="str">
        <f t="shared" si="152"/>
        <v/>
      </c>
      <c r="D178" s="56" t="str">
        <f t="shared" si="154"/>
        <v/>
      </c>
      <c r="E178" s="121" t="str">
        <f t="shared" si="158"/>
        <v/>
      </c>
      <c r="F178" s="121"/>
      <c r="G178" s="57" t="str">
        <f t="shared" si="155"/>
        <v/>
      </c>
      <c r="H178" s="57" t="str">
        <f t="shared" si="156"/>
        <v/>
      </c>
      <c r="I178" s="128" t="str">
        <f t="shared" si="159"/>
        <v/>
      </c>
      <c r="J178" s="128" t="str">
        <f t="shared" si="160"/>
        <v/>
      </c>
      <c r="K178" s="140" t="str">
        <f t="shared" si="163"/>
        <v/>
      </c>
      <c r="L178" s="140"/>
      <c r="M178" s="139" t="str">
        <f t="shared" si="164"/>
        <v/>
      </c>
      <c r="N178" s="139"/>
      <c r="O178" s="46" t="str">
        <f t="shared" si="165"/>
        <v/>
      </c>
      <c r="P178" s="51" t="str">
        <f t="shared" si="166"/>
        <v/>
      </c>
      <c r="Q178" s="51"/>
      <c r="R178" s="75">
        <f>IF(R177+1&lt;13,(R177+1)*S1,1*S1)</f>
        <v>0</v>
      </c>
      <c r="S178" s="75">
        <f>SUM(BG178*S1)</f>
        <v>0</v>
      </c>
      <c r="T178" s="75">
        <f>IF(R178=1,(T177+1)*S1,T177*S1)</f>
        <v>0</v>
      </c>
      <c r="U178" s="75">
        <f>IF(U177+3&lt;13,(U177+3)*V1,(U177-9)*V1)</f>
        <v>0</v>
      </c>
      <c r="V178" s="75">
        <f>SUM(BG178*V1)</f>
        <v>0</v>
      </c>
      <c r="W178" s="75">
        <f>IF(U178&lt;4,(W177+1)*V1,W177*V1)</f>
        <v>0</v>
      </c>
      <c r="X178" s="75">
        <f>IF(X177+6&lt;13,(X177+6)*Y1,(X177-6)*Y1)</f>
        <v>0</v>
      </c>
      <c r="Y178" s="75">
        <f>SUM(BG178*Y1)</f>
        <v>0</v>
      </c>
      <c r="Z178" s="75">
        <f>IF(X178&lt;6,(Z177+1)*Y1,Z177*Y1)</f>
        <v>0</v>
      </c>
      <c r="AA178" s="75">
        <f>SUM(AA177*AB1)</f>
        <v>0</v>
      </c>
      <c r="AB178" s="75">
        <f>SUM(BG178*AB1)</f>
        <v>0</v>
      </c>
      <c r="AC178" s="75">
        <f>SUM(AC177+1*AB1)</f>
        <v>0</v>
      </c>
      <c r="AD178" s="75">
        <v>0</v>
      </c>
      <c r="AE178" s="75">
        <v>0</v>
      </c>
      <c r="AF178" s="75">
        <v>0</v>
      </c>
      <c r="AG178" s="75">
        <f>IF(AG177+2&lt;13,(AG177+2)*AH1,(AG177-10)*AH1)</f>
        <v>0</v>
      </c>
      <c r="AH178" s="75">
        <f>SUM(BG178*AH1)</f>
        <v>0</v>
      </c>
      <c r="AI178" s="75">
        <f>IF(AG178&lt;3,(AI177+1)*AH1,AI177*AH1)</f>
        <v>0</v>
      </c>
      <c r="AJ178" s="75">
        <f>IF(AJ176=AJ177,(AJ177+1-AK178)*AL1,AJ177*AL1)</f>
        <v>0</v>
      </c>
      <c r="AK178" s="75">
        <f t="shared" si="150"/>
        <v>0</v>
      </c>
      <c r="AL178" s="75">
        <f>IF(AJ178-AJ177=0,(AL177+15)*AL1,AM1*AL1)</f>
        <v>0</v>
      </c>
      <c r="AM178" s="75">
        <f>IF(AK178=12,(AM177+1)*AL1,AM177*AL1)</f>
        <v>0</v>
      </c>
      <c r="AN178" s="75">
        <f>IF(AN176=AN177,(AN177+1-AO178)*AO1,AN177*AO1)</f>
        <v>0</v>
      </c>
      <c r="AO178" s="75">
        <f t="shared" si="142"/>
        <v>0</v>
      </c>
      <c r="AP178" s="75">
        <f>IF(AN177=AN178,BG178*AO1,(AP177-15)*AO1)</f>
        <v>0</v>
      </c>
      <c r="AQ178" s="75">
        <f>IF(AO178=12,(AQ177+1)*AO1,AQ177*AO1)</f>
        <v>0</v>
      </c>
      <c r="AR178" s="91">
        <f>SUM(MONTH(BC177+14)*AS1)</f>
        <v>0</v>
      </c>
      <c r="AS178" s="91">
        <f>SUM(DAY(BC177+14)*AS1)</f>
        <v>0</v>
      </c>
      <c r="AT178" s="91">
        <f>SUM(YEAR(BC177+14)*AS1)</f>
        <v>0</v>
      </c>
      <c r="AU178" s="91">
        <f>SUM(MONTH(BC177+7)*AV1)</f>
        <v>0</v>
      </c>
      <c r="AV178" s="91">
        <f>SUM(DAY(BC177+7)*AV1)</f>
        <v>0</v>
      </c>
      <c r="AW178" s="91">
        <f>SUM(YEAR(BC177+7)*AV1)</f>
        <v>0</v>
      </c>
      <c r="AX178" s="91">
        <f t="shared" si="120"/>
        <v>1</v>
      </c>
      <c r="AY178" s="91">
        <f t="shared" si="118"/>
        <v>1</v>
      </c>
      <c r="AZ178" s="91">
        <f t="shared" si="119"/>
        <v>0</v>
      </c>
      <c r="BA178" s="91">
        <f t="shared" si="119"/>
        <v>0</v>
      </c>
      <c r="BB178" s="79">
        <f t="shared" si="121"/>
        <v>0</v>
      </c>
      <c r="BC178" s="91">
        <f t="shared" si="122"/>
        <v>0</v>
      </c>
      <c r="BD178" s="75" t="s">
        <v>59</v>
      </c>
      <c r="BE178" s="91">
        <f>IF(BC178&lt;BU42,((BC178*10)+5),999999)</f>
        <v>5</v>
      </c>
      <c r="BF178" s="91">
        <f t="shared" si="123"/>
        <v>1</v>
      </c>
      <c r="BG178" s="75">
        <f t="shared" si="124"/>
        <v>0</v>
      </c>
      <c r="BH178" s="75">
        <f t="shared" si="143"/>
        <v>0</v>
      </c>
      <c r="BI178" s="75" t="b">
        <f t="shared" si="125"/>
        <v>0</v>
      </c>
      <c r="BJ178" s="75">
        <f t="shared" si="126"/>
        <v>0</v>
      </c>
      <c r="BK178" s="75">
        <f t="shared" si="127"/>
        <v>0</v>
      </c>
      <c r="BL178" s="75" t="b">
        <f t="shared" si="128"/>
        <v>1</v>
      </c>
      <c r="BM178" s="75">
        <f t="shared" si="129"/>
        <v>0</v>
      </c>
      <c r="BN178" s="75">
        <f t="shared" si="130"/>
        <v>0</v>
      </c>
      <c r="BO178" s="75" t="b">
        <f t="shared" si="131"/>
        <v>0</v>
      </c>
      <c r="BP178" s="75">
        <f t="shared" si="132"/>
        <v>0</v>
      </c>
      <c r="BQ178" s="75">
        <f t="shared" si="133"/>
        <v>0</v>
      </c>
      <c r="BR178" s="75"/>
      <c r="BS178" s="72" t="b">
        <f t="shared" si="157"/>
        <v>0</v>
      </c>
      <c r="BT178" s="72">
        <f t="shared" si="162"/>
        <v>0</v>
      </c>
      <c r="BU178" s="69" t="str">
        <f t="shared" si="161"/>
        <v/>
      </c>
      <c r="BV178" s="75"/>
      <c r="BW178" s="75"/>
      <c r="BX178" s="75"/>
      <c r="BY178" s="75"/>
      <c r="BZ178" s="75"/>
      <c r="CA178" s="75"/>
      <c r="CB178" s="75"/>
      <c r="CC178" s="75"/>
      <c r="CD178" s="79">
        <f t="shared" si="134"/>
        <v>0</v>
      </c>
      <c r="CE178" s="92">
        <f>IF(CD178&lt;CE3,CD178,CE3)</f>
        <v>0</v>
      </c>
      <c r="CF178" s="72" t="str">
        <f>IF(CE178&gt;=CE3,"BALLOON","PMT")</f>
        <v>PMT</v>
      </c>
      <c r="CG178" s="91">
        <f t="shared" si="144"/>
        <v>0</v>
      </c>
      <c r="CH178" s="91">
        <f>IF(BX1=360,CB5,CG178)</f>
        <v>0</v>
      </c>
      <c r="CI178" s="75" t="b">
        <f t="shared" si="135"/>
        <v>0</v>
      </c>
      <c r="CJ178" s="75">
        <f t="shared" si="145"/>
        <v>0</v>
      </c>
      <c r="CK178" s="75">
        <f>SUM(CJ178*CK1)</f>
        <v>0</v>
      </c>
      <c r="CL178" s="98">
        <f t="shared" si="136"/>
        <v>0</v>
      </c>
      <c r="CM178" s="97">
        <f>IF(CF178="PMT",E16-CL178,0)</f>
        <v>0</v>
      </c>
      <c r="CN178" s="97">
        <f t="shared" si="149"/>
        <v>0</v>
      </c>
      <c r="CO178" s="97">
        <f t="shared" si="137"/>
        <v>0</v>
      </c>
      <c r="CP178" s="97">
        <f t="shared" si="138"/>
        <v>0</v>
      </c>
      <c r="CQ178" s="94">
        <f t="shared" si="139"/>
        <v>0</v>
      </c>
      <c r="CR178" s="95">
        <f t="shared" si="146"/>
        <v>0</v>
      </c>
      <c r="CS178" s="96">
        <f t="shared" si="140"/>
        <v>0</v>
      </c>
      <c r="CT178" s="75">
        <f t="shared" si="148"/>
        <v>0</v>
      </c>
      <c r="CU178" s="99">
        <f t="shared" si="141"/>
        <v>0</v>
      </c>
      <c r="CV178" s="99">
        <f t="shared" si="117"/>
        <v>0</v>
      </c>
      <c r="CW178" s="100">
        <f t="shared" si="147"/>
        <v>0</v>
      </c>
      <c r="CX178" s="75">
        <f>SUM(CR178*CT178*BE1)</f>
        <v>0</v>
      </c>
    </row>
    <row r="179" spans="1:102" ht="18.95" customHeight="1">
      <c r="A179" s="45" t="str">
        <f t="shared" si="151"/>
        <v/>
      </c>
      <c r="B179" s="55" t="str">
        <f t="shared" si="153"/>
        <v/>
      </c>
      <c r="C179" s="47" t="str">
        <f t="shared" si="152"/>
        <v/>
      </c>
      <c r="D179" s="56" t="str">
        <f t="shared" si="154"/>
        <v/>
      </c>
      <c r="E179" s="121" t="str">
        <f t="shared" si="158"/>
        <v/>
      </c>
      <c r="F179" s="121"/>
      <c r="G179" s="57" t="str">
        <f t="shared" si="155"/>
        <v/>
      </c>
      <c r="H179" s="57" t="str">
        <f t="shared" si="156"/>
        <v/>
      </c>
      <c r="I179" s="128" t="str">
        <f t="shared" si="159"/>
        <v/>
      </c>
      <c r="J179" s="128" t="str">
        <f t="shared" si="160"/>
        <v/>
      </c>
      <c r="K179" s="140" t="str">
        <f t="shared" si="163"/>
        <v/>
      </c>
      <c r="L179" s="140"/>
      <c r="M179" s="139" t="str">
        <f t="shared" si="164"/>
        <v/>
      </c>
      <c r="N179" s="139"/>
      <c r="O179" s="46" t="str">
        <f t="shared" si="165"/>
        <v/>
      </c>
      <c r="P179" s="51" t="str">
        <f t="shared" si="166"/>
        <v/>
      </c>
      <c r="Q179" s="51"/>
      <c r="R179" s="75">
        <f>IF(R178+1&lt;13,(R178+1)*S1,1*S1)</f>
        <v>0</v>
      </c>
      <c r="S179" s="75">
        <f>SUM(BG179*S1)</f>
        <v>0</v>
      </c>
      <c r="T179" s="75">
        <f>IF(R179=1,(T178+1)*S1,T178*S1)</f>
        <v>0</v>
      </c>
      <c r="U179" s="75">
        <f>IF(U178+3&lt;13,(U178+3)*V1,(U178-9)*V1)</f>
        <v>0</v>
      </c>
      <c r="V179" s="75">
        <f>SUM(BG179*V1)</f>
        <v>0</v>
      </c>
      <c r="W179" s="75">
        <f>IF(U179&lt;4,(W178+1)*V1,W178*V1)</f>
        <v>0</v>
      </c>
      <c r="X179" s="75">
        <f>IF(X178+6&lt;13,(X178+6)*Y1,(X178-6)*Y1)</f>
        <v>0</v>
      </c>
      <c r="Y179" s="75">
        <f>SUM(BG179*Y1)</f>
        <v>0</v>
      </c>
      <c r="Z179" s="75">
        <f>IF(X179&lt;6,(Z178+1)*Y1,Z178*Y1)</f>
        <v>0</v>
      </c>
      <c r="AA179" s="75">
        <f>SUM(AA178*AB1)</f>
        <v>0</v>
      </c>
      <c r="AB179" s="75">
        <f>SUM(BG179*AB1)</f>
        <v>0</v>
      </c>
      <c r="AC179" s="75">
        <f>SUM(AC178+1*AB1)</f>
        <v>0</v>
      </c>
      <c r="AD179" s="75">
        <v>0</v>
      </c>
      <c r="AE179" s="75">
        <v>0</v>
      </c>
      <c r="AF179" s="75">
        <v>0</v>
      </c>
      <c r="AG179" s="75">
        <f>IF(AG178+2&lt;13,(AG178+2)*AH1,(AG178-10)*AH1)</f>
        <v>0</v>
      </c>
      <c r="AH179" s="75">
        <f>SUM(BG179*AH1)</f>
        <v>0</v>
      </c>
      <c r="AI179" s="75">
        <f>IF(AG179&lt;3,(AI178+1)*AH1,AI178*AH1)</f>
        <v>0</v>
      </c>
      <c r="AJ179" s="75">
        <f>IF(AJ177=AJ178,(AJ178+1-AK179)*AL1,AJ178*AL1)</f>
        <v>0</v>
      </c>
      <c r="AK179" s="75">
        <f t="shared" si="150"/>
        <v>0</v>
      </c>
      <c r="AL179" s="75">
        <f>IF(AJ179-AJ178=0,(AL178+15)*AL1,AM1*AL1)</f>
        <v>0</v>
      </c>
      <c r="AM179" s="75">
        <f>IF(AK179=12,(AM178+1)*AL1,AM178*AL1)</f>
        <v>0</v>
      </c>
      <c r="AN179" s="75">
        <f>IF(AN177=AN178,(AN178+1-AO179)*AO1,AN178*AO1)</f>
        <v>0</v>
      </c>
      <c r="AO179" s="75">
        <f t="shared" si="142"/>
        <v>0</v>
      </c>
      <c r="AP179" s="75">
        <f>IF(AN178=AN179,BG179*AO1,(AP178-15)*AO1)</f>
        <v>0</v>
      </c>
      <c r="AQ179" s="75">
        <f>IF(AO179=12,(AQ178+1)*AO1,AQ178*AO1)</f>
        <v>0</v>
      </c>
      <c r="AR179" s="91">
        <f>SUM(MONTH(BC178+14)*AS1)</f>
        <v>0</v>
      </c>
      <c r="AS179" s="91">
        <f>SUM(DAY(BC178+14)*AS1)</f>
        <v>0</v>
      </c>
      <c r="AT179" s="91">
        <f>SUM(YEAR(BC178+14)*AS1)</f>
        <v>0</v>
      </c>
      <c r="AU179" s="91">
        <f>SUM(MONTH(BC178+7)*AV1)</f>
        <v>0</v>
      </c>
      <c r="AV179" s="91">
        <f>SUM(DAY(BC178+7)*AV1)</f>
        <v>0</v>
      </c>
      <c r="AW179" s="91">
        <f>SUM(YEAR(BC178+7)*AV1)</f>
        <v>0</v>
      </c>
      <c r="AX179" s="91">
        <f t="shared" si="120"/>
        <v>1</v>
      </c>
      <c r="AY179" s="91">
        <f t="shared" si="118"/>
        <v>1</v>
      </c>
      <c r="AZ179" s="91">
        <f t="shared" si="119"/>
        <v>0</v>
      </c>
      <c r="BA179" s="91">
        <f t="shared" si="119"/>
        <v>0</v>
      </c>
      <c r="BB179" s="79">
        <f t="shared" si="121"/>
        <v>0</v>
      </c>
      <c r="BC179" s="91">
        <f t="shared" si="122"/>
        <v>0</v>
      </c>
      <c r="BD179" s="75" t="s">
        <v>59</v>
      </c>
      <c r="BE179" s="91">
        <f>IF(BC179&lt;BU42,((BC179*10)+5),999999)</f>
        <v>5</v>
      </c>
      <c r="BF179" s="91">
        <f t="shared" si="123"/>
        <v>1</v>
      </c>
      <c r="BG179" s="75">
        <f t="shared" si="124"/>
        <v>0</v>
      </c>
      <c r="BH179" s="75">
        <f t="shared" si="143"/>
        <v>0</v>
      </c>
      <c r="BI179" s="75" t="b">
        <f t="shared" si="125"/>
        <v>0</v>
      </c>
      <c r="BJ179" s="75">
        <f t="shared" si="126"/>
        <v>0</v>
      </c>
      <c r="BK179" s="75">
        <f t="shared" si="127"/>
        <v>0</v>
      </c>
      <c r="BL179" s="75" t="b">
        <f t="shared" si="128"/>
        <v>1</v>
      </c>
      <c r="BM179" s="75">
        <f t="shared" si="129"/>
        <v>0</v>
      </c>
      <c r="BN179" s="75">
        <f t="shared" si="130"/>
        <v>0</v>
      </c>
      <c r="BO179" s="75" t="b">
        <f t="shared" si="131"/>
        <v>0</v>
      </c>
      <c r="BP179" s="75">
        <f t="shared" si="132"/>
        <v>0</v>
      </c>
      <c r="BQ179" s="75">
        <f t="shared" si="133"/>
        <v>0</v>
      </c>
      <c r="BR179" s="75"/>
      <c r="BS179" s="72" t="b">
        <f t="shared" si="157"/>
        <v>0</v>
      </c>
      <c r="BT179" s="72">
        <f t="shared" si="162"/>
        <v>0</v>
      </c>
      <c r="BU179" s="69" t="str">
        <f t="shared" si="161"/>
        <v/>
      </c>
      <c r="BV179" s="75"/>
      <c r="BW179" s="75"/>
      <c r="BX179" s="75"/>
      <c r="BY179" s="75"/>
      <c r="BZ179" s="75"/>
      <c r="CA179" s="75"/>
      <c r="CB179" s="75"/>
      <c r="CC179" s="75"/>
      <c r="CD179" s="79">
        <f t="shared" si="134"/>
        <v>0</v>
      </c>
      <c r="CE179" s="92">
        <f>IF(CD179&lt;CE3,CD179,CE3)</f>
        <v>0</v>
      </c>
      <c r="CF179" s="72" t="str">
        <f>IF(CE179&gt;=CE3,"BALLOON","PMT")</f>
        <v>PMT</v>
      </c>
      <c r="CG179" s="91">
        <f t="shared" si="144"/>
        <v>0</v>
      </c>
      <c r="CH179" s="91">
        <f>IF(BX1=360,CB5,CG179)</f>
        <v>0</v>
      </c>
      <c r="CI179" s="75" t="b">
        <f t="shared" si="135"/>
        <v>0</v>
      </c>
      <c r="CJ179" s="75">
        <f t="shared" si="145"/>
        <v>0</v>
      </c>
      <c r="CK179" s="75">
        <f>SUM(CJ179*CK1)</f>
        <v>0</v>
      </c>
      <c r="CL179" s="98">
        <f t="shared" si="136"/>
        <v>0</v>
      </c>
      <c r="CM179" s="97">
        <f>IF(CF179="PMT",E16-CL179,0)</f>
        <v>0</v>
      </c>
      <c r="CN179" s="97">
        <f t="shared" si="149"/>
        <v>0</v>
      </c>
      <c r="CO179" s="97">
        <f t="shared" si="137"/>
        <v>0</v>
      </c>
      <c r="CP179" s="97">
        <f t="shared" si="138"/>
        <v>0</v>
      </c>
      <c r="CQ179" s="94">
        <f t="shared" si="139"/>
        <v>0</v>
      </c>
      <c r="CR179" s="95">
        <f t="shared" si="146"/>
        <v>0</v>
      </c>
      <c r="CS179" s="96">
        <f t="shared" si="140"/>
        <v>0</v>
      </c>
      <c r="CT179" s="75">
        <f t="shared" si="148"/>
        <v>0</v>
      </c>
      <c r="CU179" s="99">
        <f t="shared" si="141"/>
        <v>0</v>
      </c>
      <c r="CV179" s="99">
        <f t="shared" si="117"/>
        <v>0</v>
      </c>
      <c r="CW179" s="100">
        <f t="shared" si="147"/>
        <v>0</v>
      </c>
      <c r="CX179" s="75">
        <f>SUM(CR179*CT179*BE1)</f>
        <v>0</v>
      </c>
    </row>
    <row r="180" spans="1:102" ht="18.95" customHeight="1">
      <c r="A180" s="45" t="str">
        <f t="shared" si="151"/>
        <v/>
      </c>
      <c r="B180" s="55" t="str">
        <f t="shared" si="153"/>
        <v/>
      </c>
      <c r="C180" s="47" t="str">
        <f t="shared" si="152"/>
        <v/>
      </c>
      <c r="D180" s="56" t="str">
        <f t="shared" si="154"/>
        <v/>
      </c>
      <c r="E180" s="121" t="str">
        <f t="shared" si="158"/>
        <v/>
      </c>
      <c r="F180" s="121"/>
      <c r="G180" s="57" t="str">
        <f t="shared" si="155"/>
        <v/>
      </c>
      <c r="H180" s="57" t="str">
        <f t="shared" si="156"/>
        <v/>
      </c>
      <c r="I180" s="128" t="str">
        <f t="shared" si="159"/>
        <v/>
      </c>
      <c r="J180" s="128" t="str">
        <f t="shared" si="160"/>
        <v/>
      </c>
      <c r="K180" s="140" t="str">
        <f t="shared" si="163"/>
        <v/>
      </c>
      <c r="L180" s="140"/>
      <c r="M180" s="139" t="str">
        <f t="shared" si="164"/>
        <v/>
      </c>
      <c r="N180" s="139"/>
      <c r="O180" s="46" t="str">
        <f t="shared" si="165"/>
        <v/>
      </c>
      <c r="P180" s="51" t="str">
        <f t="shared" si="166"/>
        <v/>
      </c>
      <c r="Q180" s="51"/>
      <c r="R180" s="75">
        <f>IF(R179+1&lt;13,(R179+1)*S1,1*S1)</f>
        <v>0</v>
      </c>
      <c r="S180" s="75">
        <f>SUM(BG180*S1)</f>
        <v>0</v>
      </c>
      <c r="T180" s="75">
        <f>IF(R180=1,(T179+1)*S1,T179*S1)</f>
        <v>0</v>
      </c>
      <c r="U180" s="75">
        <f>IF(U179+3&lt;13,(U179+3)*V1,(U179-9)*V1)</f>
        <v>0</v>
      </c>
      <c r="V180" s="75">
        <f>SUM(BG180*V1)</f>
        <v>0</v>
      </c>
      <c r="W180" s="75">
        <f>IF(U180&lt;4,(W179+1)*V1,W179*V1)</f>
        <v>0</v>
      </c>
      <c r="X180" s="75">
        <f>IF(X179+6&lt;13,(X179+6)*Y1,(X179-6)*Y1)</f>
        <v>0</v>
      </c>
      <c r="Y180" s="75">
        <f>SUM(BG180*Y1)</f>
        <v>0</v>
      </c>
      <c r="Z180" s="75">
        <f>IF(X180&lt;6,(Z179+1)*Y1,Z179*Y1)</f>
        <v>0</v>
      </c>
      <c r="AA180" s="75">
        <f>SUM(AA179*AB1)</f>
        <v>0</v>
      </c>
      <c r="AB180" s="75">
        <f>SUM(BG180*AB1)</f>
        <v>0</v>
      </c>
      <c r="AC180" s="75">
        <f>SUM(AC179+1*AB1)</f>
        <v>0</v>
      </c>
      <c r="AD180" s="75">
        <v>0</v>
      </c>
      <c r="AE180" s="75">
        <v>0</v>
      </c>
      <c r="AF180" s="75">
        <v>0</v>
      </c>
      <c r="AG180" s="75">
        <f>IF(AG179+2&lt;13,(AG179+2)*AH1,(AG179-10)*AH1)</f>
        <v>0</v>
      </c>
      <c r="AH180" s="75">
        <f>SUM(BG180*AH1)</f>
        <v>0</v>
      </c>
      <c r="AI180" s="75">
        <f>IF(AG180&lt;3,(AI179+1)*AH1,AI179*AH1)</f>
        <v>0</v>
      </c>
      <c r="AJ180" s="75">
        <f>IF(AJ178=AJ179,(AJ179+1-AK180)*AL1,AJ179*AL1)</f>
        <v>0</v>
      </c>
      <c r="AK180" s="75">
        <f t="shared" si="150"/>
        <v>0</v>
      </c>
      <c r="AL180" s="75">
        <f>IF(AJ180-AJ179=0,(AL179+15)*AL1,AM1*AL1)</f>
        <v>0</v>
      </c>
      <c r="AM180" s="75">
        <f>IF(AK180=12,(AM179+1)*AL1,AM179*AL1)</f>
        <v>0</v>
      </c>
      <c r="AN180" s="75">
        <f>IF(AN178=AN179,(AN179+1-AO180)*AO1,AN179*AO1)</f>
        <v>0</v>
      </c>
      <c r="AO180" s="75">
        <f t="shared" si="142"/>
        <v>0</v>
      </c>
      <c r="AP180" s="75">
        <f>IF(AN179=AN180,BG180*AO1,(AP179-15)*AO1)</f>
        <v>0</v>
      </c>
      <c r="AQ180" s="75">
        <f>IF(AO180=12,(AQ179+1)*AO1,AQ179*AO1)</f>
        <v>0</v>
      </c>
      <c r="AR180" s="91">
        <f>SUM(MONTH(BC179+14)*AS1)</f>
        <v>0</v>
      </c>
      <c r="AS180" s="91">
        <f>SUM(DAY(BC179+14)*AS1)</f>
        <v>0</v>
      </c>
      <c r="AT180" s="91">
        <f>SUM(YEAR(BC179+14)*AS1)</f>
        <v>0</v>
      </c>
      <c r="AU180" s="91">
        <f>SUM(MONTH(BC179+7)*AV1)</f>
        <v>0</v>
      </c>
      <c r="AV180" s="91">
        <f>SUM(DAY(BC179+7)*AV1)</f>
        <v>0</v>
      </c>
      <c r="AW180" s="91">
        <f>SUM(YEAR(BC179+7)*AV1)</f>
        <v>0</v>
      </c>
      <c r="AX180" s="91">
        <f t="shared" si="120"/>
        <v>1</v>
      </c>
      <c r="AY180" s="91">
        <f t="shared" si="118"/>
        <v>1</v>
      </c>
      <c r="AZ180" s="91">
        <f t="shared" si="119"/>
        <v>0</v>
      </c>
      <c r="BA180" s="91">
        <f t="shared" si="119"/>
        <v>0</v>
      </c>
      <c r="BB180" s="79">
        <f t="shared" si="121"/>
        <v>0</v>
      </c>
      <c r="BC180" s="91">
        <f t="shared" si="122"/>
        <v>0</v>
      </c>
      <c r="BD180" s="75" t="s">
        <v>59</v>
      </c>
      <c r="BE180" s="91">
        <f>IF(BC180&lt;BU42,((BC180*10)+5),999999)</f>
        <v>5</v>
      </c>
      <c r="BF180" s="91">
        <f t="shared" si="123"/>
        <v>1</v>
      </c>
      <c r="BG180" s="75">
        <f t="shared" si="124"/>
        <v>0</v>
      </c>
      <c r="BH180" s="75">
        <f t="shared" si="143"/>
        <v>0</v>
      </c>
      <c r="BI180" s="75" t="b">
        <f t="shared" si="125"/>
        <v>0</v>
      </c>
      <c r="BJ180" s="75">
        <f t="shared" si="126"/>
        <v>0</v>
      </c>
      <c r="BK180" s="75">
        <f t="shared" si="127"/>
        <v>0</v>
      </c>
      <c r="BL180" s="75" t="b">
        <f t="shared" si="128"/>
        <v>1</v>
      </c>
      <c r="BM180" s="75">
        <f t="shared" si="129"/>
        <v>0</v>
      </c>
      <c r="BN180" s="75">
        <f t="shared" si="130"/>
        <v>0</v>
      </c>
      <c r="BO180" s="75" t="b">
        <f t="shared" si="131"/>
        <v>0</v>
      </c>
      <c r="BP180" s="75">
        <f t="shared" si="132"/>
        <v>0</v>
      </c>
      <c r="BQ180" s="75">
        <f t="shared" si="133"/>
        <v>0</v>
      </c>
      <c r="BR180" s="75"/>
      <c r="BS180" s="72" t="b">
        <f t="shared" si="157"/>
        <v>0</v>
      </c>
      <c r="BT180" s="72">
        <f t="shared" si="162"/>
        <v>0</v>
      </c>
      <c r="BU180" s="69" t="str">
        <f t="shared" si="161"/>
        <v/>
      </c>
      <c r="BV180" s="75"/>
      <c r="BW180" s="75"/>
      <c r="BX180" s="75"/>
      <c r="BY180" s="75"/>
      <c r="BZ180" s="75"/>
      <c r="CA180" s="75"/>
      <c r="CB180" s="75"/>
      <c r="CC180" s="75"/>
      <c r="CD180" s="79">
        <f t="shared" si="134"/>
        <v>0</v>
      </c>
      <c r="CE180" s="92">
        <f>IF(CD180&lt;CE3,CD180,CE3)</f>
        <v>0</v>
      </c>
      <c r="CF180" s="72" t="str">
        <f>IF(CE180&gt;=CE3,"BALLOON","PMT")</f>
        <v>PMT</v>
      </c>
      <c r="CG180" s="91">
        <f t="shared" si="144"/>
        <v>0</v>
      </c>
      <c r="CH180" s="91">
        <f>IF(BX1=360,CB5,CG180)</f>
        <v>0</v>
      </c>
      <c r="CI180" s="75" t="b">
        <f t="shared" si="135"/>
        <v>0</v>
      </c>
      <c r="CJ180" s="75">
        <f t="shared" si="145"/>
        <v>0</v>
      </c>
      <c r="CK180" s="75">
        <f>SUM(CJ180*CK1)</f>
        <v>0</v>
      </c>
      <c r="CL180" s="98">
        <f t="shared" si="136"/>
        <v>0</v>
      </c>
      <c r="CM180" s="97">
        <f>IF(CF180="PMT",E16-CL180,0)</f>
        <v>0</v>
      </c>
      <c r="CN180" s="97">
        <f t="shared" si="149"/>
        <v>0</v>
      </c>
      <c r="CO180" s="97">
        <f t="shared" si="137"/>
        <v>0</v>
      </c>
      <c r="CP180" s="97">
        <f t="shared" si="138"/>
        <v>0</v>
      </c>
      <c r="CQ180" s="94">
        <f t="shared" si="139"/>
        <v>0</v>
      </c>
      <c r="CR180" s="95">
        <f t="shared" si="146"/>
        <v>0</v>
      </c>
      <c r="CS180" s="96">
        <f t="shared" si="140"/>
        <v>0</v>
      </c>
      <c r="CT180" s="75">
        <f t="shared" si="148"/>
        <v>0</v>
      </c>
      <c r="CU180" s="99">
        <f t="shared" si="141"/>
        <v>0</v>
      </c>
      <c r="CV180" s="99">
        <f t="shared" si="117"/>
        <v>0</v>
      </c>
      <c r="CW180" s="100">
        <f t="shared" si="147"/>
        <v>0</v>
      </c>
      <c r="CX180" s="75">
        <f>SUM(CR180*CT180*BE1)</f>
        <v>0</v>
      </c>
    </row>
    <row r="181" spans="1:102" ht="18.95" customHeight="1">
      <c r="A181" s="45" t="str">
        <f t="shared" si="151"/>
        <v/>
      </c>
      <c r="B181" s="55" t="str">
        <f t="shared" si="153"/>
        <v/>
      </c>
      <c r="C181" s="47" t="str">
        <f t="shared" si="152"/>
        <v/>
      </c>
      <c r="D181" s="56" t="str">
        <f t="shared" si="154"/>
        <v/>
      </c>
      <c r="E181" s="121" t="str">
        <f t="shared" si="158"/>
        <v/>
      </c>
      <c r="F181" s="121"/>
      <c r="G181" s="57" t="str">
        <f t="shared" si="155"/>
        <v/>
      </c>
      <c r="H181" s="57" t="str">
        <f t="shared" si="156"/>
        <v/>
      </c>
      <c r="I181" s="128" t="str">
        <f t="shared" si="159"/>
        <v/>
      </c>
      <c r="J181" s="128" t="str">
        <f t="shared" si="160"/>
        <v/>
      </c>
      <c r="K181" s="140" t="str">
        <f t="shared" si="163"/>
        <v/>
      </c>
      <c r="L181" s="140"/>
      <c r="M181" s="139" t="str">
        <f t="shared" si="164"/>
        <v/>
      </c>
      <c r="N181" s="139"/>
      <c r="O181" s="46" t="str">
        <f t="shared" si="165"/>
        <v/>
      </c>
      <c r="P181" s="51" t="str">
        <f t="shared" si="166"/>
        <v/>
      </c>
      <c r="Q181" s="51"/>
      <c r="R181" s="75">
        <f>IF(R180+1&lt;13,(R180+1)*S1,1*S1)</f>
        <v>0</v>
      </c>
      <c r="S181" s="75">
        <f>SUM(BG181*S1)</f>
        <v>0</v>
      </c>
      <c r="T181" s="75">
        <f>IF(R181=1,(T180+1)*S1,T180*S1)</f>
        <v>0</v>
      </c>
      <c r="U181" s="75">
        <f>IF(U180+3&lt;13,(U180+3)*V1,(U180-9)*V1)</f>
        <v>0</v>
      </c>
      <c r="V181" s="75">
        <f>SUM(BG181*V1)</f>
        <v>0</v>
      </c>
      <c r="W181" s="75">
        <f>IF(U181&lt;4,(W180+1)*V1,W180*V1)</f>
        <v>0</v>
      </c>
      <c r="X181" s="75">
        <f>IF(X180+6&lt;13,(X180+6)*Y1,(X180-6)*Y1)</f>
        <v>0</v>
      </c>
      <c r="Y181" s="75">
        <f>SUM(BG181*Y1)</f>
        <v>0</v>
      </c>
      <c r="Z181" s="75">
        <f>IF(X181&lt;6,(Z180+1)*Y1,Z180*Y1)</f>
        <v>0</v>
      </c>
      <c r="AA181" s="75">
        <f>SUM(AA180*AB1)</f>
        <v>0</v>
      </c>
      <c r="AB181" s="75">
        <f>SUM(BG181*AB1)</f>
        <v>0</v>
      </c>
      <c r="AC181" s="75">
        <f>SUM(AC180+1*AB1)</f>
        <v>0</v>
      </c>
      <c r="AD181" s="75">
        <v>0</v>
      </c>
      <c r="AE181" s="75">
        <v>0</v>
      </c>
      <c r="AF181" s="75">
        <v>0</v>
      </c>
      <c r="AG181" s="75">
        <f>IF(AG180+2&lt;13,(AG180+2)*AH1,(AG180-10)*AH1)</f>
        <v>0</v>
      </c>
      <c r="AH181" s="75">
        <f>SUM(BG181*AH1)</f>
        <v>0</v>
      </c>
      <c r="AI181" s="75">
        <f>IF(AG181&lt;3,(AI180+1)*AH1,AI180*AH1)</f>
        <v>0</v>
      </c>
      <c r="AJ181" s="75">
        <f>IF(AJ179=AJ180,(AJ180+1-AK181)*AL1,AJ180*AL1)</f>
        <v>0</v>
      </c>
      <c r="AK181" s="75">
        <f t="shared" si="150"/>
        <v>0</v>
      </c>
      <c r="AL181" s="75">
        <f>IF(AJ181-AJ180=0,(AL180+15)*AL1,AM1*AL1)</f>
        <v>0</v>
      </c>
      <c r="AM181" s="75">
        <f>IF(AK181=12,(AM180+1)*AL1,AM180*AL1)</f>
        <v>0</v>
      </c>
      <c r="AN181" s="75">
        <f>IF(AN179=AN180,(AN180+1-AO181)*AO1,AN180*AO1)</f>
        <v>0</v>
      </c>
      <c r="AO181" s="75">
        <f t="shared" si="142"/>
        <v>0</v>
      </c>
      <c r="AP181" s="75">
        <f>IF(AN180=AN181,BG181*AO1,(AP180-15)*AO1)</f>
        <v>0</v>
      </c>
      <c r="AQ181" s="75">
        <f>IF(AO181=12,(AQ180+1)*AO1,AQ180*AO1)</f>
        <v>0</v>
      </c>
      <c r="AR181" s="91">
        <f>SUM(MONTH(BC180+14)*AS1)</f>
        <v>0</v>
      </c>
      <c r="AS181" s="91">
        <f>SUM(DAY(BC180+14)*AS1)</f>
        <v>0</v>
      </c>
      <c r="AT181" s="91">
        <f>SUM(YEAR(BC180+14)*AS1)</f>
        <v>0</v>
      </c>
      <c r="AU181" s="91">
        <f>SUM(MONTH(BC180+7)*AV1)</f>
        <v>0</v>
      </c>
      <c r="AV181" s="91">
        <f>SUM(DAY(BC180+7)*AV1)</f>
        <v>0</v>
      </c>
      <c r="AW181" s="91">
        <f>SUM(YEAR(BC180+7)*AV1)</f>
        <v>0</v>
      </c>
      <c r="AX181" s="91">
        <f t="shared" si="120"/>
        <v>1</v>
      </c>
      <c r="AY181" s="91">
        <f t="shared" si="118"/>
        <v>1</v>
      </c>
      <c r="AZ181" s="91">
        <f t="shared" si="119"/>
        <v>0</v>
      </c>
      <c r="BA181" s="91">
        <f t="shared" si="119"/>
        <v>0</v>
      </c>
      <c r="BB181" s="79">
        <f t="shared" si="121"/>
        <v>0</v>
      </c>
      <c r="BC181" s="91">
        <f t="shared" si="122"/>
        <v>0</v>
      </c>
      <c r="BD181" s="75" t="s">
        <v>59</v>
      </c>
      <c r="BE181" s="91">
        <f>IF(BC181&lt;BU42,((BC181*10)+5),999999)</f>
        <v>5</v>
      </c>
      <c r="BF181" s="91">
        <f t="shared" si="123"/>
        <v>1</v>
      </c>
      <c r="BG181" s="75">
        <f t="shared" si="124"/>
        <v>0</v>
      </c>
      <c r="BH181" s="75">
        <f t="shared" si="143"/>
        <v>0</v>
      </c>
      <c r="BI181" s="75" t="b">
        <f t="shared" si="125"/>
        <v>0</v>
      </c>
      <c r="BJ181" s="75">
        <f t="shared" si="126"/>
        <v>0</v>
      </c>
      <c r="BK181" s="75">
        <f t="shared" si="127"/>
        <v>0</v>
      </c>
      <c r="BL181" s="75" t="b">
        <f t="shared" si="128"/>
        <v>1</v>
      </c>
      <c r="BM181" s="75">
        <f t="shared" si="129"/>
        <v>0</v>
      </c>
      <c r="BN181" s="75">
        <f t="shared" si="130"/>
        <v>0</v>
      </c>
      <c r="BO181" s="75" t="b">
        <f t="shared" si="131"/>
        <v>0</v>
      </c>
      <c r="BP181" s="75">
        <f t="shared" si="132"/>
        <v>0</v>
      </c>
      <c r="BQ181" s="75">
        <f t="shared" si="133"/>
        <v>0</v>
      </c>
      <c r="BR181" s="75"/>
      <c r="BS181" s="72" t="b">
        <f t="shared" si="157"/>
        <v>0</v>
      </c>
      <c r="BT181" s="72">
        <f t="shared" si="162"/>
        <v>0</v>
      </c>
      <c r="BU181" s="69" t="str">
        <f t="shared" si="161"/>
        <v/>
      </c>
      <c r="BV181" s="75"/>
      <c r="BW181" s="75"/>
      <c r="BX181" s="75"/>
      <c r="BY181" s="75"/>
      <c r="BZ181" s="75"/>
      <c r="CA181" s="75"/>
      <c r="CB181" s="75"/>
      <c r="CC181" s="75"/>
      <c r="CD181" s="79">
        <f t="shared" si="134"/>
        <v>0</v>
      </c>
      <c r="CE181" s="92">
        <f>IF(CD181&lt;CE3,CD181,CE3)</f>
        <v>0</v>
      </c>
      <c r="CF181" s="72" t="str">
        <f>IF(CE181&gt;=CE3,"BALLOON","PMT")</f>
        <v>PMT</v>
      </c>
      <c r="CG181" s="91">
        <f t="shared" si="144"/>
        <v>0</v>
      </c>
      <c r="CH181" s="91">
        <f>IF(BX1=360,CB5,CG181)</f>
        <v>0</v>
      </c>
      <c r="CI181" s="75" t="b">
        <f t="shared" si="135"/>
        <v>0</v>
      </c>
      <c r="CJ181" s="75">
        <f t="shared" si="145"/>
        <v>0</v>
      </c>
      <c r="CK181" s="75">
        <f>SUM(CJ181*CK1)</f>
        <v>0</v>
      </c>
      <c r="CL181" s="98">
        <f t="shared" si="136"/>
        <v>0</v>
      </c>
      <c r="CM181" s="97">
        <f>IF(CF181="PMT",E16-CL181,0)</f>
        <v>0</v>
      </c>
      <c r="CN181" s="97">
        <f t="shared" si="149"/>
        <v>0</v>
      </c>
      <c r="CO181" s="97">
        <f t="shared" si="137"/>
        <v>0</v>
      </c>
      <c r="CP181" s="97">
        <f t="shared" si="138"/>
        <v>0</v>
      </c>
      <c r="CQ181" s="94">
        <f t="shared" si="139"/>
        <v>0</v>
      </c>
      <c r="CR181" s="95">
        <f t="shared" si="146"/>
        <v>0</v>
      </c>
      <c r="CS181" s="96">
        <f t="shared" si="140"/>
        <v>0</v>
      </c>
      <c r="CT181" s="75">
        <f t="shared" si="148"/>
        <v>0</v>
      </c>
      <c r="CU181" s="99">
        <f t="shared" si="141"/>
        <v>0</v>
      </c>
      <c r="CV181" s="99">
        <f t="shared" si="117"/>
        <v>0</v>
      </c>
      <c r="CW181" s="100">
        <f t="shared" si="147"/>
        <v>0</v>
      </c>
      <c r="CX181" s="75">
        <f>SUM(CR181*CT181*BE1)</f>
        <v>0</v>
      </c>
    </row>
    <row r="182" spans="1:102" ht="18.95" customHeight="1">
      <c r="A182" s="45" t="str">
        <f t="shared" si="151"/>
        <v/>
      </c>
      <c r="B182" s="55" t="str">
        <f t="shared" si="153"/>
        <v/>
      </c>
      <c r="C182" s="47" t="str">
        <f t="shared" si="152"/>
        <v/>
      </c>
      <c r="D182" s="56" t="str">
        <f t="shared" si="154"/>
        <v/>
      </c>
      <c r="E182" s="121" t="str">
        <f t="shared" si="158"/>
        <v/>
      </c>
      <c r="F182" s="121"/>
      <c r="G182" s="57" t="str">
        <f t="shared" si="155"/>
        <v/>
      </c>
      <c r="H182" s="57" t="str">
        <f t="shared" si="156"/>
        <v/>
      </c>
      <c r="I182" s="128" t="str">
        <f t="shared" si="159"/>
        <v/>
      </c>
      <c r="J182" s="128" t="str">
        <f t="shared" si="160"/>
        <v/>
      </c>
      <c r="K182" s="140" t="str">
        <f t="shared" si="163"/>
        <v/>
      </c>
      <c r="L182" s="140"/>
      <c r="M182" s="139" t="str">
        <f t="shared" si="164"/>
        <v/>
      </c>
      <c r="N182" s="139"/>
      <c r="O182" s="46" t="str">
        <f t="shared" si="165"/>
        <v/>
      </c>
      <c r="P182" s="51" t="str">
        <f t="shared" si="166"/>
        <v/>
      </c>
      <c r="Q182" s="51"/>
      <c r="R182" s="75">
        <f>IF(R181+1&lt;13,(R181+1)*S1,1*S1)</f>
        <v>0</v>
      </c>
      <c r="S182" s="75">
        <f>SUM(BG182*S1)</f>
        <v>0</v>
      </c>
      <c r="T182" s="75">
        <f>IF(R182=1,(T181+1)*S1,T181*S1)</f>
        <v>0</v>
      </c>
      <c r="U182" s="75">
        <f>IF(U181+3&lt;13,(U181+3)*V1,(U181-9)*V1)</f>
        <v>0</v>
      </c>
      <c r="V182" s="75">
        <f>SUM(BG182*V1)</f>
        <v>0</v>
      </c>
      <c r="W182" s="75">
        <f>IF(U182&lt;4,(W181+1)*V1,W181*V1)</f>
        <v>0</v>
      </c>
      <c r="X182" s="75">
        <f>IF(X181+6&lt;13,(X181+6)*Y1,(X181-6)*Y1)</f>
        <v>0</v>
      </c>
      <c r="Y182" s="75">
        <f>SUM(BG182*Y1)</f>
        <v>0</v>
      </c>
      <c r="Z182" s="75">
        <f>IF(X182&lt;6,(Z181+1)*Y1,Z181*Y1)</f>
        <v>0</v>
      </c>
      <c r="AA182" s="75">
        <f>SUM(AA181*AB1)</f>
        <v>0</v>
      </c>
      <c r="AB182" s="75">
        <f>SUM(BG182*AB1)</f>
        <v>0</v>
      </c>
      <c r="AC182" s="75">
        <f>SUM(AC181+1*AB1)</f>
        <v>0</v>
      </c>
      <c r="AD182" s="75">
        <v>0</v>
      </c>
      <c r="AE182" s="75">
        <v>0</v>
      </c>
      <c r="AF182" s="75">
        <v>0</v>
      </c>
      <c r="AG182" s="75">
        <f>IF(AG181+2&lt;13,(AG181+2)*AH1,(AG181-10)*AH1)</f>
        <v>0</v>
      </c>
      <c r="AH182" s="75">
        <f>SUM(BG182*AH1)</f>
        <v>0</v>
      </c>
      <c r="AI182" s="75">
        <f>IF(AG182&lt;3,(AI181+1)*AH1,AI181*AH1)</f>
        <v>0</v>
      </c>
      <c r="AJ182" s="75">
        <f>IF(AJ180=AJ181,(AJ181+1-AK182)*AL1,AJ181*AL1)</f>
        <v>0</v>
      </c>
      <c r="AK182" s="75">
        <f t="shared" si="150"/>
        <v>0</v>
      </c>
      <c r="AL182" s="75">
        <f>IF(AJ182-AJ181=0,(AL181+15)*AL1,AM1*AL1)</f>
        <v>0</v>
      </c>
      <c r="AM182" s="75">
        <f>IF(AK182=12,(AM181+1)*AL1,AM181*AL1)</f>
        <v>0</v>
      </c>
      <c r="AN182" s="75">
        <f>IF(AN180=AN181,(AN181+1-AO182)*AO1,AN181*AO1)</f>
        <v>0</v>
      </c>
      <c r="AO182" s="75">
        <f t="shared" si="142"/>
        <v>0</v>
      </c>
      <c r="AP182" s="75">
        <f>IF(AN181=AN182,BG182*AO1,(AP181-15)*AO1)</f>
        <v>0</v>
      </c>
      <c r="AQ182" s="75">
        <f>IF(AO182=12,(AQ181+1)*AO1,AQ181*AO1)</f>
        <v>0</v>
      </c>
      <c r="AR182" s="91">
        <f>SUM(MONTH(BC181+14)*AS1)</f>
        <v>0</v>
      </c>
      <c r="AS182" s="91">
        <f>SUM(DAY(BC181+14)*AS1)</f>
        <v>0</v>
      </c>
      <c r="AT182" s="91">
        <f>SUM(YEAR(BC181+14)*AS1)</f>
        <v>0</v>
      </c>
      <c r="AU182" s="91">
        <f>SUM(MONTH(BC181+7)*AV1)</f>
        <v>0</v>
      </c>
      <c r="AV182" s="91">
        <f>SUM(DAY(BC181+7)*AV1)</f>
        <v>0</v>
      </c>
      <c r="AW182" s="91">
        <f>SUM(YEAR(BC181+7)*AV1)</f>
        <v>0</v>
      </c>
      <c r="AX182" s="91">
        <f t="shared" si="120"/>
        <v>1</v>
      </c>
      <c r="AY182" s="91">
        <f t="shared" si="118"/>
        <v>1</v>
      </c>
      <c r="AZ182" s="91">
        <f t="shared" si="119"/>
        <v>0</v>
      </c>
      <c r="BA182" s="91">
        <f t="shared" si="119"/>
        <v>0</v>
      </c>
      <c r="BB182" s="79">
        <f t="shared" si="121"/>
        <v>0</v>
      </c>
      <c r="BC182" s="91">
        <f t="shared" si="122"/>
        <v>0</v>
      </c>
      <c r="BD182" s="75" t="s">
        <v>59</v>
      </c>
      <c r="BE182" s="91">
        <f>IF(BC182&lt;BU42,((BC182*10)+5),999999)</f>
        <v>5</v>
      </c>
      <c r="BF182" s="91">
        <f t="shared" si="123"/>
        <v>1</v>
      </c>
      <c r="BG182" s="75">
        <f t="shared" si="124"/>
        <v>0</v>
      </c>
      <c r="BH182" s="75">
        <f t="shared" si="143"/>
        <v>0</v>
      </c>
      <c r="BI182" s="75" t="b">
        <f t="shared" si="125"/>
        <v>0</v>
      </c>
      <c r="BJ182" s="75">
        <f t="shared" si="126"/>
        <v>0</v>
      </c>
      <c r="BK182" s="75">
        <f t="shared" si="127"/>
        <v>0</v>
      </c>
      <c r="BL182" s="75" t="b">
        <f t="shared" si="128"/>
        <v>1</v>
      </c>
      <c r="BM182" s="75">
        <f t="shared" si="129"/>
        <v>0</v>
      </c>
      <c r="BN182" s="75">
        <f t="shared" si="130"/>
        <v>0</v>
      </c>
      <c r="BO182" s="75" t="b">
        <f t="shared" si="131"/>
        <v>0</v>
      </c>
      <c r="BP182" s="75">
        <f t="shared" si="132"/>
        <v>0</v>
      </c>
      <c r="BQ182" s="75">
        <f t="shared" si="133"/>
        <v>0</v>
      </c>
      <c r="BR182" s="75"/>
      <c r="BS182" s="72" t="b">
        <f t="shared" si="157"/>
        <v>0</v>
      </c>
      <c r="BT182" s="72">
        <f t="shared" si="162"/>
        <v>0</v>
      </c>
      <c r="BU182" s="69" t="str">
        <f t="shared" si="161"/>
        <v/>
      </c>
      <c r="BV182" s="75"/>
      <c r="BW182" s="75"/>
      <c r="BX182" s="75"/>
      <c r="BY182" s="75"/>
      <c r="BZ182" s="75"/>
      <c r="CA182" s="75"/>
      <c r="CB182" s="75"/>
      <c r="CC182" s="75"/>
      <c r="CD182" s="79">
        <f t="shared" si="134"/>
        <v>0</v>
      </c>
      <c r="CE182" s="92">
        <f>IF(CD182&lt;CE3,CD182,CE3)</f>
        <v>0</v>
      </c>
      <c r="CF182" s="72" t="str">
        <f>IF(CE182&gt;=CE3,"BALLOON","PMT")</f>
        <v>PMT</v>
      </c>
      <c r="CG182" s="91">
        <f t="shared" si="144"/>
        <v>0</v>
      </c>
      <c r="CH182" s="91">
        <f>IF(BX1=360,CB5,CG182)</f>
        <v>0</v>
      </c>
      <c r="CI182" s="75" t="b">
        <f t="shared" si="135"/>
        <v>0</v>
      </c>
      <c r="CJ182" s="75">
        <f t="shared" si="145"/>
        <v>0</v>
      </c>
      <c r="CK182" s="75">
        <f>SUM(CJ182*CK1)</f>
        <v>0</v>
      </c>
      <c r="CL182" s="98">
        <f t="shared" si="136"/>
        <v>0</v>
      </c>
      <c r="CM182" s="97">
        <f>IF(CF182="PMT",E16-CL182,0)</f>
        <v>0</v>
      </c>
      <c r="CN182" s="97">
        <f t="shared" si="149"/>
        <v>0</v>
      </c>
      <c r="CO182" s="97">
        <f t="shared" si="137"/>
        <v>0</v>
      </c>
      <c r="CP182" s="97">
        <f t="shared" si="138"/>
        <v>0</v>
      </c>
      <c r="CQ182" s="94">
        <f t="shared" si="139"/>
        <v>0</v>
      </c>
      <c r="CR182" s="95">
        <f t="shared" si="146"/>
        <v>0</v>
      </c>
      <c r="CS182" s="96">
        <f t="shared" si="140"/>
        <v>0</v>
      </c>
      <c r="CT182" s="75">
        <f t="shared" si="148"/>
        <v>0</v>
      </c>
      <c r="CU182" s="99">
        <f t="shared" si="141"/>
        <v>0</v>
      </c>
      <c r="CV182" s="99">
        <f t="shared" si="117"/>
        <v>0</v>
      </c>
      <c r="CW182" s="100">
        <f t="shared" si="147"/>
        <v>0</v>
      </c>
      <c r="CX182" s="75">
        <f>SUM(CR182*CT182*BE1)</f>
        <v>0</v>
      </c>
    </row>
    <row r="183" spans="1:102" ht="18.95" customHeight="1">
      <c r="A183" s="45" t="str">
        <f t="shared" si="151"/>
        <v/>
      </c>
      <c r="B183" s="55" t="str">
        <f t="shared" si="153"/>
        <v/>
      </c>
      <c r="C183" s="47" t="str">
        <f t="shared" si="152"/>
        <v/>
      </c>
      <c r="D183" s="56" t="str">
        <f t="shared" si="154"/>
        <v/>
      </c>
      <c r="E183" s="121" t="str">
        <f t="shared" si="158"/>
        <v/>
      </c>
      <c r="F183" s="121"/>
      <c r="G183" s="57" t="str">
        <f t="shared" si="155"/>
        <v/>
      </c>
      <c r="H183" s="57" t="str">
        <f t="shared" si="156"/>
        <v/>
      </c>
      <c r="I183" s="128" t="str">
        <f t="shared" si="159"/>
        <v/>
      </c>
      <c r="J183" s="128" t="str">
        <f t="shared" si="160"/>
        <v/>
      </c>
      <c r="K183" s="140" t="str">
        <f t="shared" si="163"/>
        <v/>
      </c>
      <c r="L183" s="140"/>
      <c r="M183" s="139" t="str">
        <f t="shared" si="164"/>
        <v/>
      </c>
      <c r="N183" s="139"/>
      <c r="O183" s="46" t="str">
        <f t="shared" si="165"/>
        <v/>
      </c>
      <c r="P183" s="51" t="str">
        <f t="shared" si="166"/>
        <v/>
      </c>
      <c r="Q183" s="51"/>
      <c r="R183" s="75">
        <f>IF(R182+1&lt;13,(R182+1)*S1,1*S1)</f>
        <v>0</v>
      </c>
      <c r="S183" s="75">
        <f>SUM(BG183*S1)</f>
        <v>0</v>
      </c>
      <c r="T183" s="75">
        <f>IF(R183=1,(T182+1)*S1,T182*S1)</f>
        <v>0</v>
      </c>
      <c r="U183" s="75">
        <f>IF(U182+3&lt;13,(U182+3)*V1,(U182-9)*V1)</f>
        <v>0</v>
      </c>
      <c r="V183" s="75">
        <f>SUM(BG183*V1)</f>
        <v>0</v>
      </c>
      <c r="W183" s="75">
        <f>IF(U183&lt;4,(W182+1)*V1,W182*V1)</f>
        <v>0</v>
      </c>
      <c r="X183" s="75">
        <f>IF(X182+6&lt;13,(X182+6)*Y1,(X182-6)*Y1)</f>
        <v>0</v>
      </c>
      <c r="Y183" s="75">
        <f>SUM(BG183*Y1)</f>
        <v>0</v>
      </c>
      <c r="Z183" s="75">
        <f>IF(X183&lt;6,(Z182+1)*Y1,Z182*Y1)</f>
        <v>0</v>
      </c>
      <c r="AA183" s="75">
        <f>SUM(AA182*AB1)</f>
        <v>0</v>
      </c>
      <c r="AB183" s="75">
        <f>SUM(BG183*AB1)</f>
        <v>0</v>
      </c>
      <c r="AC183" s="75">
        <f>SUM(AC182+1*AB1)</f>
        <v>0</v>
      </c>
      <c r="AD183" s="75">
        <v>0</v>
      </c>
      <c r="AE183" s="75">
        <v>0</v>
      </c>
      <c r="AF183" s="75">
        <v>0</v>
      </c>
      <c r="AG183" s="75">
        <f>IF(AG182+2&lt;13,(AG182+2)*AH1,(AG182-10)*AH1)</f>
        <v>0</v>
      </c>
      <c r="AH183" s="75">
        <f>SUM(BG183*AH1)</f>
        <v>0</v>
      </c>
      <c r="AI183" s="75">
        <f>IF(AG183&lt;3,(AI182+1)*AH1,AI182*AH1)</f>
        <v>0</v>
      </c>
      <c r="AJ183" s="75">
        <f>IF(AJ181=AJ182,(AJ182+1-AK183)*AL1,AJ182*AL1)</f>
        <v>0</v>
      </c>
      <c r="AK183" s="75">
        <f t="shared" si="150"/>
        <v>0</v>
      </c>
      <c r="AL183" s="75">
        <f>IF(AJ183-AJ182=0,(AL182+15)*AL1,AM1*AL1)</f>
        <v>0</v>
      </c>
      <c r="AM183" s="75">
        <f>IF(AK183=12,(AM182+1)*AL1,AM182*AL1)</f>
        <v>0</v>
      </c>
      <c r="AN183" s="75">
        <f>IF(AN181=AN182,(AN182+1-AO183)*AO1,AN182*AO1)</f>
        <v>0</v>
      </c>
      <c r="AO183" s="75">
        <f t="shared" si="142"/>
        <v>0</v>
      </c>
      <c r="AP183" s="75">
        <f>IF(AN182=AN183,BG183*AO1,(AP182-15)*AO1)</f>
        <v>0</v>
      </c>
      <c r="AQ183" s="75">
        <f>IF(AO183=12,(AQ182+1)*AO1,AQ182*AO1)</f>
        <v>0</v>
      </c>
      <c r="AR183" s="91">
        <f>SUM(MONTH(BC182+14)*AS1)</f>
        <v>0</v>
      </c>
      <c r="AS183" s="91">
        <f>SUM(DAY(BC182+14)*AS1)</f>
        <v>0</v>
      </c>
      <c r="AT183" s="91">
        <f>SUM(YEAR(BC182+14)*AS1)</f>
        <v>0</v>
      </c>
      <c r="AU183" s="91">
        <f>SUM(MONTH(BC182+7)*AV1)</f>
        <v>0</v>
      </c>
      <c r="AV183" s="91">
        <f>SUM(DAY(BC182+7)*AV1)</f>
        <v>0</v>
      </c>
      <c r="AW183" s="91">
        <f>SUM(YEAR(BC182+7)*AV1)</f>
        <v>0</v>
      </c>
      <c r="AX183" s="91">
        <f t="shared" si="120"/>
        <v>1</v>
      </c>
      <c r="AY183" s="91">
        <f t="shared" si="118"/>
        <v>1</v>
      </c>
      <c r="AZ183" s="91">
        <f t="shared" si="119"/>
        <v>0</v>
      </c>
      <c r="BA183" s="91">
        <f t="shared" si="119"/>
        <v>0</v>
      </c>
      <c r="BB183" s="79">
        <f t="shared" si="121"/>
        <v>0</v>
      </c>
      <c r="BC183" s="91">
        <f t="shared" si="122"/>
        <v>0</v>
      </c>
      <c r="BD183" s="75" t="s">
        <v>59</v>
      </c>
      <c r="BE183" s="91">
        <f>IF(BC183&lt;BU42,((BC183*10)+5),999999)</f>
        <v>5</v>
      </c>
      <c r="BF183" s="91">
        <f t="shared" si="123"/>
        <v>1</v>
      </c>
      <c r="BG183" s="75">
        <f t="shared" si="124"/>
        <v>0</v>
      </c>
      <c r="BH183" s="75">
        <f t="shared" si="143"/>
        <v>0</v>
      </c>
      <c r="BI183" s="75" t="b">
        <f t="shared" si="125"/>
        <v>0</v>
      </c>
      <c r="BJ183" s="75">
        <f t="shared" si="126"/>
        <v>0</v>
      </c>
      <c r="BK183" s="75">
        <f t="shared" si="127"/>
        <v>0</v>
      </c>
      <c r="BL183" s="75" t="b">
        <f t="shared" si="128"/>
        <v>1</v>
      </c>
      <c r="BM183" s="75">
        <f t="shared" si="129"/>
        <v>0</v>
      </c>
      <c r="BN183" s="75">
        <f t="shared" si="130"/>
        <v>0</v>
      </c>
      <c r="BO183" s="75" t="b">
        <f t="shared" si="131"/>
        <v>0</v>
      </c>
      <c r="BP183" s="75">
        <f t="shared" si="132"/>
        <v>0</v>
      </c>
      <c r="BQ183" s="75">
        <f t="shared" si="133"/>
        <v>0</v>
      </c>
      <c r="BR183" s="75"/>
      <c r="BS183" s="72" t="b">
        <f t="shared" si="157"/>
        <v>0</v>
      </c>
      <c r="BT183" s="72">
        <f t="shared" si="162"/>
        <v>0</v>
      </c>
      <c r="BU183" s="69" t="str">
        <f t="shared" si="161"/>
        <v/>
      </c>
      <c r="BV183" s="75"/>
      <c r="BW183" s="75"/>
      <c r="BX183" s="75"/>
      <c r="BY183" s="75"/>
      <c r="BZ183" s="75"/>
      <c r="CA183" s="75"/>
      <c r="CB183" s="75"/>
      <c r="CC183" s="75"/>
      <c r="CD183" s="79">
        <f t="shared" si="134"/>
        <v>0</v>
      </c>
      <c r="CE183" s="92">
        <f>IF(CD183&lt;CE3,CD183,CE3)</f>
        <v>0</v>
      </c>
      <c r="CF183" s="72" t="str">
        <f>IF(CE183&gt;=CE3,"BALLOON","PMT")</f>
        <v>PMT</v>
      </c>
      <c r="CG183" s="91">
        <f t="shared" si="144"/>
        <v>0</v>
      </c>
      <c r="CH183" s="91">
        <f>IF(BX1=360,CB5,CG183)</f>
        <v>0</v>
      </c>
      <c r="CI183" s="75" t="b">
        <f t="shared" si="135"/>
        <v>0</v>
      </c>
      <c r="CJ183" s="75">
        <f t="shared" si="145"/>
        <v>0</v>
      </c>
      <c r="CK183" s="75">
        <f>SUM(CJ183*CK1)</f>
        <v>0</v>
      </c>
      <c r="CL183" s="98">
        <f t="shared" si="136"/>
        <v>0</v>
      </c>
      <c r="CM183" s="97">
        <f>IF(CF183="PMT",E16-CL183,0)</f>
        <v>0</v>
      </c>
      <c r="CN183" s="97">
        <f t="shared" si="149"/>
        <v>0</v>
      </c>
      <c r="CO183" s="97">
        <f t="shared" si="137"/>
        <v>0</v>
      </c>
      <c r="CP183" s="97">
        <f t="shared" si="138"/>
        <v>0</v>
      </c>
      <c r="CQ183" s="94">
        <f t="shared" si="139"/>
        <v>0</v>
      </c>
      <c r="CR183" s="95">
        <f t="shared" si="146"/>
        <v>0</v>
      </c>
      <c r="CS183" s="96">
        <f t="shared" si="140"/>
        <v>0</v>
      </c>
      <c r="CT183" s="75">
        <f t="shared" si="148"/>
        <v>0</v>
      </c>
      <c r="CU183" s="99">
        <f t="shared" si="141"/>
        <v>0</v>
      </c>
      <c r="CV183" s="99">
        <f t="shared" si="117"/>
        <v>0</v>
      </c>
      <c r="CW183" s="100">
        <f t="shared" si="147"/>
        <v>0</v>
      </c>
      <c r="CX183" s="75">
        <f>SUM(CR183*CT183*BE1)</f>
        <v>0</v>
      </c>
    </row>
    <row r="184" spans="1:102" ht="18.95" customHeight="1">
      <c r="A184" s="45" t="str">
        <f t="shared" si="151"/>
        <v/>
      </c>
      <c r="B184" s="55" t="str">
        <f t="shared" si="153"/>
        <v/>
      </c>
      <c r="C184" s="47" t="str">
        <f t="shared" si="152"/>
        <v/>
      </c>
      <c r="D184" s="56" t="str">
        <f t="shared" si="154"/>
        <v/>
      </c>
      <c r="E184" s="121" t="str">
        <f t="shared" si="158"/>
        <v/>
      </c>
      <c r="F184" s="121"/>
      <c r="G184" s="57" t="str">
        <f t="shared" si="155"/>
        <v/>
      </c>
      <c r="H184" s="57" t="str">
        <f t="shared" si="156"/>
        <v/>
      </c>
      <c r="I184" s="128" t="str">
        <f t="shared" si="159"/>
        <v/>
      </c>
      <c r="J184" s="128" t="str">
        <f t="shared" si="160"/>
        <v/>
      </c>
      <c r="K184" s="140" t="str">
        <f t="shared" si="163"/>
        <v/>
      </c>
      <c r="L184" s="140"/>
      <c r="M184" s="139" t="str">
        <f t="shared" si="164"/>
        <v/>
      </c>
      <c r="N184" s="139"/>
      <c r="O184" s="46" t="str">
        <f t="shared" si="165"/>
        <v/>
      </c>
      <c r="P184" s="51" t="str">
        <f t="shared" si="166"/>
        <v/>
      </c>
      <c r="Q184" s="51"/>
      <c r="R184" s="75">
        <f>IF(R183+1&lt;13,(R183+1)*S1,1*S1)</f>
        <v>0</v>
      </c>
      <c r="S184" s="75">
        <f>SUM(BG184*S1)</f>
        <v>0</v>
      </c>
      <c r="T184" s="75">
        <f>IF(R184=1,(T183+1)*S1,T183*S1)</f>
        <v>0</v>
      </c>
      <c r="U184" s="75">
        <f>IF(U183+3&lt;13,(U183+3)*V1,(U183-9)*V1)</f>
        <v>0</v>
      </c>
      <c r="V184" s="75">
        <f>SUM(BG184*V1)</f>
        <v>0</v>
      </c>
      <c r="W184" s="75">
        <f>IF(U184&lt;4,(W183+1)*V1,W183*V1)</f>
        <v>0</v>
      </c>
      <c r="X184" s="75">
        <f>IF(X183+6&lt;13,(X183+6)*Y1,(X183-6)*Y1)</f>
        <v>0</v>
      </c>
      <c r="Y184" s="75">
        <f>SUM(BG184*Y1)</f>
        <v>0</v>
      </c>
      <c r="Z184" s="75">
        <f>IF(X184&lt;6,(Z183+1)*Y1,Z183*Y1)</f>
        <v>0</v>
      </c>
      <c r="AA184" s="75">
        <f>SUM(AA183*AB1)</f>
        <v>0</v>
      </c>
      <c r="AB184" s="75">
        <f>SUM(BG184*AB1)</f>
        <v>0</v>
      </c>
      <c r="AC184" s="75">
        <f>SUM(AC183+1*AB1)</f>
        <v>0</v>
      </c>
      <c r="AD184" s="75">
        <v>0</v>
      </c>
      <c r="AE184" s="75">
        <v>0</v>
      </c>
      <c r="AF184" s="75">
        <v>0</v>
      </c>
      <c r="AG184" s="75">
        <f>IF(AG183+2&lt;13,(AG183+2)*AH1,(AG183-10)*AH1)</f>
        <v>0</v>
      </c>
      <c r="AH184" s="75">
        <f>SUM(BG184*AH1)</f>
        <v>0</v>
      </c>
      <c r="AI184" s="75">
        <f>IF(AG184&lt;3,(AI183+1)*AH1,AI183*AH1)</f>
        <v>0</v>
      </c>
      <c r="AJ184" s="75">
        <f>IF(AJ182=AJ183,(AJ183+1-AK184)*AL1,AJ183*AL1)</f>
        <v>0</v>
      </c>
      <c r="AK184" s="75">
        <f t="shared" si="150"/>
        <v>0</v>
      </c>
      <c r="AL184" s="75">
        <f>IF(AJ184-AJ183=0,(AL183+15)*AL1,AM1*AL1)</f>
        <v>0</v>
      </c>
      <c r="AM184" s="75">
        <f>IF(AK184=12,(AM183+1)*AL1,AM183*AL1)</f>
        <v>0</v>
      </c>
      <c r="AN184" s="75">
        <f>IF(AN182=AN183,(AN183+1-AO184)*AO1,AN183*AO1)</f>
        <v>0</v>
      </c>
      <c r="AO184" s="75">
        <f t="shared" si="142"/>
        <v>0</v>
      </c>
      <c r="AP184" s="75">
        <f>IF(AN183=AN184,BG184*AO1,(AP183-15)*AO1)</f>
        <v>0</v>
      </c>
      <c r="AQ184" s="75">
        <f>IF(AO184=12,(AQ183+1)*AO1,AQ183*AO1)</f>
        <v>0</v>
      </c>
      <c r="AR184" s="91">
        <f>SUM(MONTH(BC183+14)*AS1)</f>
        <v>0</v>
      </c>
      <c r="AS184" s="91">
        <f>SUM(DAY(BC183+14)*AS1)</f>
        <v>0</v>
      </c>
      <c r="AT184" s="91">
        <f>SUM(YEAR(BC183+14)*AS1)</f>
        <v>0</v>
      </c>
      <c r="AU184" s="91">
        <f>SUM(MONTH(BC183+7)*AV1)</f>
        <v>0</v>
      </c>
      <c r="AV184" s="91">
        <f>SUM(DAY(BC183+7)*AV1)</f>
        <v>0</v>
      </c>
      <c r="AW184" s="91">
        <f>SUM(YEAR(BC183+7)*AV1)</f>
        <v>0</v>
      </c>
      <c r="AX184" s="91">
        <f t="shared" si="120"/>
        <v>1</v>
      </c>
      <c r="AY184" s="91">
        <f t="shared" si="118"/>
        <v>1</v>
      </c>
      <c r="AZ184" s="91">
        <f t="shared" si="119"/>
        <v>0</v>
      </c>
      <c r="BA184" s="91">
        <f t="shared" si="119"/>
        <v>0</v>
      </c>
      <c r="BB184" s="79">
        <f t="shared" si="121"/>
        <v>0</v>
      </c>
      <c r="BC184" s="91">
        <f t="shared" si="122"/>
        <v>0</v>
      </c>
      <c r="BD184" s="75" t="s">
        <v>59</v>
      </c>
      <c r="BE184" s="91">
        <f>IF(BC184&lt;BU42,((BC184*10)+5),999999)</f>
        <v>5</v>
      </c>
      <c r="BF184" s="91">
        <f t="shared" si="123"/>
        <v>1</v>
      </c>
      <c r="BG184" s="75">
        <f t="shared" si="124"/>
        <v>0</v>
      </c>
      <c r="BH184" s="75">
        <f t="shared" si="143"/>
        <v>0</v>
      </c>
      <c r="BI184" s="75" t="b">
        <f t="shared" si="125"/>
        <v>0</v>
      </c>
      <c r="BJ184" s="75">
        <f t="shared" si="126"/>
        <v>0</v>
      </c>
      <c r="BK184" s="75">
        <f t="shared" si="127"/>
        <v>0</v>
      </c>
      <c r="BL184" s="75" t="b">
        <f t="shared" si="128"/>
        <v>1</v>
      </c>
      <c r="BM184" s="75">
        <f t="shared" si="129"/>
        <v>0</v>
      </c>
      <c r="BN184" s="75">
        <f t="shared" si="130"/>
        <v>0</v>
      </c>
      <c r="BO184" s="75" t="b">
        <f t="shared" si="131"/>
        <v>0</v>
      </c>
      <c r="BP184" s="75">
        <f t="shared" si="132"/>
        <v>0</v>
      </c>
      <c r="BQ184" s="75">
        <f t="shared" si="133"/>
        <v>0</v>
      </c>
      <c r="BR184" s="75"/>
      <c r="BS184" s="72" t="b">
        <f t="shared" si="157"/>
        <v>0</v>
      </c>
      <c r="BT184" s="72">
        <f t="shared" si="162"/>
        <v>0</v>
      </c>
      <c r="BU184" s="69" t="str">
        <f t="shared" si="161"/>
        <v/>
      </c>
      <c r="BV184" s="75"/>
      <c r="BW184" s="75"/>
      <c r="BX184" s="75"/>
      <c r="BY184" s="75"/>
      <c r="BZ184" s="75"/>
      <c r="CA184" s="75"/>
      <c r="CB184" s="75"/>
      <c r="CC184" s="75"/>
      <c r="CD184" s="79">
        <f t="shared" si="134"/>
        <v>0</v>
      </c>
      <c r="CE184" s="92">
        <f>IF(CD184&lt;CE3,CD184,CE3)</f>
        <v>0</v>
      </c>
      <c r="CF184" s="72" t="str">
        <f>IF(CE184&gt;=CE3,"BALLOON","PMT")</f>
        <v>PMT</v>
      </c>
      <c r="CG184" s="91">
        <f t="shared" si="144"/>
        <v>0</v>
      </c>
      <c r="CH184" s="91">
        <f>IF(BX1=360,CB5,CG184)</f>
        <v>0</v>
      </c>
      <c r="CI184" s="75" t="b">
        <f t="shared" si="135"/>
        <v>0</v>
      </c>
      <c r="CJ184" s="75">
        <f t="shared" si="145"/>
        <v>0</v>
      </c>
      <c r="CK184" s="75">
        <f>SUM(CJ184*CK1)</f>
        <v>0</v>
      </c>
      <c r="CL184" s="98">
        <f t="shared" si="136"/>
        <v>0</v>
      </c>
      <c r="CM184" s="97">
        <f>IF(CF184="PMT",E16-CL184,0)</f>
        <v>0</v>
      </c>
      <c r="CN184" s="97">
        <f t="shared" si="149"/>
        <v>0</v>
      </c>
      <c r="CO184" s="97">
        <f t="shared" si="137"/>
        <v>0</v>
      </c>
      <c r="CP184" s="97">
        <f t="shared" si="138"/>
        <v>0</v>
      </c>
      <c r="CQ184" s="94">
        <f t="shared" si="139"/>
        <v>0</v>
      </c>
      <c r="CR184" s="95">
        <f t="shared" si="146"/>
        <v>0</v>
      </c>
      <c r="CS184" s="96">
        <f t="shared" si="140"/>
        <v>0</v>
      </c>
      <c r="CT184" s="75">
        <f t="shared" si="148"/>
        <v>0</v>
      </c>
      <c r="CU184" s="99">
        <f t="shared" si="141"/>
        <v>0</v>
      </c>
      <c r="CV184" s="99">
        <f t="shared" si="117"/>
        <v>0</v>
      </c>
      <c r="CW184" s="100">
        <f t="shared" si="147"/>
        <v>0</v>
      </c>
      <c r="CX184" s="75">
        <f>SUM(CR184*CT184*BE1)</f>
        <v>0</v>
      </c>
    </row>
    <row r="185" spans="1:102" ht="18.95" customHeight="1">
      <c r="A185" s="45" t="str">
        <f t="shared" si="151"/>
        <v/>
      </c>
      <c r="B185" s="55" t="str">
        <f t="shared" si="153"/>
        <v/>
      </c>
      <c r="C185" s="47" t="str">
        <f t="shared" si="152"/>
        <v/>
      </c>
      <c r="D185" s="56" t="str">
        <f t="shared" si="154"/>
        <v/>
      </c>
      <c r="E185" s="121" t="str">
        <f t="shared" si="158"/>
        <v/>
      </c>
      <c r="F185" s="121"/>
      <c r="G185" s="57" t="str">
        <f t="shared" si="155"/>
        <v/>
      </c>
      <c r="H185" s="57" t="str">
        <f t="shared" si="156"/>
        <v/>
      </c>
      <c r="I185" s="128" t="str">
        <f t="shared" si="159"/>
        <v/>
      </c>
      <c r="J185" s="128" t="str">
        <f t="shared" si="160"/>
        <v/>
      </c>
      <c r="K185" s="140" t="str">
        <f t="shared" si="163"/>
        <v/>
      </c>
      <c r="L185" s="140"/>
      <c r="M185" s="139" t="str">
        <f t="shared" si="164"/>
        <v/>
      </c>
      <c r="N185" s="139"/>
      <c r="O185" s="46" t="str">
        <f t="shared" si="165"/>
        <v/>
      </c>
      <c r="P185" s="51" t="str">
        <f t="shared" si="166"/>
        <v/>
      </c>
      <c r="Q185" s="51"/>
      <c r="R185" s="75">
        <f>IF(R184+1&lt;13,(R184+1)*S1,1*S1)</f>
        <v>0</v>
      </c>
      <c r="S185" s="75">
        <f>SUM(BG185*S1)</f>
        <v>0</v>
      </c>
      <c r="T185" s="75">
        <f>IF(R185=1,(T184+1)*S1,T184*S1)</f>
        <v>0</v>
      </c>
      <c r="U185" s="75">
        <f>IF(U184+3&lt;13,(U184+3)*V1,(U184-9)*V1)</f>
        <v>0</v>
      </c>
      <c r="V185" s="75">
        <f>SUM(BG185*V1)</f>
        <v>0</v>
      </c>
      <c r="W185" s="75">
        <f>IF(U185&lt;4,(W184+1)*V1,W184*V1)</f>
        <v>0</v>
      </c>
      <c r="X185" s="75">
        <f>IF(X184+6&lt;13,(X184+6)*Y1,(X184-6)*Y1)</f>
        <v>0</v>
      </c>
      <c r="Y185" s="75">
        <f>SUM(BG185*Y1)</f>
        <v>0</v>
      </c>
      <c r="Z185" s="75">
        <f>IF(X185&lt;6,(Z184+1)*Y1,Z184*Y1)</f>
        <v>0</v>
      </c>
      <c r="AA185" s="75">
        <f>SUM(AA184*AB1)</f>
        <v>0</v>
      </c>
      <c r="AB185" s="75">
        <f>SUM(BG185*AB1)</f>
        <v>0</v>
      </c>
      <c r="AC185" s="75">
        <f>SUM(AC184+1*AB1)</f>
        <v>0</v>
      </c>
      <c r="AD185" s="75">
        <v>0</v>
      </c>
      <c r="AE185" s="75">
        <v>0</v>
      </c>
      <c r="AF185" s="75">
        <v>0</v>
      </c>
      <c r="AG185" s="75">
        <f>IF(AG184+2&lt;13,(AG184+2)*AH1,(AG184-10)*AH1)</f>
        <v>0</v>
      </c>
      <c r="AH185" s="75">
        <f>SUM(BG185*AH1)</f>
        <v>0</v>
      </c>
      <c r="AI185" s="75">
        <f>IF(AG185&lt;3,(AI184+1)*AH1,AI184*AH1)</f>
        <v>0</v>
      </c>
      <c r="AJ185" s="75">
        <f>IF(AJ183=AJ184,(AJ184+1-AK185)*AL1,AJ184*AL1)</f>
        <v>0</v>
      </c>
      <c r="AK185" s="75">
        <f t="shared" si="150"/>
        <v>0</v>
      </c>
      <c r="AL185" s="75">
        <f>IF(AJ185-AJ184=0,(AL184+15)*AL1,AM1*AL1)</f>
        <v>0</v>
      </c>
      <c r="AM185" s="75">
        <f>IF(AK185=12,(AM184+1)*AL1,AM184*AL1)</f>
        <v>0</v>
      </c>
      <c r="AN185" s="75">
        <f>IF(AN183=AN184,(AN184+1-AO185)*AO1,AN184*AO1)</f>
        <v>0</v>
      </c>
      <c r="AO185" s="75">
        <f t="shared" si="142"/>
        <v>0</v>
      </c>
      <c r="AP185" s="75">
        <f>IF(AN184=AN185,BG185*AO1,(AP184-15)*AO1)</f>
        <v>0</v>
      </c>
      <c r="AQ185" s="75">
        <f>IF(AO185=12,(AQ184+1)*AO1,AQ184*AO1)</f>
        <v>0</v>
      </c>
      <c r="AR185" s="91">
        <f>SUM(MONTH(BC184+14)*AS1)</f>
        <v>0</v>
      </c>
      <c r="AS185" s="91">
        <f>SUM(DAY(BC184+14)*AS1)</f>
        <v>0</v>
      </c>
      <c r="AT185" s="91">
        <f>SUM(YEAR(BC184+14)*AS1)</f>
        <v>0</v>
      </c>
      <c r="AU185" s="91">
        <f>SUM(MONTH(BC184+7)*AV1)</f>
        <v>0</v>
      </c>
      <c r="AV185" s="91">
        <f>SUM(DAY(BC184+7)*AV1)</f>
        <v>0</v>
      </c>
      <c r="AW185" s="91">
        <f>SUM(YEAR(BC184+7)*AV1)</f>
        <v>0</v>
      </c>
      <c r="AX185" s="91">
        <f t="shared" si="120"/>
        <v>1</v>
      </c>
      <c r="AY185" s="91">
        <f t="shared" si="118"/>
        <v>1</v>
      </c>
      <c r="AZ185" s="91">
        <f t="shared" si="119"/>
        <v>0</v>
      </c>
      <c r="BA185" s="91">
        <f t="shared" si="119"/>
        <v>0</v>
      </c>
      <c r="BB185" s="79">
        <f t="shared" si="121"/>
        <v>0</v>
      </c>
      <c r="BC185" s="91">
        <f t="shared" si="122"/>
        <v>0</v>
      </c>
      <c r="BD185" s="75" t="s">
        <v>59</v>
      </c>
      <c r="BE185" s="91">
        <f>IF(BC185&lt;BU42,((BC185*10)+5),999999)</f>
        <v>5</v>
      </c>
      <c r="BF185" s="91">
        <f t="shared" si="123"/>
        <v>1</v>
      </c>
      <c r="BG185" s="75">
        <f t="shared" si="124"/>
        <v>0</v>
      </c>
      <c r="BH185" s="75">
        <f t="shared" si="143"/>
        <v>0</v>
      </c>
      <c r="BI185" s="75" t="b">
        <f t="shared" si="125"/>
        <v>0</v>
      </c>
      <c r="BJ185" s="75">
        <f t="shared" si="126"/>
        <v>0</v>
      </c>
      <c r="BK185" s="75">
        <f t="shared" si="127"/>
        <v>0</v>
      </c>
      <c r="BL185" s="75" t="b">
        <f t="shared" si="128"/>
        <v>1</v>
      </c>
      <c r="BM185" s="75">
        <f t="shared" si="129"/>
        <v>0</v>
      </c>
      <c r="BN185" s="75">
        <f t="shared" si="130"/>
        <v>0</v>
      </c>
      <c r="BO185" s="75" t="b">
        <f t="shared" si="131"/>
        <v>0</v>
      </c>
      <c r="BP185" s="75">
        <f t="shared" si="132"/>
        <v>0</v>
      </c>
      <c r="BQ185" s="75">
        <f t="shared" si="133"/>
        <v>0</v>
      </c>
      <c r="BR185" s="75"/>
      <c r="BS185" s="72" t="b">
        <f t="shared" si="157"/>
        <v>0</v>
      </c>
      <c r="BT185" s="72">
        <f t="shared" si="162"/>
        <v>0</v>
      </c>
      <c r="BU185" s="69" t="str">
        <f t="shared" si="161"/>
        <v/>
      </c>
      <c r="BV185" s="75"/>
      <c r="BW185" s="75"/>
      <c r="BX185" s="75"/>
      <c r="BY185" s="75"/>
      <c r="BZ185" s="75"/>
      <c r="CA185" s="75"/>
      <c r="CB185" s="75"/>
      <c r="CC185" s="75"/>
      <c r="CD185" s="79">
        <f t="shared" si="134"/>
        <v>0</v>
      </c>
      <c r="CE185" s="92">
        <f>IF(CD185&lt;CE3,CD185,CE3)</f>
        <v>0</v>
      </c>
      <c r="CF185" s="72" t="str">
        <f>IF(CE185&gt;=CE3,"BALLOON","PMT")</f>
        <v>PMT</v>
      </c>
      <c r="CG185" s="91">
        <f t="shared" si="144"/>
        <v>0</v>
      </c>
      <c r="CH185" s="91">
        <f>IF(BX1=360,CB5,CG185)</f>
        <v>0</v>
      </c>
      <c r="CI185" s="75" t="b">
        <f t="shared" si="135"/>
        <v>0</v>
      </c>
      <c r="CJ185" s="75">
        <f t="shared" si="145"/>
        <v>0</v>
      </c>
      <c r="CK185" s="75">
        <f>SUM(CJ185*CK1)</f>
        <v>0</v>
      </c>
      <c r="CL185" s="98">
        <f t="shared" si="136"/>
        <v>0</v>
      </c>
      <c r="CM185" s="97">
        <f>IF(CF185="PMT",E16-CL185,0)</f>
        <v>0</v>
      </c>
      <c r="CN185" s="97">
        <f t="shared" si="149"/>
        <v>0</v>
      </c>
      <c r="CO185" s="97">
        <f t="shared" si="137"/>
        <v>0</v>
      </c>
      <c r="CP185" s="97">
        <f t="shared" si="138"/>
        <v>0</v>
      </c>
      <c r="CQ185" s="94">
        <f t="shared" si="139"/>
        <v>0</v>
      </c>
      <c r="CR185" s="95">
        <f t="shared" si="146"/>
        <v>0</v>
      </c>
      <c r="CS185" s="96">
        <f t="shared" si="140"/>
        <v>0</v>
      </c>
      <c r="CT185" s="75">
        <f t="shared" si="148"/>
        <v>0</v>
      </c>
      <c r="CU185" s="99">
        <f t="shared" si="141"/>
        <v>0</v>
      </c>
      <c r="CV185" s="99">
        <f t="shared" si="117"/>
        <v>0</v>
      </c>
      <c r="CW185" s="100">
        <f t="shared" si="147"/>
        <v>0</v>
      </c>
      <c r="CX185" s="75">
        <f>SUM(CR185*CT185*BE1)</f>
        <v>0</v>
      </c>
    </row>
    <row r="186" spans="1:102" ht="18.95" customHeight="1">
      <c r="A186" s="45" t="str">
        <f t="shared" si="151"/>
        <v/>
      </c>
      <c r="B186" s="55" t="str">
        <f t="shared" si="153"/>
        <v/>
      </c>
      <c r="C186" s="47" t="str">
        <f t="shared" si="152"/>
        <v/>
      </c>
      <c r="D186" s="56" t="str">
        <f t="shared" si="154"/>
        <v/>
      </c>
      <c r="E186" s="121" t="str">
        <f t="shared" si="158"/>
        <v/>
      </c>
      <c r="F186" s="121"/>
      <c r="G186" s="57" t="str">
        <f t="shared" si="155"/>
        <v/>
      </c>
      <c r="H186" s="57" t="str">
        <f t="shared" si="156"/>
        <v/>
      </c>
      <c r="I186" s="128" t="str">
        <f t="shared" si="159"/>
        <v/>
      </c>
      <c r="J186" s="128" t="str">
        <f t="shared" si="160"/>
        <v/>
      </c>
      <c r="K186" s="140" t="str">
        <f t="shared" si="163"/>
        <v/>
      </c>
      <c r="L186" s="140"/>
      <c r="M186" s="139" t="str">
        <f t="shared" si="164"/>
        <v/>
      </c>
      <c r="N186" s="139"/>
      <c r="O186" s="46" t="str">
        <f t="shared" si="165"/>
        <v/>
      </c>
      <c r="P186" s="51" t="str">
        <f t="shared" si="166"/>
        <v/>
      </c>
      <c r="Q186" s="51"/>
      <c r="R186" s="75">
        <f>IF(R185+1&lt;13,(R185+1)*S1,1*S1)</f>
        <v>0</v>
      </c>
      <c r="S186" s="75">
        <f>SUM(BG186*S1)</f>
        <v>0</v>
      </c>
      <c r="T186" s="75">
        <f>IF(R186=1,(T185+1)*S1,T185*S1)</f>
        <v>0</v>
      </c>
      <c r="U186" s="75">
        <f>IF(U185+3&lt;13,(U185+3)*V1,(U185-9)*V1)</f>
        <v>0</v>
      </c>
      <c r="V186" s="75">
        <f>SUM(BG186*V1)</f>
        <v>0</v>
      </c>
      <c r="W186" s="75">
        <f>IF(U186&lt;4,(W185+1)*V1,W185*V1)</f>
        <v>0</v>
      </c>
      <c r="X186" s="75">
        <f>IF(X185+6&lt;13,(X185+6)*Y1,(X185-6)*Y1)</f>
        <v>0</v>
      </c>
      <c r="Y186" s="75">
        <f>SUM(BG186*Y1)</f>
        <v>0</v>
      </c>
      <c r="Z186" s="75">
        <f>IF(X186&lt;6,(Z185+1)*Y1,Z185*Y1)</f>
        <v>0</v>
      </c>
      <c r="AA186" s="75">
        <f>SUM(AA185*AB1)</f>
        <v>0</v>
      </c>
      <c r="AB186" s="75">
        <f>SUM(BG186*AB1)</f>
        <v>0</v>
      </c>
      <c r="AC186" s="75">
        <f>SUM(AC185+1*AB1)</f>
        <v>0</v>
      </c>
      <c r="AD186" s="75">
        <v>0</v>
      </c>
      <c r="AE186" s="75">
        <v>0</v>
      </c>
      <c r="AF186" s="75">
        <v>0</v>
      </c>
      <c r="AG186" s="75">
        <f>IF(AG185+2&lt;13,(AG185+2)*AH1,(AG185-10)*AH1)</f>
        <v>0</v>
      </c>
      <c r="AH186" s="75">
        <f>SUM(BG186*AH1)</f>
        <v>0</v>
      </c>
      <c r="AI186" s="75">
        <f>IF(AG186&lt;3,(AI185+1)*AH1,AI185*AH1)</f>
        <v>0</v>
      </c>
      <c r="AJ186" s="75">
        <f>IF(AJ184=AJ185,(AJ185+1-AK186)*AL1,AJ185*AL1)</f>
        <v>0</v>
      </c>
      <c r="AK186" s="75">
        <f t="shared" si="150"/>
        <v>0</v>
      </c>
      <c r="AL186" s="75">
        <f>IF(AJ186-AJ185=0,(AL185+15)*AL1,AM1*AL1)</f>
        <v>0</v>
      </c>
      <c r="AM186" s="75">
        <f>IF(AK186=12,(AM185+1)*AL1,AM185*AL1)</f>
        <v>0</v>
      </c>
      <c r="AN186" s="75">
        <f>IF(AN184=AN185,(AN185+1-AO186)*AO1,AN185*AO1)</f>
        <v>0</v>
      </c>
      <c r="AO186" s="75">
        <f t="shared" si="142"/>
        <v>0</v>
      </c>
      <c r="AP186" s="75">
        <f>IF(AN185=AN186,BG186*AO1,(AP185-15)*AO1)</f>
        <v>0</v>
      </c>
      <c r="AQ186" s="75">
        <f>IF(AO186=12,(AQ185+1)*AO1,AQ185*AO1)</f>
        <v>0</v>
      </c>
      <c r="AR186" s="91">
        <f>SUM(MONTH(BC185+14)*AS1)</f>
        <v>0</v>
      </c>
      <c r="AS186" s="91">
        <f>SUM(DAY(BC185+14)*AS1)</f>
        <v>0</v>
      </c>
      <c r="AT186" s="91">
        <f>SUM(YEAR(BC185+14)*AS1)</f>
        <v>0</v>
      </c>
      <c r="AU186" s="91">
        <f>SUM(MONTH(BC185+7)*AV1)</f>
        <v>0</v>
      </c>
      <c r="AV186" s="91">
        <f>SUM(DAY(BC185+7)*AV1)</f>
        <v>0</v>
      </c>
      <c r="AW186" s="91">
        <f>SUM(YEAR(BC185+7)*AV1)</f>
        <v>0</v>
      </c>
      <c r="AX186" s="91">
        <f t="shared" si="120"/>
        <v>1</v>
      </c>
      <c r="AY186" s="91">
        <f t="shared" si="118"/>
        <v>1</v>
      </c>
      <c r="AZ186" s="91">
        <f t="shared" si="119"/>
        <v>0</v>
      </c>
      <c r="BA186" s="91">
        <f t="shared" si="119"/>
        <v>0</v>
      </c>
      <c r="BB186" s="79">
        <f t="shared" si="121"/>
        <v>0</v>
      </c>
      <c r="BC186" s="91">
        <f t="shared" si="122"/>
        <v>0</v>
      </c>
      <c r="BD186" s="75" t="s">
        <v>59</v>
      </c>
      <c r="BE186" s="91">
        <f>IF(BC186&lt;BU42,((BC186*10)+5),999999)</f>
        <v>5</v>
      </c>
      <c r="BF186" s="91">
        <f t="shared" si="123"/>
        <v>1</v>
      </c>
      <c r="BG186" s="75">
        <f t="shared" si="124"/>
        <v>0</v>
      </c>
      <c r="BH186" s="75">
        <f t="shared" si="143"/>
        <v>0</v>
      </c>
      <c r="BI186" s="75" t="b">
        <f t="shared" si="125"/>
        <v>0</v>
      </c>
      <c r="BJ186" s="75">
        <f t="shared" si="126"/>
        <v>0</v>
      </c>
      <c r="BK186" s="75">
        <f t="shared" si="127"/>
        <v>0</v>
      </c>
      <c r="BL186" s="75" t="b">
        <f t="shared" si="128"/>
        <v>1</v>
      </c>
      <c r="BM186" s="75">
        <f t="shared" si="129"/>
        <v>0</v>
      </c>
      <c r="BN186" s="75">
        <f t="shared" si="130"/>
        <v>0</v>
      </c>
      <c r="BO186" s="75" t="b">
        <f t="shared" si="131"/>
        <v>0</v>
      </c>
      <c r="BP186" s="75">
        <f t="shared" si="132"/>
        <v>0</v>
      </c>
      <c r="BQ186" s="75">
        <f t="shared" si="133"/>
        <v>0</v>
      </c>
      <c r="BR186" s="75"/>
      <c r="BS186" s="72" t="b">
        <f t="shared" si="157"/>
        <v>0</v>
      </c>
      <c r="BT186" s="72">
        <f t="shared" si="162"/>
        <v>0</v>
      </c>
      <c r="BU186" s="69" t="str">
        <f t="shared" si="161"/>
        <v/>
      </c>
      <c r="BV186" s="75"/>
      <c r="BW186" s="75"/>
      <c r="BX186" s="75"/>
      <c r="BY186" s="75"/>
      <c r="BZ186" s="75"/>
      <c r="CA186" s="75"/>
      <c r="CB186" s="75"/>
      <c r="CC186" s="75"/>
      <c r="CD186" s="79">
        <f t="shared" si="134"/>
        <v>0</v>
      </c>
      <c r="CE186" s="92">
        <f>IF(CD186&lt;CE3,CD186,CE3)</f>
        <v>0</v>
      </c>
      <c r="CF186" s="72" t="str">
        <f>IF(CE186&gt;=CE3,"BALLOON","PMT")</f>
        <v>PMT</v>
      </c>
      <c r="CG186" s="91">
        <f t="shared" si="144"/>
        <v>0</v>
      </c>
      <c r="CH186" s="91">
        <f>IF(BX1=360,CB5,CG186)</f>
        <v>0</v>
      </c>
      <c r="CI186" s="75" t="b">
        <f t="shared" si="135"/>
        <v>0</v>
      </c>
      <c r="CJ186" s="75">
        <f t="shared" si="145"/>
        <v>0</v>
      </c>
      <c r="CK186" s="75">
        <f>SUM(CJ186*CK1)</f>
        <v>0</v>
      </c>
      <c r="CL186" s="98">
        <f t="shared" si="136"/>
        <v>0</v>
      </c>
      <c r="CM186" s="97">
        <f>IF(CF186="PMT",E16-CL186,0)</f>
        <v>0</v>
      </c>
      <c r="CN186" s="97">
        <f t="shared" si="149"/>
        <v>0</v>
      </c>
      <c r="CO186" s="97">
        <f t="shared" si="137"/>
        <v>0</v>
      </c>
      <c r="CP186" s="97">
        <f t="shared" si="138"/>
        <v>0</v>
      </c>
      <c r="CQ186" s="94">
        <f t="shared" si="139"/>
        <v>0</v>
      </c>
      <c r="CR186" s="95">
        <f t="shared" si="146"/>
        <v>0</v>
      </c>
      <c r="CS186" s="96">
        <f t="shared" si="140"/>
        <v>0</v>
      </c>
      <c r="CT186" s="75">
        <f t="shared" si="148"/>
        <v>0</v>
      </c>
      <c r="CU186" s="99">
        <f t="shared" si="141"/>
        <v>0</v>
      </c>
      <c r="CV186" s="99">
        <f t="shared" ref="CV186:CV249" si="167">IF(CQ186&lt;0,CS186,CU186)</f>
        <v>0</v>
      </c>
      <c r="CW186" s="100">
        <f t="shared" si="147"/>
        <v>0</v>
      </c>
      <c r="CX186" s="75">
        <f>SUM(CR186*CT186*BE1)</f>
        <v>0</v>
      </c>
    </row>
    <row r="187" spans="1:102" ht="18.95" customHeight="1">
      <c r="A187" s="45" t="str">
        <f t="shared" si="151"/>
        <v/>
      </c>
      <c r="B187" s="55" t="str">
        <f t="shared" si="153"/>
        <v/>
      </c>
      <c r="C187" s="47" t="str">
        <f t="shared" si="152"/>
        <v/>
      </c>
      <c r="D187" s="56" t="str">
        <f t="shared" si="154"/>
        <v/>
      </c>
      <c r="E187" s="121" t="str">
        <f t="shared" si="158"/>
        <v/>
      </c>
      <c r="F187" s="121"/>
      <c r="G187" s="57" t="str">
        <f t="shared" si="155"/>
        <v/>
      </c>
      <c r="H187" s="57" t="str">
        <f t="shared" si="156"/>
        <v/>
      </c>
      <c r="I187" s="128" t="str">
        <f t="shared" si="159"/>
        <v/>
      </c>
      <c r="J187" s="128" t="str">
        <f t="shared" si="160"/>
        <v/>
      </c>
      <c r="K187" s="140" t="str">
        <f t="shared" si="163"/>
        <v/>
      </c>
      <c r="L187" s="140"/>
      <c r="M187" s="139" t="str">
        <f t="shared" si="164"/>
        <v/>
      </c>
      <c r="N187" s="139"/>
      <c r="O187" s="46" t="str">
        <f t="shared" si="165"/>
        <v/>
      </c>
      <c r="P187" s="51" t="str">
        <f t="shared" si="166"/>
        <v/>
      </c>
      <c r="Q187" s="51"/>
      <c r="R187" s="75">
        <f>IF(R186+1&lt;13,(R186+1)*S1,1*S1)</f>
        <v>0</v>
      </c>
      <c r="S187" s="75">
        <f>SUM(BG187*S1)</f>
        <v>0</v>
      </c>
      <c r="T187" s="75">
        <f>IF(R187=1,(T186+1)*S1,T186*S1)</f>
        <v>0</v>
      </c>
      <c r="U187" s="75">
        <f>IF(U186+3&lt;13,(U186+3)*V1,(U186-9)*V1)</f>
        <v>0</v>
      </c>
      <c r="V187" s="75">
        <f>SUM(BG187*V1)</f>
        <v>0</v>
      </c>
      <c r="W187" s="75">
        <f>IF(U187&lt;4,(W186+1)*V1,W186*V1)</f>
        <v>0</v>
      </c>
      <c r="X187" s="75">
        <f>IF(X186+6&lt;13,(X186+6)*Y1,(X186-6)*Y1)</f>
        <v>0</v>
      </c>
      <c r="Y187" s="75">
        <f>SUM(BG187*Y1)</f>
        <v>0</v>
      </c>
      <c r="Z187" s="75">
        <f>IF(X187&lt;6,(Z186+1)*Y1,Z186*Y1)</f>
        <v>0</v>
      </c>
      <c r="AA187" s="75">
        <f>SUM(AA186*AB1)</f>
        <v>0</v>
      </c>
      <c r="AB187" s="75">
        <f>SUM(BG187*AB1)</f>
        <v>0</v>
      </c>
      <c r="AC187" s="75">
        <f>SUM(AC186+1*AB1)</f>
        <v>0</v>
      </c>
      <c r="AD187" s="75">
        <v>0</v>
      </c>
      <c r="AE187" s="75">
        <v>0</v>
      </c>
      <c r="AF187" s="75">
        <v>0</v>
      </c>
      <c r="AG187" s="75">
        <f>IF(AG186+2&lt;13,(AG186+2)*AH1,(AG186-10)*AH1)</f>
        <v>0</v>
      </c>
      <c r="AH187" s="75">
        <f>SUM(BG187*AH1)</f>
        <v>0</v>
      </c>
      <c r="AI187" s="75">
        <f>IF(AG187&lt;3,(AI186+1)*AH1,AI186*AH1)</f>
        <v>0</v>
      </c>
      <c r="AJ187" s="75">
        <f>IF(AJ185=AJ186,(AJ186+1-AK187)*AL1,AJ186*AL1)</f>
        <v>0</v>
      </c>
      <c r="AK187" s="75">
        <f t="shared" si="150"/>
        <v>0</v>
      </c>
      <c r="AL187" s="75">
        <f>IF(AJ187-AJ186=0,(AL186+15)*AL1,AM1*AL1)</f>
        <v>0</v>
      </c>
      <c r="AM187" s="75">
        <f>IF(AK187=12,(AM186+1)*AL1,AM186*AL1)</f>
        <v>0</v>
      </c>
      <c r="AN187" s="75">
        <f>IF(AN185=AN186,(AN186+1-AO187)*AO1,AN186*AO1)</f>
        <v>0</v>
      </c>
      <c r="AO187" s="75">
        <f t="shared" si="142"/>
        <v>0</v>
      </c>
      <c r="AP187" s="75">
        <f>IF(AN186=AN187,BG187*AO1,(AP186-15)*AO1)</f>
        <v>0</v>
      </c>
      <c r="AQ187" s="75">
        <f>IF(AO187=12,(AQ186+1)*AO1,AQ186*AO1)</f>
        <v>0</v>
      </c>
      <c r="AR187" s="91">
        <f>SUM(MONTH(BC186+14)*AS1)</f>
        <v>0</v>
      </c>
      <c r="AS187" s="91">
        <f>SUM(DAY(BC186+14)*AS1)</f>
        <v>0</v>
      </c>
      <c r="AT187" s="91">
        <f>SUM(YEAR(BC186+14)*AS1)</f>
        <v>0</v>
      </c>
      <c r="AU187" s="91">
        <f>SUM(MONTH(BC186+7)*AV1)</f>
        <v>0</v>
      </c>
      <c r="AV187" s="91">
        <f>SUM(DAY(BC186+7)*AV1)</f>
        <v>0</v>
      </c>
      <c r="AW187" s="91">
        <f>SUM(YEAR(BC186+7)*AV1)</f>
        <v>0</v>
      </c>
      <c r="AX187" s="91">
        <f t="shared" si="120"/>
        <v>1</v>
      </c>
      <c r="AY187" s="91">
        <f t="shared" si="118"/>
        <v>1</v>
      </c>
      <c r="AZ187" s="91">
        <f t="shared" si="119"/>
        <v>0</v>
      </c>
      <c r="BA187" s="91">
        <f t="shared" si="119"/>
        <v>0</v>
      </c>
      <c r="BB187" s="79">
        <f t="shared" si="121"/>
        <v>0</v>
      </c>
      <c r="BC187" s="91">
        <f t="shared" si="122"/>
        <v>0</v>
      </c>
      <c r="BD187" s="75" t="s">
        <v>59</v>
      </c>
      <c r="BE187" s="91">
        <f>IF(BC187&lt;BU42,((BC187*10)+5),999999)</f>
        <v>5</v>
      </c>
      <c r="BF187" s="91">
        <f t="shared" si="123"/>
        <v>1</v>
      </c>
      <c r="BG187" s="75">
        <f t="shared" si="124"/>
        <v>0</v>
      </c>
      <c r="BH187" s="75">
        <f t="shared" si="143"/>
        <v>0</v>
      </c>
      <c r="BI187" s="75" t="b">
        <f t="shared" si="125"/>
        <v>0</v>
      </c>
      <c r="BJ187" s="75">
        <f t="shared" si="126"/>
        <v>0</v>
      </c>
      <c r="BK187" s="75">
        <f t="shared" si="127"/>
        <v>0</v>
      </c>
      <c r="BL187" s="75" t="b">
        <f t="shared" si="128"/>
        <v>1</v>
      </c>
      <c r="BM187" s="75">
        <f t="shared" si="129"/>
        <v>0</v>
      </c>
      <c r="BN187" s="75">
        <f t="shared" si="130"/>
        <v>0</v>
      </c>
      <c r="BO187" s="75" t="b">
        <f t="shared" si="131"/>
        <v>0</v>
      </c>
      <c r="BP187" s="75">
        <f t="shared" si="132"/>
        <v>0</v>
      </c>
      <c r="BQ187" s="75">
        <f t="shared" si="133"/>
        <v>0</v>
      </c>
      <c r="BR187" s="75"/>
      <c r="BS187" s="72" t="b">
        <f t="shared" si="157"/>
        <v>0</v>
      </c>
      <c r="BT187" s="72">
        <f t="shared" si="162"/>
        <v>0</v>
      </c>
      <c r="BU187" s="69" t="str">
        <f t="shared" si="161"/>
        <v/>
      </c>
      <c r="BV187" s="75"/>
      <c r="BW187" s="75"/>
      <c r="BX187" s="75"/>
      <c r="BY187" s="75"/>
      <c r="BZ187" s="75"/>
      <c r="CA187" s="75"/>
      <c r="CB187" s="75"/>
      <c r="CC187" s="75"/>
      <c r="CD187" s="79">
        <f t="shared" si="134"/>
        <v>0</v>
      </c>
      <c r="CE187" s="92">
        <f>IF(CD187&lt;CE3,CD187,CE3)</f>
        <v>0</v>
      </c>
      <c r="CF187" s="72" t="str">
        <f>IF(CE187&gt;=CE3,"BALLOON","PMT")</f>
        <v>PMT</v>
      </c>
      <c r="CG187" s="91">
        <f t="shared" si="144"/>
        <v>0</v>
      </c>
      <c r="CH187" s="91">
        <f>IF(BX1=360,CB5,CG187)</f>
        <v>0</v>
      </c>
      <c r="CI187" s="75" t="b">
        <f t="shared" si="135"/>
        <v>0</v>
      </c>
      <c r="CJ187" s="75">
        <f t="shared" si="145"/>
        <v>0</v>
      </c>
      <c r="CK187" s="75">
        <f>SUM(CJ187*CK1)</f>
        <v>0</v>
      </c>
      <c r="CL187" s="98">
        <f t="shared" si="136"/>
        <v>0</v>
      </c>
      <c r="CM187" s="97">
        <f>IF(CF187="PMT",E16-CL187,0)</f>
        <v>0</v>
      </c>
      <c r="CN187" s="97">
        <f t="shared" si="149"/>
        <v>0</v>
      </c>
      <c r="CO187" s="97">
        <f t="shared" si="137"/>
        <v>0</v>
      </c>
      <c r="CP187" s="97">
        <f t="shared" si="138"/>
        <v>0</v>
      </c>
      <c r="CQ187" s="94">
        <f t="shared" si="139"/>
        <v>0</v>
      </c>
      <c r="CR187" s="95">
        <f t="shared" si="146"/>
        <v>0</v>
      </c>
      <c r="CS187" s="96">
        <f t="shared" si="140"/>
        <v>0</v>
      </c>
      <c r="CT187" s="75">
        <f t="shared" si="148"/>
        <v>0</v>
      </c>
      <c r="CU187" s="99">
        <f t="shared" si="141"/>
        <v>0</v>
      </c>
      <c r="CV187" s="99">
        <f t="shared" si="167"/>
        <v>0</v>
      </c>
      <c r="CW187" s="100">
        <f t="shared" si="147"/>
        <v>0</v>
      </c>
      <c r="CX187" s="75">
        <f>SUM(CR187*CT187*BE1)</f>
        <v>0</v>
      </c>
    </row>
    <row r="188" spans="1:102" ht="18.95" customHeight="1">
      <c r="A188" s="45" t="str">
        <f t="shared" si="151"/>
        <v/>
      </c>
      <c r="B188" s="55" t="str">
        <f t="shared" si="153"/>
        <v/>
      </c>
      <c r="C188" s="47" t="str">
        <f t="shared" si="152"/>
        <v/>
      </c>
      <c r="D188" s="56" t="str">
        <f t="shared" si="154"/>
        <v/>
      </c>
      <c r="E188" s="121" t="str">
        <f t="shared" si="158"/>
        <v/>
      </c>
      <c r="F188" s="121"/>
      <c r="G188" s="57" t="str">
        <f t="shared" si="155"/>
        <v/>
      </c>
      <c r="H188" s="57" t="str">
        <f t="shared" si="156"/>
        <v/>
      </c>
      <c r="I188" s="128" t="str">
        <f t="shared" si="159"/>
        <v/>
      </c>
      <c r="J188" s="128" t="str">
        <f t="shared" si="160"/>
        <v/>
      </c>
      <c r="K188" s="140" t="str">
        <f t="shared" si="163"/>
        <v/>
      </c>
      <c r="L188" s="140"/>
      <c r="M188" s="139" t="str">
        <f t="shared" si="164"/>
        <v/>
      </c>
      <c r="N188" s="139"/>
      <c r="O188" s="46" t="str">
        <f t="shared" si="165"/>
        <v/>
      </c>
      <c r="P188" s="51" t="str">
        <f t="shared" si="166"/>
        <v/>
      </c>
      <c r="Q188" s="51"/>
      <c r="R188" s="75">
        <f>IF(R187+1&lt;13,(R187+1)*S1,1*S1)</f>
        <v>0</v>
      </c>
      <c r="S188" s="75">
        <f>SUM(BG188*S1)</f>
        <v>0</v>
      </c>
      <c r="T188" s="75">
        <f>IF(R188=1,(T187+1)*S1,T187*S1)</f>
        <v>0</v>
      </c>
      <c r="U188" s="75">
        <f>IF(U187+3&lt;13,(U187+3)*V1,(U187-9)*V1)</f>
        <v>0</v>
      </c>
      <c r="V188" s="75">
        <f>SUM(BG188*V1)</f>
        <v>0</v>
      </c>
      <c r="W188" s="75">
        <f>IF(U188&lt;4,(W187+1)*V1,W187*V1)</f>
        <v>0</v>
      </c>
      <c r="X188" s="75">
        <f>IF(X187+6&lt;13,(X187+6)*Y1,(X187-6)*Y1)</f>
        <v>0</v>
      </c>
      <c r="Y188" s="75">
        <f>SUM(BG188*Y1)</f>
        <v>0</v>
      </c>
      <c r="Z188" s="75">
        <f>IF(X188&lt;6,(Z187+1)*Y1,Z187*Y1)</f>
        <v>0</v>
      </c>
      <c r="AA188" s="75">
        <f>SUM(AA187*AB1)</f>
        <v>0</v>
      </c>
      <c r="AB188" s="75">
        <f>SUM(BG188*AB1)</f>
        <v>0</v>
      </c>
      <c r="AC188" s="75">
        <f>SUM(AC187+1*AB1)</f>
        <v>0</v>
      </c>
      <c r="AD188" s="75">
        <v>0</v>
      </c>
      <c r="AE188" s="75">
        <v>0</v>
      </c>
      <c r="AF188" s="75">
        <v>0</v>
      </c>
      <c r="AG188" s="75">
        <f>IF(AG187+2&lt;13,(AG187+2)*AH1,(AG187-10)*AH1)</f>
        <v>0</v>
      </c>
      <c r="AH188" s="75">
        <f>SUM(BG188*AH1)</f>
        <v>0</v>
      </c>
      <c r="AI188" s="75">
        <f>IF(AG188&lt;3,(AI187+1)*AH1,AI187*AH1)</f>
        <v>0</v>
      </c>
      <c r="AJ188" s="75">
        <f>IF(AJ186=AJ187,(AJ187+1-AK188)*AL1,AJ187*AL1)</f>
        <v>0</v>
      </c>
      <c r="AK188" s="75">
        <f t="shared" si="150"/>
        <v>0</v>
      </c>
      <c r="AL188" s="75">
        <f>IF(AJ188-AJ187=0,(AL187+15)*AL1,AM1*AL1)</f>
        <v>0</v>
      </c>
      <c r="AM188" s="75">
        <f>IF(AK188=12,(AM187+1)*AL1,AM187*AL1)</f>
        <v>0</v>
      </c>
      <c r="AN188" s="75">
        <f>IF(AN186=AN187,(AN187+1-AO188)*AO1,AN187*AO1)</f>
        <v>0</v>
      </c>
      <c r="AO188" s="75">
        <f t="shared" si="142"/>
        <v>0</v>
      </c>
      <c r="AP188" s="75">
        <f>IF(AN187=AN188,BG188*AO1,(AP187-15)*AO1)</f>
        <v>0</v>
      </c>
      <c r="AQ188" s="75">
        <f>IF(AO188=12,(AQ187+1)*AO1,AQ187*AO1)</f>
        <v>0</v>
      </c>
      <c r="AR188" s="91">
        <f>SUM(MONTH(BC187+14)*AS1)</f>
        <v>0</v>
      </c>
      <c r="AS188" s="91">
        <f>SUM(DAY(BC187+14)*AS1)</f>
        <v>0</v>
      </c>
      <c r="AT188" s="91">
        <f>SUM(YEAR(BC187+14)*AS1)</f>
        <v>0</v>
      </c>
      <c r="AU188" s="91">
        <f>SUM(MONTH(BC187+7)*AV1)</f>
        <v>0</v>
      </c>
      <c r="AV188" s="91">
        <f>SUM(DAY(BC187+7)*AV1)</f>
        <v>0</v>
      </c>
      <c r="AW188" s="91">
        <f>SUM(YEAR(BC187+7)*AV1)</f>
        <v>0</v>
      </c>
      <c r="AX188" s="91">
        <f t="shared" si="120"/>
        <v>1</v>
      </c>
      <c r="AY188" s="91">
        <f t="shared" si="118"/>
        <v>1</v>
      </c>
      <c r="AZ188" s="91">
        <f t="shared" si="119"/>
        <v>0</v>
      </c>
      <c r="BA188" s="91">
        <f t="shared" si="119"/>
        <v>0</v>
      </c>
      <c r="BB188" s="79">
        <f t="shared" si="121"/>
        <v>0</v>
      </c>
      <c r="BC188" s="91">
        <f t="shared" si="122"/>
        <v>0</v>
      </c>
      <c r="BD188" s="75" t="s">
        <v>59</v>
      </c>
      <c r="BE188" s="91">
        <f>IF(BC188&lt;BU42,((BC188*10)+5),999999)</f>
        <v>5</v>
      </c>
      <c r="BF188" s="91">
        <f t="shared" si="123"/>
        <v>1</v>
      </c>
      <c r="BG188" s="75">
        <f t="shared" si="124"/>
        <v>0</v>
      </c>
      <c r="BH188" s="75">
        <f t="shared" si="143"/>
        <v>0</v>
      </c>
      <c r="BI188" s="75" t="b">
        <f t="shared" si="125"/>
        <v>0</v>
      </c>
      <c r="BJ188" s="75">
        <f t="shared" si="126"/>
        <v>0</v>
      </c>
      <c r="BK188" s="75">
        <f t="shared" si="127"/>
        <v>0</v>
      </c>
      <c r="BL188" s="75" t="b">
        <f t="shared" si="128"/>
        <v>1</v>
      </c>
      <c r="BM188" s="75">
        <f t="shared" si="129"/>
        <v>0</v>
      </c>
      <c r="BN188" s="75">
        <f t="shared" si="130"/>
        <v>0</v>
      </c>
      <c r="BO188" s="75" t="b">
        <f t="shared" si="131"/>
        <v>0</v>
      </c>
      <c r="BP188" s="75">
        <f t="shared" si="132"/>
        <v>0</v>
      </c>
      <c r="BQ188" s="75">
        <f t="shared" si="133"/>
        <v>0</v>
      </c>
      <c r="BR188" s="75"/>
      <c r="BS188" s="72" t="b">
        <f t="shared" si="157"/>
        <v>0</v>
      </c>
      <c r="BT188" s="72">
        <f t="shared" si="162"/>
        <v>0</v>
      </c>
      <c r="BU188" s="69" t="str">
        <f t="shared" si="161"/>
        <v/>
      </c>
      <c r="BV188" s="75"/>
      <c r="BW188" s="75"/>
      <c r="BX188" s="75"/>
      <c r="BY188" s="75"/>
      <c r="BZ188" s="75"/>
      <c r="CA188" s="75"/>
      <c r="CB188" s="75"/>
      <c r="CC188" s="75"/>
      <c r="CD188" s="79">
        <f t="shared" si="134"/>
        <v>0</v>
      </c>
      <c r="CE188" s="92">
        <f>IF(CD188&lt;CE3,CD188,CE3)</f>
        <v>0</v>
      </c>
      <c r="CF188" s="72" t="str">
        <f>IF(CE188&gt;=CE3,"BALLOON","PMT")</f>
        <v>PMT</v>
      </c>
      <c r="CG188" s="91">
        <f t="shared" si="144"/>
        <v>0</v>
      </c>
      <c r="CH188" s="91">
        <f>IF(BX1=360,CB5,CG188)</f>
        <v>0</v>
      </c>
      <c r="CI188" s="75" t="b">
        <f t="shared" si="135"/>
        <v>0</v>
      </c>
      <c r="CJ188" s="75">
        <f t="shared" si="145"/>
        <v>0</v>
      </c>
      <c r="CK188" s="75">
        <f>SUM(CJ188*CK1)</f>
        <v>0</v>
      </c>
      <c r="CL188" s="98">
        <f t="shared" si="136"/>
        <v>0</v>
      </c>
      <c r="CM188" s="97">
        <f>IF(CF188="PMT",E16-CL188,0)</f>
        <v>0</v>
      </c>
      <c r="CN188" s="97">
        <f t="shared" si="149"/>
        <v>0</v>
      </c>
      <c r="CO188" s="97">
        <f t="shared" si="137"/>
        <v>0</v>
      </c>
      <c r="CP188" s="97">
        <f t="shared" si="138"/>
        <v>0</v>
      </c>
      <c r="CQ188" s="94">
        <f t="shared" si="139"/>
        <v>0</v>
      </c>
      <c r="CR188" s="95">
        <f t="shared" si="146"/>
        <v>0</v>
      </c>
      <c r="CS188" s="96">
        <f t="shared" si="140"/>
        <v>0</v>
      </c>
      <c r="CT188" s="75">
        <f t="shared" si="148"/>
        <v>0</v>
      </c>
      <c r="CU188" s="99">
        <f t="shared" si="141"/>
        <v>0</v>
      </c>
      <c r="CV188" s="99">
        <f t="shared" si="167"/>
        <v>0</v>
      </c>
      <c r="CW188" s="100">
        <f t="shared" si="147"/>
        <v>0</v>
      </c>
      <c r="CX188" s="75">
        <f>SUM(CR188*CT188*BE1)</f>
        <v>0</v>
      </c>
    </row>
    <row r="189" spans="1:102" ht="18.95" customHeight="1">
      <c r="A189" s="45" t="str">
        <f t="shared" si="151"/>
        <v/>
      </c>
      <c r="B189" s="55" t="str">
        <f t="shared" si="153"/>
        <v/>
      </c>
      <c r="C189" s="47" t="str">
        <f t="shared" si="152"/>
        <v/>
      </c>
      <c r="D189" s="56" t="str">
        <f t="shared" si="154"/>
        <v/>
      </c>
      <c r="E189" s="121" t="str">
        <f t="shared" si="158"/>
        <v/>
      </c>
      <c r="F189" s="121"/>
      <c r="G189" s="57" t="str">
        <f t="shared" si="155"/>
        <v/>
      </c>
      <c r="H189" s="57" t="str">
        <f t="shared" si="156"/>
        <v/>
      </c>
      <c r="I189" s="128" t="str">
        <f t="shared" si="159"/>
        <v/>
      </c>
      <c r="J189" s="128" t="str">
        <f t="shared" si="160"/>
        <v/>
      </c>
      <c r="K189" s="140" t="str">
        <f t="shared" si="163"/>
        <v/>
      </c>
      <c r="L189" s="140"/>
      <c r="M189" s="139" t="str">
        <f t="shared" si="164"/>
        <v/>
      </c>
      <c r="N189" s="139"/>
      <c r="O189" s="46" t="str">
        <f t="shared" si="165"/>
        <v/>
      </c>
      <c r="P189" s="51" t="str">
        <f t="shared" si="166"/>
        <v/>
      </c>
      <c r="Q189" s="51"/>
      <c r="R189" s="75">
        <f>IF(R188+1&lt;13,(R188+1)*S1,1*S1)</f>
        <v>0</v>
      </c>
      <c r="S189" s="75">
        <f>SUM(BG189*S1)</f>
        <v>0</v>
      </c>
      <c r="T189" s="75">
        <f>IF(R189=1,(T188+1)*S1,T188*S1)</f>
        <v>0</v>
      </c>
      <c r="U189" s="75">
        <f>IF(U188+3&lt;13,(U188+3)*V1,(U188-9)*V1)</f>
        <v>0</v>
      </c>
      <c r="V189" s="75">
        <f>SUM(BG189*V1)</f>
        <v>0</v>
      </c>
      <c r="W189" s="75">
        <f>IF(U189&lt;4,(W188+1)*V1,W188*V1)</f>
        <v>0</v>
      </c>
      <c r="X189" s="75">
        <f>IF(X188+6&lt;13,(X188+6)*Y1,(X188-6)*Y1)</f>
        <v>0</v>
      </c>
      <c r="Y189" s="75">
        <f>SUM(BG189*Y1)</f>
        <v>0</v>
      </c>
      <c r="Z189" s="75">
        <f>IF(X189&lt;6,(Z188+1)*Y1,Z188*Y1)</f>
        <v>0</v>
      </c>
      <c r="AA189" s="75">
        <f>SUM(AA188*AB1)</f>
        <v>0</v>
      </c>
      <c r="AB189" s="75">
        <f>SUM(BG189*AB1)</f>
        <v>0</v>
      </c>
      <c r="AC189" s="75">
        <f>SUM(AC188+1*AB1)</f>
        <v>0</v>
      </c>
      <c r="AD189" s="75">
        <v>0</v>
      </c>
      <c r="AE189" s="75">
        <v>0</v>
      </c>
      <c r="AF189" s="75">
        <v>0</v>
      </c>
      <c r="AG189" s="75">
        <f>IF(AG188+2&lt;13,(AG188+2)*AH1,(AG188-10)*AH1)</f>
        <v>0</v>
      </c>
      <c r="AH189" s="75">
        <f>SUM(BG189*AH1)</f>
        <v>0</v>
      </c>
      <c r="AI189" s="75">
        <f>IF(AG189&lt;3,(AI188+1)*AH1,AI188*AH1)</f>
        <v>0</v>
      </c>
      <c r="AJ189" s="75">
        <f>IF(AJ187=AJ188,(AJ188+1-AK189)*AL1,AJ188*AL1)</f>
        <v>0</v>
      </c>
      <c r="AK189" s="75">
        <f t="shared" si="150"/>
        <v>0</v>
      </c>
      <c r="AL189" s="75">
        <f>IF(AJ189-AJ188=0,(AL188+15)*AL1,AM1*AL1)</f>
        <v>0</v>
      </c>
      <c r="AM189" s="75">
        <f>IF(AK189=12,(AM188+1)*AL1,AM188*AL1)</f>
        <v>0</v>
      </c>
      <c r="AN189" s="75">
        <f>IF(AN187=AN188,(AN188+1-AO189)*AO1,AN188*AO1)</f>
        <v>0</v>
      </c>
      <c r="AO189" s="75">
        <f t="shared" si="142"/>
        <v>0</v>
      </c>
      <c r="AP189" s="75">
        <f>IF(AN188=AN189,BG189*AO1,(AP188-15)*AO1)</f>
        <v>0</v>
      </c>
      <c r="AQ189" s="75">
        <f>IF(AO189=12,(AQ188+1)*AO1,AQ188*AO1)</f>
        <v>0</v>
      </c>
      <c r="AR189" s="91">
        <f>SUM(MONTH(BC188+14)*AS1)</f>
        <v>0</v>
      </c>
      <c r="AS189" s="91">
        <f>SUM(DAY(BC188+14)*AS1)</f>
        <v>0</v>
      </c>
      <c r="AT189" s="91">
        <f>SUM(YEAR(BC188+14)*AS1)</f>
        <v>0</v>
      </c>
      <c r="AU189" s="91">
        <f>SUM(MONTH(BC188+7)*AV1)</f>
        <v>0</v>
      </c>
      <c r="AV189" s="91">
        <f>SUM(DAY(BC188+7)*AV1)</f>
        <v>0</v>
      </c>
      <c r="AW189" s="91">
        <f>SUM(YEAR(BC188+7)*AV1)</f>
        <v>0</v>
      </c>
      <c r="AX189" s="91">
        <f t="shared" si="120"/>
        <v>1</v>
      </c>
      <c r="AY189" s="91">
        <f t="shared" si="118"/>
        <v>1</v>
      </c>
      <c r="AZ189" s="91">
        <f t="shared" si="119"/>
        <v>0</v>
      </c>
      <c r="BA189" s="91">
        <f t="shared" si="119"/>
        <v>0</v>
      </c>
      <c r="BB189" s="79">
        <f t="shared" si="121"/>
        <v>0</v>
      </c>
      <c r="BC189" s="91">
        <f t="shared" si="122"/>
        <v>0</v>
      </c>
      <c r="BD189" s="75" t="s">
        <v>59</v>
      </c>
      <c r="BE189" s="91">
        <f>IF(BC189&lt;BU42,((BC189*10)+5),999999)</f>
        <v>5</v>
      </c>
      <c r="BF189" s="91">
        <f t="shared" si="123"/>
        <v>1</v>
      </c>
      <c r="BG189" s="75">
        <f t="shared" si="124"/>
        <v>0</v>
      </c>
      <c r="BH189" s="75">
        <f t="shared" si="143"/>
        <v>0</v>
      </c>
      <c r="BI189" s="75" t="b">
        <f t="shared" si="125"/>
        <v>0</v>
      </c>
      <c r="BJ189" s="75">
        <f t="shared" si="126"/>
        <v>0</v>
      </c>
      <c r="BK189" s="75">
        <f t="shared" si="127"/>
        <v>0</v>
      </c>
      <c r="BL189" s="75" t="b">
        <f t="shared" si="128"/>
        <v>1</v>
      </c>
      <c r="BM189" s="75">
        <f t="shared" si="129"/>
        <v>0</v>
      </c>
      <c r="BN189" s="75">
        <f t="shared" si="130"/>
        <v>0</v>
      </c>
      <c r="BO189" s="75" t="b">
        <f t="shared" si="131"/>
        <v>0</v>
      </c>
      <c r="BP189" s="75">
        <f t="shared" si="132"/>
        <v>0</v>
      </c>
      <c r="BQ189" s="75">
        <f t="shared" si="133"/>
        <v>0</v>
      </c>
      <c r="BR189" s="75"/>
      <c r="BS189" s="72" t="b">
        <f t="shared" si="157"/>
        <v>0</v>
      </c>
      <c r="BT189" s="72">
        <f t="shared" si="162"/>
        <v>0</v>
      </c>
      <c r="BU189" s="69" t="str">
        <f t="shared" si="161"/>
        <v/>
      </c>
      <c r="BV189" s="75"/>
      <c r="BW189" s="75"/>
      <c r="BX189" s="75"/>
      <c r="BY189" s="75"/>
      <c r="BZ189" s="75"/>
      <c r="CA189" s="75"/>
      <c r="CB189" s="75"/>
      <c r="CC189" s="75"/>
      <c r="CD189" s="79">
        <f t="shared" si="134"/>
        <v>0</v>
      </c>
      <c r="CE189" s="92">
        <f>IF(CD189&lt;CE3,CD189,CE3)</f>
        <v>0</v>
      </c>
      <c r="CF189" s="72" t="str">
        <f>IF(CE189&gt;=CE3,"BALLOON","PMT")</f>
        <v>PMT</v>
      </c>
      <c r="CG189" s="91">
        <f t="shared" si="144"/>
        <v>0</v>
      </c>
      <c r="CH189" s="91">
        <f>IF(BX1=360,CB5,CG189)</f>
        <v>0</v>
      </c>
      <c r="CI189" s="75" t="b">
        <f t="shared" si="135"/>
        <v>0</v>
      </c>
      <c r="CJ189" s="75">
        <f t="shared" si="145"/>
        <v>0</v>
      </c>
      <c r="CK189" s="75">
        <f>SUM(CJ189*CK1)</f>
        <v>0</v>
      </c>
      <c r="CL189" s="98">
        <f t="shared" si="136"/>
        <v>0</v>
      </c>
      <c r="CM189" s="97">
        <f>IF(CF189="PMT",E16-CL189,0)</f>
        <v>0</v>
      </c>
      <c r="CN189" s="97">
        <f t="shared" si="149"/>
        <v>0</v>
      </c>
      <c r="CO189" s="97">
        <f t="shared" si="137"/>
        <v>0</v>
      </c>
      <c r="CP189" s="97">
        <f t="shared" si="138"/>
        <v>0</v>
      </c>
      <c r="CQ189" s="94">
        <f t="shared" si="139"/>
        <v>0</v>
      </c>
      <c r="CR189" s="95">
        <f t="shared" si="146"/>
        <v>0</v>
      </c>
      <c r="CS189" s="96">
        <f t="shared" si="140"/>
        <v>0</v>
      </c>
      <c r="CT189" s="75">
        <f t="shared" si="148"/>
        <v>0</v>
      </c>
      <c r="CU189" s="99">
        <f t="shared" si="141"/>
        <v>0</v>
      </c>
      <c r="CV189" s="99">
        <f t="shared" si="167"/>
        <v>0</v>
      </c>
      <c r="CW189" s="100">
        <f t="shared" si="147"/>
        <v>0</v>
      </c>
      <c r="CX189" s="75">
        <f>SUM(CR189*CT189*BE1)</f>
        <v>0</v>
      </c>
    </row>
    <row r="190" spans="1:102" ht="18.95" customHeight="1">
      <c r="A190" s="45" t="str">
        <f t="shared" si="151"/>
        <v/>
      </c>
      <c r="B190" s="55" t="str">
        <f t="shared" si="153"/>
        <v/>
      </c>
      <c r="C190" s="47" t="str">
        <f t="shared" si="152"/>
        <v/>
      </c>
      <c r="D190" s="56" t="str">
        <f t="shared" si="154"/>
        <v/>
      </c>
      <c r="E190" s="121" t="str">
        <f t="shared" si="158"/>
        <v/>
      </c>
      <c r="F190" s="121"/>
      <c r="G190" s="57" t="str">
        <f t="shared" si="155"/>
        <v/>
      </c>
      <c r="H190" s="57" t="str">
        <f t="shared" si="156"/>
        <v/>
      </c>
      <c r="I190" s="128" t="str">
        <f t="shared" si="159"/>
        <v/>
      </c>
      <c r="J190" s="128" t="str">
        <f t="shared" si="160"/>
        <v/>
      </c>
      <c r="K190" s="140" t="str">
        <f t="shared" si="163"/>
        <v/>
      </c>
      <c r="L190" s="140"/>
      <c r="M190" s="139" t="str">
        <f t="shared" si="164"/>
        <v/>
      </c>
      <c r="N190" s="139"/>
      <c r="O190" s="46" t="str">
        <f t="shared" si="165"/>
        <v/>
      </c>
      <c r="P190" s="51" t="str">
        <f t="shared" si="166"/>
        <v/>
      </c>
      <c r="Q190" s="51"/>
      <c r="R190" s="75">
        <f>IF(R189+1&lt;13,(R189+1)*S1,1*S1)</f>
        <v>0</v>
      </c>
      <c r="S190" s="75">
        <f>SUM(BG190*S1)</f>
        <v>0</v>
      </c>
      <c r="T190" s="75">
        <f>IF(R190=1,(T189+1)*S1,T189*S1)</f>
        <v>0</v>
      </c>
      <c r="U190" s="75">
        <f>IF(U189+3&lt;13,(U189+3)*V1,(U189-9)*V1)</f>
        <v>0</v>
      </c>
      <c r="V190" s="75">
        <f>SUM(BG190*V1)</f>
        <v>0</v>
      </c>
      <c r="W190" s="75">
        <f>IF(U190&lt;4,(W189+1)*V1,W189*V1)</f>
        <v>0</v>
      </c>
      <c r="X190" s="75">
        <f>IF(X189+6&lt;13,(X189+6)*Y1,(X189-6)*Y1)</f>
        <v>0</v>
      </c>
      <c r="Y190" s="75">
        <f>SUM(BG190*Y1)</f>
        <v>0</v>
      </c>
      <c r="Z190" s="75">
        <f>IF(X190&lt;6,(Z189+1)*Y1,Z189*Y1)</f>
        <v>0</v>
      </c>
      <c r="AA190" s="75">
        <f>SUM(AA189*AB1)</f>
        <v>0</v>
      </c>
      <c r="AB190" s="75">
        <f>SUM(BG190*AB1)</f>
        <v>0</v>
      </c>
      <c r="AC190" s="75">
        <f>SUM(AC189+1*AB1)</f>
        <v>0</v>
      </c>
      <c r="AD190" s="75">
        <v>0</v>
      </c>
      <c r="AE190" s="75">
        <v>0</v>
      </c>
      <c r="AF190" s="75">
        <v>0</v>
      </c>
      <c r="AG190" s="75">
        <f>IF(AG189+2&lt;13,(AG189+2)*AH1,(AG189-10)*AH1)</f>
        <v>0</v>
      </c>
      <c r="AH190" s="75">
        <f>SUM(BG190*AH1)</f>
        <v>0</v>
      </c>
      <c r="AI190" s="75">
        <f>IF(AG190&lt;3,(AI189+1)*AH1,AI189*AH1)</f>
        <v>0</v>
      </c>
      <c r="AJ190" s="75">
        <f>IF(AJ188=AJ189,(AJ189+1-AK190)*AL1,AJ189*AL1)</f>
        <v>0</v>
      </c>
      <c r="AK190" s="75">
        <f t="shared" si="150"/>
        <v>0</v>
      </c>
      <c r="AL190" s="75">
        <f>IF(AJ190-AJ189=0,(AL189+15)*AL1,AM1*AL1)</f>
        <v>0</v>
      </c>
      <c r="AM190" s="75">
        <f>IF(AK190=12,(AM189+1)*AL1,AM189*AL1)</f>
        <v>0</v>
      </c>
      <c r="AN190" s="75">
        <f>IF(AN188=AN189,(AN189+1-AO190)*AO1,AN189*AO1)</f>
        <v>0</v>
      </c>
      <c r="AO190" s="75">
        <f t="shared" si="142"/>
        <v>0</v>
      </c>
      <c r="AP190" s="75">
        <f>IF(AN189=AN190,BG190*AO1,(AP189-15)*AO1)</f>
        <v>0</v>
      </c>
      <c r="AQ190" s="75">
        <f>IF(AO190=12,(AQ189+1)*AO1,AQ189*AO1)</f>
        <v>0</v>
      </c>
      <c r="AR190" s="91">
        <f>SUM(MONTH(BC189+14)*AS1)</f>
        <v>0</v>
      </c>
      <c r="AS190" s="91">
        <f>SUM(DAY(BC189+14)*AS1)</f>
        <v>0</v>
      </c>
      <c r="AT190" s="91">
        <f>SUM(YEAR(BC189+14)*AS1)</f>
        <v>0</v>
      </c>
      <c r="AU190" s="91">
        <f>SUM(MONTH(BC189+7)*AV1)</f>
        <v>0</v>
      </c>
      <c r="AV190" s="91">
        <f>SUM(DAY(BC189+7)*AV1)</f>
        <v>0</v>
      </c>
      <c r="AW190" s="91">
        <f>SUM(YEAR(BC189+7)*AV1)</f>
        <v>0</v>
      </c>
      <c r="AX190" s="91">
        <f t="shared" si="120"/>
        <v>1</v>
      </c>
      <c r="AY190" s="91">
        <f t="shared" si="118"/>
        <v>1</v>
      </c>
      <c r="AZ190" s="91">
        <f t="shared" si="119"/>
        <v>0</v>
      </c>
      <c r="BA190" s="91">
        <f t="shared" si="119"/>
        <v>0</v>
      </c>
      <c r="BB190" s="79">
        <f t="shared" si="121"/>
        <v>0</v>
      </c>
      <c r="BC190" s="91">
        <f t="shared" si="122"/>
        <v>0</v>
      </c>
      <c r="BD190" s="75" t="s">
        <v>59</v>
      </c>
      <c r="BE190" s="91">
        <f>IF(BC190&lt;BU42,((BC190*10)+5),999999)</f>
        <v>5</v>
      </c>
      <c r="BF190" s="91">
        <f t="shared" si="123"/>
        <v>1</v>
      </c>
      <c r="BG190" s="75">
        <f t="shared" si="124"/>
        <v>0</v>
      </c>
      <c r="BH190" s="75">
        <f t="shared" si="143"/>
        <v>0</v>
      </c>
      <c r="BI190" s="75" t="b">
        <f t="shared" si="125"/>
        <v>0</v>
      </c>
      <c r="BJ190" s="75">
        <f t="shared" si="126"/>
        <v>0</v>
      </c>
      <c r="BK190" s="75">
        <f t="shared" si="127"/>
        <v>0</v>
      </c>
      <c r="BL190" s="75" t="b">
        <f t="shared" si="128"/>
        <v>1</v>
      </c>
      <c r="BM190" s="75">
        <f t="shared" si="129"/>
        <v>0</v>
      </c>
      <c r="BN190" s="75">
        <f t="shared" si="130"/>
        <v>0</v>
      </c>
      <c r="BO190" s="75" t="b">
        <f t="shared" si="131"/>
        <v>0</v>
      </c>
      <c r="BP190" s="75">
        <f t="shared" si="132"/>
        <v>0</v>
      </c>
      <c r="BQ190" s="75">
        <f t="shared" si="133"/>
        <v>0</v>
      </c>
      <c r="BR190" s="75"/>
      <c r="BS190" s="72" t="b">
        <f t="shared" si="157"/>
        <v>0</v>
      </c>
      <c r="BT190" s="72">
        <f t="shared" si="162"/>
        <v>0</v>
      </c>
      <c r="BU190" s="69" t="str">
        <f t="shared" si="161"/>
        <v/>
      </c>
      <c r="BV190" s="75"/>
      <c r="BW190" s="75"/>
      <c r="BX190" s="75"/>
      <c r="BY190" s="75"/>
      <c r="BZ190" s="75"/>
      <c r="CA190" s="75"/>
      <c r="CB190" s="75"/>
      <c r="CC190" s="75"/>
      <c r="CD190" s="79">
        <f t="shared" si="134"/>
        <v>0</v>
      </c>
      <c r="CE190" s="92">
        <f>IF(CD190&lt;CE3,CD190,CE3)</f>
        <v>0</v>
      </c>
      <c r="CF190" s="72" t="str">
        <f>IF(CE190&gt;=CE3,"BALLOON","PMT")</f>
        <v>PMT</v>
      </c>
      <c r="CG190" s="91">
        <f t="shared" si="144"/>
        <v>0</v>
      </c>
      <c r="CH190" s="91">
        <f>IF(BX1=360,CB5,CG190)</f>
        <v>0</v>
      </c>
      <c r="CI190" s="75" t="b">
        <f t="shared" si="135"/>
        <v>0</v>
      </c>
      <c r="CJ190" s="75">
        <f t="shared" si="145"/>
        <v>0</v>
      </c>
      <c r="CK190" s="75">
        <f>SUM(CJ190*CK1)</f>
        <v>0</v>
      </c>
      <c r="CL190" s="98">
        <f t="shared" si="136"/>
        <v>0</v>
      </c>
      <c r="CM190" s="97">
        <f>IF(CF190="PMT",E16-CL190,0)</f>
        <v>0</v>
      </c>
      <c r="CN190" s="97">
        <f t="shared" si="149"/>
        <v>0</v>
      </c>
      <c r="CO190" s="97">
        <f t="shared" si="137"/>
        <v>0</v>
      </c>
      <c r="CP190" s="97">
        <f t="shared" si="138"/>
        <v>0</v>
      </c>
      <c r="CQ190" s="94">
        <f t="shared" si="139"/>
        <v>0</v>
      </c>
      <c r="CR190" s="95">
        <f t="shared" si="146"/>
        <v>0</v>
      </c>
      <c r="CS190" s="96">
        <f t="shared" si="140"/>
        <v>0</v>
      </c>
      <c r="CT190" s="75">
        <f t="shared" si="148"/>
        <v>0</v>
      </c>
      <c r="CU190" s="99">
        <f t="shared" si="141"/>
        <v>0</v>
      </c>
      <c r="CV190" s="99">
        <f t="shared" si="167"/>
        <v>0</v>
      </c>
      <c r="CW190" s="100">
        <f t="shared" si="147"/>
        <v>0</v>
      </c>
      <c r="CX190" s="75">
        <f>SUM(CR190*CT190*BE1)</f>
        <v>0</v>
      </c>
    </row>
    <row r="191" spans="1:102" ht="18.95" customHeight="1">
      <c r="A191" s="45" t="str">
        <f t="shared" si="151"/>
        <v/>
      </c>
      <c r="B191" s="55" t="str">
        <f t="shared" si="153"/>
        <v/>
      </c>
      <c r="C191" s="47" t="str">
        <f t="shared" si="152"/>
        <v/>
      </c>
      <c r="D191" s="56" t="str">
        <f t="shared" si="154"/>
        <v/>
      </c>
      <c r="E191" s="121" t="str">
        <f t="shared" si="158"/>
        <v/>
      </c>
      <c r="F191" s="121"/>
      <c r="G191" s="57" t="str">
        <f t="shared" si="155"/>
        <v/>
      </c>
      <c r="H191" s="57" t="str">
        <f t="shared" si="156"/>
        <v/>
      </c>
      <c r="I191" s="128" t="str">
        <f t="shared" si="159"/>
        <v/>
      </c>
      <c r="J191" s="128" t="str">
        <f t="shared" si="160"/>
        <v/>
      </c>
      <c r="K191" s="140" t="str">
        <f t="shared" si="163"/>
        <v/>
      </c>
      <c r="L191" s="140"/>
      <c r="M191" s="139" t="str">
        <f t="shared" si="164"/>
        <v/>
      </c>
      <c r="N191" s="139"/>
      <c r="O191" s="46" t="str">
        <f t="shared" si="165"/>
        <v/>
      </c>
      <c r="P191" s="51" t="str">
        <f t="shared" si="166"/>
        <v/>
      </c>
      <c r="Q191" s="51"/>
      <c r="R191" s="75">
        <f>IF(R190+1&lt;13,(R190+1)*S1,1*S1)</f>
        <v>0</v>
      </c>
      <c r="S191" s="75">
        <f>SUM(BG191*S1)</f>
        <v>0</v>
      </c>
      <c r="T191" s="75">
        <f>IF(R191=1,(T190+1)*S1,T190*S1)</f>
        <v>0</v>
      </c>
      <c r="U191" s="75">
        <f>IF(U190+3&lt;13,(U190+3)*V1,(U190-9)*V1)</f>
        <v>0</v>
      </c>
      <c r="V191" s="75">
        <f>SUM(BG191*V1)</f>
        <v>0</v>
      </c>
      <c r="W191" s="75">
        <f>IF(U191&lt;4,(W190+1)*V1,W190*V1)</f>
        <v>0</v>
      </c>
      <c r="X191" s="75">
        <f>IF(X190+6&lt;13,(X190+6)*Y1,(X190-6)*Y1)</f>
        <v>0</v>
      </c>
      <c r="Y191" s="75">
        <f>SUM(BG191*Y1)</f>
        <v>0</v>
      </c>
      <c r="Z191" s="75">
        <f>IF(X191&lt;6,(Z190+1)*Y1,Z190*Y1)</f>
        <v>0</v>
      </c>
      <c r="AA191" s="75">
        <f>SUM(AA190*AB1)</f>
        <v>0</v>
      </c>
      <c r="AB191" s="75">
        <f>SUM(BG191*AB1)</f>
        <v>0</v>
      </c>
      <c r="AC191" s="75">
        <f>SUM(AC190+1*AB1)</f>
        <v>0</v>
      </c>
      <c r="AD191" s="75">
        <v>0</v>
      </c>
      <c r="AE191" s="75">
        <v>0</v>
      </c>
      <c r="AF191" s="75">
        <v>0</v>
      </c>
      <c r="AG191" s="75">
        <f>IF(AG190+2&lt;13,(AG190+2)*AH1,(AG190-10)*AH1)</f>
        <v>0</v>
      </c>
      <c r="AH191" s="75">
        <f>SUM(BG191*AH1)</f>
        <v>0</v>
      </c>
      <c r="AI191" s="75">
        <f>IF(AG191&lt;3,(AI190+1)*AH1,AI190*AH1)</f>
        <v>0</v>
      </c>
      <c r="AJ191" s="75">
        <f>IF(AJ189=AJ190,(AJ190+1-AK191)*AL1,AJ190*AL1)</f>
        <v>0</v>
      </c>
      <c r="AK191" s="75">
        <f t="shared" si="150"/>
        <v>0</v>
      </c>
      <c r="AL191" s="75">
        <f>IF(AJ191-AJ190=0,(AL190+15)*AL1,AM1*AL1)</f>
        <v>0</v>
      </c>
      <c r="AM191" s="75">
        <f>IF(AK191=12,(AM190+1)*AL1,AM190*AL1)</f>
        <v>0</v>
      </c>
      <c r="AN191" s="75">
        <f>IF(AN189=AN190,(AN190+1-AO191)*AO1,AN190*AO1)</f>
        <v>0</v>
      </c>
      <c r="AO191" s="75">
        <f t="shared" si="142"/>
        <v>0</v>
      </c>
      <c r="AP191" s="75">
        <f>IF(AN190=AN191,BG191*AO1,(AP190-15)*AO1)</f>
        <v>0</v>
      </c>
      <c r="AQ191" s="75">
        <f>IF(AO191=12,(AQ190+1)*AO1,AQ190*AO1)</f>
        <v>0</v>
      </c>
      <c r="AR191" s="91">
        <f>SUM(MONTH(BC190+14)*AS1)</f>
        <v>0</v>
      </c>
      <c r="AS191" s="91">
        <f>SUM(DAY(BC190+14)*AS1)</f>
        <v>0</v>
      </c>
      <c r="AT191" s="91">
        <f>SUM(YEAR(BC190+14)*AS1)</f>
        <v>0</v>
      </c>
      <c r="AU191" s="91">
        <f>SUM(MONTH(BC190+7)*AV1)</f>
        <v>0</v>
      </c>
      <c r="AV191" s="91">
        <f>SUM(DAY(BC190+7)*AV1)</f>
        <v>0</v>
      </c>
      <c r="AW191" s="91">
        <f>SUM(YEAR(BC190+7)*AV1)</f>
        <v>0</v>
      </c>
      <c r="AX191" s="91">
        <f t="shared" si="120"/>
        <v>1</v>
      </c>
      <c r="AY191" s="91">
        <f t="shared" si="118"/>
        <v>1</v>
      </c>
      <c r="AZ191" s="91">
        <f t="shared" si="119"/>
        <v>0</v>
      </c>
      <c r="BA191" s="91">
        <f t="shared" si="119"/>
        <v>0</v>
      </c>
      <c r="BB191" s="79">
        <f t="shared" si="121"/>
        <v>0</v>
      </c>
      <c r="BC191" s="91">
        <f t="shared" si="122"/>
        <v>0</v>
      </c>
      <c r="BD191" s="75" t="s">
        <v>59</v>
      </c>
      <c r="BE191" s="91">
        <f>IF(BC191&lt;BU42,((BC191*10)+5),999999)</f>
        <v>5</v>
      </c>
      <c r="BF191" s="91">
        <f t="shared" si="123"/>
        <v>1</v>
      </c>
      <c r="BG191" s="75">
        <f t="shared" si="124"/>
        <v>0</v>
      </c>
      <c r="BH191" s="75">
        <f t="shared" si="143"/>
        <v>0</v>
      </c>
      <c r="BI191" s="75" t="b">
        <f t="shared" si="125"/>
        <v>0</v>
      </c>
      <c r="BJ191" s="75">
        <f t="shared" si="126"/>
        <v>0</v>
      </c>
      <c r="BK191" s="75">
        <f t="shared" si="127"/>
        <v>0</v>
      </c>
      <c r="BL191" s="75" t="b">
        <f t="shared" si="128"/>
        <v>1</v>
      </c>
      <c r="BM191" s="75">
        <f t="shared" si="129"/>
        <v>0</v>
      </c>
      <c r="BN191" s="75">
        <f t="shared" si="130"/>
        <v>0</v>
      </c>
      <c r="BO191" s="75" t="b">
        <f t="shared" si="131"/>
        <v>0</v>
      </c>
      <c r="BP191" s="75">
        <f t="shared" si="132"/>
        <v>0</v>
      </c>
      <c r="BQ191" s="75">
        <f t="shared" si="133"/>
        <v>0</v>
      </c>
      <c r="BR191" s="75"/>
      <c r="BS191" s="72" t="b">
        <f t="shared" si="157"/>
        <v>0</v>
      </c>
      <c r="BT191" s="72">
        <f t="shared" si="162"/>
        <v>0</v>
      </c>
      <c r="BU191" s="69" t="str">
        <f t="shared" si="161"/>
        <v/>
      </c>
      <c r="BV191" s="75"/>
      <c r="BW191" s="75"/>
      <c r="BX191" s="75"/>
      <c r="BY191" s="75"/>
      <c r="BZ191" s="75"/>
      <c r="CA191" s="75"/>
      <c r="CB191" s="75"/>
      <c r="CC191" s="75"/>
      <c r="CD191" s="79">
        <f t="shared" si="134"/>
        <v>0</v>
      </c>
      <c r="CE191" s="92">
        <f>IF(CD191&lt;CE3,CD191,CE3)</f>
        <v>0</v>
      </c>
      <c r="CF191" s="72" t="str">
        <f>IF(CE191&gt;=CE3,"BALLOON","PMT")</f>
        <v>PMT</v>
      </c>
      <c r="CG191" s="91">
        <f t="shared" si="144"/>
        <v>0</v>
      </c>
      <c r="CH191" s="91">
        <f>IF(BX1=360,CB5,CG191)</f>
        <v>0</v>
      </c>
      <c r="CI191" s="75" t="b">
        <f t="shared" si="135"/>
        <v>0</v>
      </c>
      <c r="CJ191" s="75">
        <f t="shared" si="145"/>
        <v>0</v>
      </c>
      <c r="CK191" s="75">
        <f>SUM(CJ191*CK1)</f>
        <v>0</v>
      </c>
      <c r="CL191" s="98">
        <f t="shared" si="136"/>
        <v>0</v>
      </c>
      <c r="CM191" s="97">
        <f>IF(CF191="PMT",E16-CL191,0)</f>
        <v>0</v>
      </c>
      <c r="CN191" s="97">
        <f t="shared" si="149"/>
        <v>0</v>
      </c>
      <c r="CO191" s="97">
        <f t="shared" si="137"/>
        <v>0</v>
      </c>
      <c r="CP191" s="97">
        <f t="shared" si="138"/>
        <v>0</v>
      </c>
      <c r="CQ191" s="94">
        <f t="shared" si="139"/>
        <v>0</v>
      </c>
      <c r="CR191" s="95">
        <f t="shared" si="146"/>
        <v>0</v>
      </c>
      <c r="CS191" s="96">
        <f t="shared" si="140"/>
        <v>0</v>
      </c>
      <c r="CT191" s="75">
        <f t="shared" si="148"/>
        <v>0</v>
      </c>
      <c r="CU191" s="99">
        <f t="shared" si="141"/>
        <v>0</v>
      </c>
      <c r="CV191" s="99">
        <f t="shared" si="167"/>
        <v>0</v>
      </c>
      <c r="CW191" s="100">
        <f t="shared" si="147"/>
        <v>0</v>
      </c>
      <c r="CX191" s="75">
        <f>SUM(CR191*CT191*BE1)</f>
        <v>0</v>
      </c>
    </row>
    <row r="192" spans="1:102" ht="18.95" customHeight="1">
      <c r="A192" s="45" t="str">
        <f t="shared" si="151"/>
        <v/>
      </c>
      <c r="B192" s="55" t="str">
        <f t="shared" si="153"/>
        <v/>
      </c>
      <c r="C192" s="47" t="str">
        <f t="shared" si="152"/>
        <v/>
      </c>
      <c r="D192" s="56" t="str">
        <f t="shared" si="154"/>
        <v/>
      </c>
      <c r="E192" s="121" t="str">
        <f t="shared" si="158"/>
        <v/>
      </c>
      <c r="F192" s="121"/>
      <c r="G192" s="57" t="str">
        <f t="shared" si="155"/>
        <v/>
      </c>
      <c r="H192" s="57" t="str">
        <f t="shared" si="156"/>
        <v/>
      </c>
      <c r="I192" s="128" t="str">
        <f t="shared" si="159"/>
        <v/>
      </c>
      <c r="J192" s="128" t="str">
        <f t="shared" si="160"/>
        <v/>
      </c>
      <c r="K192" s="140" t="str">
        <f t="shared" si="163"/>
        <v/>
      </c>
      <c r="L192" s="140"/>
      <c r="M192" s="139" t="str">
        <f t="shared" si="164"/>
        <v/>
      </c>
      <c r="N192" s="139"/>
      <c r="O192" s="46" t="str">
        <f t="shared" si="165"/>
        <v/>
      </c>
      <c r="P192" s="51" t="str">
        <f t="shared" si="166"/>
        <v/>
      </c>
      <c r="Q192" s="51"/>
      <c r="R192" s="75">
        <f>IF(R191+1&lt;13,(R191+1)*S1,1*S1)</f>
        <v>0</v>
      </c>
      <c r="S192" s="75">
        <f>SUM(BG192*S1)</f>
        <v>0</v>
      </c>
      <c r="T192" s="75">
        <f>IF(R192=1,(T191+1)*S1,T191*S1)</f>
        <v>0</v>
      </c>
      <c r="U192" s="75">
        <f>IF(U191+3&lt;13,(U191+3)*V1,(U191-9)*V1)</f>
        <v>0</v>
      </c>
      <c r="V192" s="75">
        <f>SUM(BG192*V1)</f>
        <v>0</v>
      </c>
      <c r="W192" s="75">
        <f>IF(U192&lt;4,(W191+1)*V1,W191*V1)</f>
        <v>0</v>
      </c>
      <c r="X192" s="75">
        <f>IF(X191+6&lt;13,(X191+6)*Y1,(X191-6)*Y1)</f>
        <v>0</v>
      </c>
      <c r="Y192" s="75">
        <f>SUM(BG192*Y1)</f>
        <v>0</v>
      </c>
      <c r="Z192" s="75">
        <f>IF(X192&lt;6,(Z191+1)*Y1,Z191*Y1)</f>
        <v>0</v>
      </c>
      <c r="AA192" s="75">
        <f>SUM(AA191*AB1)</f>
        <v>0</v>
      </c>
      <c r="AB192" s="75">
        <f>SUM(BG192*AB1)</f>
        <v>0</v>
      </c>
      <c r="AC192" s="75">
        <f>SUM(AC191+1*AB1)</f>
        <v>0</v>
      </c>
      <c r="AD192" s="75">
        <v>0</v>
      </c>
      <c r="AE192" s="75">
        <v>0</v>
      </c>
      <c r="AF192" s="75">
        <v>0</v>
      </c>
      <c r="AG192" s="75">
        <f>IF(AG191+2&lt;13,(AG191+2)*AH1,(AG191-10)*AH1)</f>
        <v>0</v>
      </c>
      <c r="AH192" s="75">
        <f>SUM(BG192*AH1)</f>
        <v>0</v>
      </c>
      <c r="AI192" s="75">
        <f>IF(AG192&lt;3,(AI191+1)*AH1,AI191*AH1)</f>
        <v>0</v>
      </c>
      <c r="AJ192" s="75">
        <f>IF(AJ190=AJ191,(AJ191+1-AK192)*AL1,AJ191*AL1)</f>
        <v>0</v>
      </c>
      <c r="AK192" s="75">
        <f t="shared" si="150"/>
        <v>0</v>
      </c>
      <c r="AL192" s="75">
        <f>IF(AJ192-AJ191=0,(AL191+15)*AL1,AM1*AL1)</f>
        <v>0</v>
      </c>
      <c r="AM192" s="75">
        <f>IF(AK192=12,(AM191+1)*AL1,AM191*AL1)</f>
        <v>0</v>
      </c>
      <c r="AN192" s="75">
        <f>IF(AN190=AN191,(AN191+1-AO192)*AO1,AN191*AO1)</f>
        <v>0</v>
      </c>
      <c r="AO192" s="75">
        <f t="shared" si="142"/>
        <v>0</v>
      </c>
      <c r="AP192" s="75">
        <f>IF(AN191=AN192,BG192*AO1,(AP191-15)*AO1)</f>
        <v>0</v>
      </c>
      <c r="AQ192" s="75">
        <f>IF(AO192=12,(AQ191+1)*AO1,AQ191*AO1)</f>
        <v>0</v>
      </c>
      <c r="AR192" s="91">
        <f>SUM(MONTH(BC191+14)*AS1)</f>
        <v>0</v>
      </c>
      <c r="AS192" s="91">
        <f>SUM(DAY(BC191+14)*AS1)</f>
        <v>0</v>
      </c>
      <c r="AT192" s="91">
        <f>SUM(YEAR(BC191+14)*AS1)</f>
        <v>0</v>
      </c>
      <c r="AU192" s="91">
        <f>SUM(MONTH(BC191+7)*AV1)</f>
        <v>0</v>
      </c>
      <c r="AV192" s="91">
        <f>SUM(DAY(BC191+7)*AV1)</f>
        <v>0</v>
      </c>
      <c r="AW192" s="91">
        <f>SUM(YEAR(BC191+7)*AV1)</f>
        <v>0</v>
      </c>
      <c r="AX192" s="91">
        <f t="shared" si="120"/>
        <v>1</v>
      </c>
      <c r="AY192" s="91">
        <f t="shared" si="118"/>
        <v>1</v>
      </c>
      <c r="AZ192" s="91">
        <f t="shared" si="119"/>
        <v>0</v>
      </c>
      <c r="BA192" s="91">
        <f t="shared" si="119"/>
        <v>0</v>
      </c>
      <c r="BB192" s="79">
        <f t="shared" si="121"/>
        <v>0</v>
      </c>
      <c r="BC192" s="91">
        <f t="shared" si="122"/>
        <v>0</v>
      </c>
      <c r="BD192" s="75" t="s">
        <v>59</v>
      </c>
      <c r="BE192" s="91">
        <f>IF(BC192&lt;BU42,((BC192*10)+5),999999)</f>
        <v>5</v>
      </c>
      <c r="BF192" s="91">
        <f t="shared" si="123"/>
        <v>1</v>
      </c>
      <c r="BG192" s="75">
        <f t="shared" si="124"/>
        <v>0</v>
      </c>
      <c r="BH192" s="75">
        <f t="shared" si="143"/>
        <v>0</v>
      </c>
      <c r="BI192" s="75" t="b">
        <f t="shared" si="125"/>
        <v>0</v>
      </c>
      <c r="BJ192" s="75">
        <f t="shared" si="126"/>
        <v>0</v>
      </c>
      <c r="BK192" s="75">
        <f t="shared" si="127"/>
        <v>0</v>
      </c>
      <c r="BL192" s="75" t="b">
        <f t="shared" si="128"/>
        <v>1</v>
      </c>
      <c r="BM192" s="75">
        <f t="shared" si="129"/>
        <v>0</v>
      </c>
      <c r="BN192" s="75">
        <f t="shared" si="130"/>
        <v>0</v>
      </c>
      <c r="BO192" s="75" t="b">
        <f t="shared" si="131"/>
        <v>0</v>
      </c>
      <c r="BP192" s="75">
        <f t="shared" si="132"/>
        <v>0</v>
      </c>
      <c r="BQ192" s="75">
        <f t="shared" si="133"/>
        <v>0</v>
      </c>
      <c r="BR192" s="75"/>
      <c r="BS192" s="72" t="b">
        <f t="shared" si="157"/>
        <v>0</v>
      </c>
      <c r="BT192" s="72">
        <f t="shared" si="162"/>
        <v>0</v>
      </c>
      <c r="BU192" s="69" t="str">
        <f t="shared" si="161"/>
        <v/>
      </c>
      <c r="BV192" s="75"/>
      <c r="BW192" s="75"/>
      <c r="BX192" s="75"/>
      <c r="BY192" s="75"/>
      <c r="BZ192" s="75"/>
      <c r="CA192" s="75"/>
      <c r="CB192" s="75"/>
      <c r="CC192" s="75"/>
      <c r="CD192" s="79">
        <f t="shared" si="134"/>
        <v>0</v>
      </c>
      <c r="CE192" s="92">
        <f>IF(CD192&lt;CE3,CD192,CE3)</f>
        <v>0</v>
      </c>
      <c r="CF192" s="72" t="str">
        <f>IF(CE192&gt;=CE3,"BALLOON","PMT")</f>
        <v>PMT</v>
      </c>
      <c r="CG192" s="91">
        <f t="shared" si="144"/>
        <v>0</v>
      </c>
      <c r="CH192" s="91">
        <f>IF(BX1=360,CB5,CG192)</f>
        <v>0</v>
      </c>
      <c r="CI192" s="75" t="b">
        <f t="shared" si="135"/>
        <v>0</v>
      </c>
      <c r="CJ192" s="75">
        <f t="shared" si="145"/>
        <v>0</v>
      </c>
      <c r="CK192" s="75">
        <f>SUM(CJ192*CK1)</f>
        <v>0</v>
      </c>
      <c r="CL192" s="98">
        <f t="shared" si="136"/>
        <v>0</v>
      </c>
      <c r="CM192" s="97">
        <f>IF(CF192="PMT",E16-CL192,0)</f>
        <v>0</v>
      </c>
      <c r="CN192" s="97">
        <f t="shared" si="149"/>
        <v>0</v>
      </c>
      <c r="CO192" s="97">
        <f t="shared" si="137"/>
        <v>0</v>
      </c>
      <c r="CP192" s="97">
        <f t="shared" si="138"/>
        <v>0</v>
      </c>
      <c r="CQ192" s="94">
        <f t="shared" si="139"/>
        <v>0</v>
      </c>
      <c r="CR192" s="95">
        <f t="shared" si="146"/>
        <v>0</v>
      </c>
      <c r="CS192" s="96">
        <f t="shared" si="140"/>
        <v>0</v>
      </c>
      <c r="CT192" s="75">
        <f t="shared" si="148"/>
        <v>0</v>
      </c>
      <c r="CU192" s="99">
        <f t="shared" si="141"/>
        <v>0</v>
      </c>
      <c r="CV192" s="99">
        <f t="shared" si="167"/>
        <v>0</v>
      </c>
      <c r="CW192" s="100">
        <f t="shared" si="147"/>
        <v>0</v>
      </c>
      <c r="CX192" s="75">
        <f>SUM(CR192*CT192*BE1)</f>
        <v>0</v>
      </c>
    </row>
    <row r="193" spans="1:102" ht="18.95" customHeight="1">
      <c r="A193" s="45" t="str">
        <f t="shared" si="151"/>
        <v/>
      </c>
      <c r="B193" s="55" t="str">
        <f t="shared" si="153"/>
        <v/>
      </c>
      <c r="C193" s="47" t="str">
        <f t="shared" si="152"/>
        <v/>
      </c>
      <c r="D193" s="56" t="str">
        <f t="shared" si="154"/>
        <v/>
      </c>
      <c r="E193" s="121" t="str">
        <f t="shared" si="158"/>
        <v/>
      </c>
      <c r="F193" s="121"/>
      <c r="G193" s="57" t="str">
        <f t="shared" si="155"/>
        <v/>
      </c>
      <c r="H193" s="57" t="str">
        <f t="shared" si="156"/>
        <v/>
      </c>
      <c r="I193" s="128" t="str">
        <f t="shared" si="159"/>
        <v/>
      </c>
      <c r="J193" s="128" t="str">
        <f t="shared" si="160"/>
        <v/>
      </c>
      <c r="K193" s="140" t="str">
        <f t="shared" si="163"/>
        <v/>
      </c>
      <c r="L193" s="140"/>
      <c r="M193" s="139" t="str">
        <f t="shared" si="164"/>
        <v/>
      </c>
      <c r="N193" s="139"/>
      <c r="O193" s="46" t="str">
        <f t="shared" si="165"/>
        <v/>
      </c>
      <c r="P193" s="51" t="str">
        <f t="shared" si="166"/>
        <v/>
      </c>
      <c r="Q193" s="51"/>
      <c r="R193" s="75">
        <f>IF(R192+1&lt;13,(R192+1)*S1,1*S1)</f>
        <v>0</v>
      </c>
      <c r="S193" s="75">
        <f>SUM(BG193*S1)</f>
        <v>0</v>
      </c>
      <c r="T193" s="75">
        <f>IF(R193=1,(T192+1)*S1,T192*S1)</f>
        <v>0</v>
      </c>
      <c r="U193" s="75">
        <f>IF(U192+3&lt;13,(U192+3)*V1,(U192-9)*V1)</f>
        <v>0</v>
      </c>
      <c r="V193" s="75">
        <f>SUM(BG193*V1)</f>
        <v>0</v>
      </c>
      <c r="W193" s="75">
        <f>IF(U193&lt;4,(W192+1)*V1,W192*V1)</f>
        <v>0</v>
      </c>
      <c r="X193" s="75">
        <f>IF(X192+6&lt;13,(X192+6)*Y1,(X192-6)*Y1)</f>
        <v>0</v>
      </c>
      <c r="Y193" s="75">
        <f>SUM(BG193*Y1)</f>
        <v>0</v>
      </c>
      <c r="Z193" s="75">
        <f>IF(X193&lt;6,(Z192+1)*Y1,Z192*Y1)</f>
        <v>0</v>
      </c>
      <c r="AA193" s="75">
        <f>SUM(AA192*AB1)</f>
        <v>0</v>
      </c>
      <c r="AB193" s="75">
        <f>SUM(BG193*AB1)</f>
        <v>0</v>
      </c>
      <c r="AC193" s="75">
        <f>SUM(AC192+1*AB1)</f>
        <v>0</v>
      </c>
      <c r="AD193" s="75">
        <v>0</v>
      </c>
      <c r="AE193" s="75">
        <v>0</v>
      </c>
      <c r="AF193" s="75">
        <v>0</v>
      </c>
      <c r="AG193" s="75">
        <f>IF(AG192+2&lt;13,(AG192+2)*AH1,(AG192-10)*AH1)</f>
        <v>0</v>
      </c>
      <c r="AH193" s="75">
        <f>SUM(BG193*AH1)</f>
        <v>0</v>
      </c>
      <c r="AI193" s="75">
        <f>IF(AG193&lt;3,(AI192+1)*AH1,AI192*AH1)</f>
        <v>0</v>
      </c>
      <c r="AJ193" s="75">
        <f>IF(AJ191=AJ192,(AJ192+1-AK193)*AL1,AJ192*AL1)</f>
        <v>0</v>
      </c>
      <c r="AK193" s="75">
        <f t="shared" si="150"/>
        <v>0</v>
      </c>
      <c r="AL193" s="75">
        <f>IF(AJ193-AJ192=0,(AL192+15)*AL1,AM1*AL1)</f>
        <v>0</v>
      </c>
      <c r="AM193" s="75">
        <f>IF(AK193=12,(AM192+1)*AL1,AM192*AL1)</f>
        <v>0</v>
      </c>
      <c r="AN193" s="75">
        <f>IF(AN191=AN192,(AN192+1-AO193)*AO1,AN192*AO1)</f>
        <v>0</v>
      </c>
      <c r="AO193" s="75">
        <f t="shared" si="142"/>
        <v>0</v>
      </c>
      <c r="AP193" s="75">
        <f>IF(AN192=AN193,BG193*AO1,(AP192-15)*AO1)</f>
        <v>0</v>
      </c>
      <c r="AQ193" s="75">
        <f>IF(AO193=12,(AQ192+1)*AO1,AQ192*AO1)</f>
        <v>0</v>
      </c>
      <c r="AR193" s="91">
        <f>SUM(MONTH(BC192+14)*AS1)</f>
        <v>0</v>
      </c>
      <c r="AS193" s="91">
        <f>SUM(DAY(BC192+14)*AS1)</f>
        <v>0</v>
      </c>
      <c r="AT193" s="91">
        <f>SUM(YEAR(BC192+14)*AS1)</f>
        <v>0</v>
      </c>
      <c r="AU193" s="91">
        <f>SUM(MONTH(BC192+7)*AV1)</f>
        <v>0</v>
      </c>
      <c r="AV193" s="91">
        <f>SUM(DAY(BC192+7)*AV1)</f>
        <v>0</v>
      </c>
      <c r="AW193" s="91">
        <f>SUM(YEAR(BC192+7)*AV1)</f>
        <v>0</v>
      </c>
      <c r="AX193" s="91">
        <f t="shared" si="120"/>
        <v>1</v>
      </c>
      <c r="AY193" s="91">
        <f t="shared" si="118"/>
        <v>1</v>
      </c>
      <c r="AZ193" s="91">
        <f t="shared" si="119"/>
        <v>0</v>
      </c>
      <c r="BA193" s="91">
        <f t="shared" si="119"/>
        <v>0</v>
      </c>
      <c r="BB193" s="79">
        <f t="shared" si="121"/>
        <v>0</v>
      </c>
      <c r="BC193" s="91">
        <f t="shared" si="122"/>
        <v>0</v>
      </c>
      <c r="BD193" s="75" t="s">
        <v>59</v>
      </c>
      <c r="BE193" s="91">
        <f>IF(BC193&lt;BU42,((BC193*10)+5),999999)</f>
        <v>5</v>
      </c>
      <c r="BF193" s="91">
        <f t="shared" si="123"/>
        <v>1</v>
      </c>
      <c r="BG193" s="75">
        <f t="shared" si="124"/>
        <v>0</v>
      </c>
      <c r="BH193" s="75">
        <f t="shared" si="143"/>
        <v>0</v>
      </c>
      <c r="BI193" s="75" t="b">
        <f t="shared" si="125"/>
        <v>0</v>
      </c>
      <c r="BJ193" s="75">
        <f t="shared" si="126"/>
        <v>0</v>
      </c>
      <c r="BK193" s="75">
        <f t="shared" si="127"/>
        <v>0</v>
      </c>
      <c r="BL193" s="75" t="b">
        <f t="shared" si="128"/>
        <v>1</v>
      </c>
      <c r="BM193" s="75">
        <f t="shared" si="129"/>
        <v>0</v>
      </c>
      <c r="BN193" s="75">
        <f t="shared" si="130"/>
        <v>0</v>
      </c>
      <c r="BO193" s="75" t="b">
        <f t="shared" si="131"/>
        <v>0</v>
      </c>
      <c r="BP193" s="75">
        <f t="shared" si="132"/>
        <v>0</v>
      </c>
      <c r="BQ193" s="75">
        <f t="shared" si="133"/>
        <v>0</v>
      </c>
      <c r="BR193" s="75"/>
      <c r="BS193" s="72" t="b">
        <f t="shared" si="157"/>
        <v>0</v>
      </c>
      <c r="BT193" s="72">
        <f t="shared" si="162"/>
        <v>0</v>
      </c>
      <c r="BU193" s="69" t="str">
        <f t="shared" si="161"/>
        <v/>
      </c>
      <c r="BV193" s="75"/>
      <c r="BW193" s="75"/>
      <c r="BX193" s="75"/>
      <c r="BY193" s="75"/>
      <c r="BZ193" s="75"/>
      <c r="CA193" s="75"/>
      <c r="CB193" s="75"/>
      <c r="CC193" s="75"/>
      <c r="CD193" s="79">
        <f t="shared" si="134"/>
        <v>0</v>
      </c>
      <c r="CE193" s="92">
        <f>IF(CD193&lt;CE3,CD193,CE3)</f>
        <v>0</v>
      </c>
      <c r="CF193" s="72" t="str">
        <f>IF(CE193&gt;=CE3,"BALLOON","PMT")</f>
        <v>PMT</v>
      </c>
      <c r="CG193" s="91">
        <f t="shared" si="144"/>
        <v>0</v>
      </c>
      <c r="CH193" s="91">
        <f>IF(BX1=360,CB5,CG193)</f>
        <v>0</v>
      </c>
      <c r="CI193" s="75" t="b">
        <f t="shared" si="135"/>
        <v>0</v>
      </c>
      <c r="CJ193" s="75">
        <f t="shared" si="145"/>
        <v>0</v>
      </c>
      <c r="CK193" s="75">
        <f>SUM(CJ193*CK1)</f>
        <v>0</v>
      </c>
      <c r="CL193" s="98">
        <f t="shared" si="136"/>
        <v>0</v>
      </c>
      <c r="CM193" s="97">
        <f>IF(CF193="PMT",E16-CL193,0)</f>
        <v>0</v>
      </c>
      <c r="CN193" s="97">
        <f t="shared" si="149"/>
        <v>0</v>
      </c>
      <c r="CO193" s="97">
        <f t="shared" si="137"/>
        <v>0</v>
      </c>
      <c r="CP193" s="97">
        <f t="shared" si="138"/>
        <v>0</v>
      </c>
      <c r="CQ193" s="94">
        <f t="shared" si="139"/>
        <v>0</v>
      </c>
      <c r="CR193" s="95">
        <f t="shared" si="146"/>
        <v>0</v>
      </c>
      <c r="CS193" s="96">
        <f t="shared" si="140"/>
        <v>0</v>
      </c>
      <c r="CT193" s="75">
        <f t="shared" si="148"/>
        <v>0</v>
      </c>
      <c r="CU193" s="99">
        <f t="shared" si="141"/>
        <v>0</v>
      </c>
      <c r="CV193" s="99">
        <f t="shared" si="167"/>
        <v>0</v>
      </c>
      <c r="CW193" s="100">
        <f t="shared" si="147"/>
        <v>0</v>
      </c>
      <c r="CX193" s="75">
        <f>SUM(CR193*CT193*BE1)</f>
        <v>0</v>
      </c>
    </row>
    <row r="194" spans="1:102" ht="18.95" customHeight="1">
      <c r="A194" s="45" t="str">
        <f t="shared" si="151"/>
        <v/>
      </c>
      <c r="B194" s="55" t="str">
        <f t="shared" si="153"/>
        <v/>
      </c>
      <c r="C194" s="47" t="str">
        <f t="shared" si="152"/>
        <v/>
      </c>
      <c r="D194" s="56" t="str">
        <f t="shared" si="154"/>
        <v/>
      </c>
      <c r="E194" s="121" t="str">
        <f t="shared" si="158"/>
        <v/>
      </c>
      <c r="F194" s="121"/>
      <c r="G194" s="57" t="str">
        <f t="shared" si="155"/>
        <v/>
      </c>
      <c r="H194" s="57" t="str">
        <f t="shared" si="156"/>
        <v/>
      </c>
      <c r="I194" s="128" t="str">
        <f t="shared" si="159"/>
        <v/>
      </c>
      <c r="J194" s="128" t="str">
        <f t="shared" si="160"/>
        <v/>
      </c>
      <c r="K194" s="140" t="str">
        <f t="shared" si="163"/>
        <v/>
      </c>
      <c r="L194" s="140"/>
      <c r="M194" s="139" t="str">
        <f t="shared" si="164"/>
        <v/>
      </c>
      <c r="N194" s="139"/>
      <c r="O194" s="46" t="str">
        <f t="shared" si="165"/>
        <v/>
      </c>
      <c r="P194" s="51" t="str">
        <f t="shared" si="166"/>
        <v/>
      </c>
      <c r="Q194" s="51"/>
      <c r="R194" s="75">
        <f>IF(R193+1&lt;13,(R193+1)*S1,1*S1)</f>
        <v>0</v>
      </c>
      <c r="S194" s="75">
        <f>SUM(BG194*S1)</f>
        <v>0</v>
      </c>
      <c r="T194" s="75">
        <f>IF(R194=1,(T193+1)*S1,T193*S1)</f>
        <v>0</v>
      </c>
      <c r="U194" s="75">
        <f>IF(U193+3&lt;13,(U193+3)*V1,(U193-9)*V1)</f>
        <v>0</v>
      </c>
      <c r="V194" s="75">
        <f>SUM(BG194*V1)</f>
        <v>0</v>
      </c>
      <c r="W194" s="75">
        <f>IF(U194&lt;4,(W193+1)*V1,W193*V1)</f>
        <v>0</v>
      </c>
      <c r="X194" s="75">
        <f>IF(X193+6&lt;13,(X193+6)*Y1,(X193-6)*Y1)</f>
        <v>0</v>
      </c>
      <c r="Y194" s="75">
        <f>SUM(BG194*Y1)</f>
        <v>0</v>
      </c>
      <c r="Z194" s="75">
        <f>IF(X194&lt;6,(Z193+1)*Y1,Z193*Y1)</f>
        <v>0</v>
      </c>
      <c r="AA194" s="75">
        <f>SUM(AA193*AB1)</f>
        <v>0</v>
      </c>
      <c r="AB194" s="75">
        <f>SUM(BG194*AB1)</f>
        <v>0</v>
      </c>
      <c r="AC194" s="75">
        <f>SUM(AC193+1*AB1)</f>
        <v>0</v>
      </c>
      <c r="AD194" s="75">
        <v>0</v>
      </c>
      <c r="AE194" s="75">
        <v>0</v>
      </c>
      <c r="AF194" s="75">
        <v>0</v>
      </c>
      <c r="AG194" s="75">
        <f>IF(AG193+2&lt;13,(AG193+2)*AH1,(AG193-10)*AH1)</f>
        <v>0</v>
      </c>
      <c r="AH194" s="75">
        <f>SUM(BG194*AH1)</f>
        <v>0</v>
      </c>
      <c r="AI194" s="75">
        <f>IF(AG194&lt;3,(AI193+1)*AH1,AI193*AH1)</f>
        <v>0</v>
      </c>
      <c r="AJ194" s="75">
        <f>IF(AJ192=AJ193,(AJ193+1-AK194)*AL1,AJ193*AL1)</f>
        <v>0</v>
      </c>
      <c r="AK194" s="75">
        <f t="shared" si="150"/>
        <v>0</v>
      </c>
      <c r="AL194" s="75">
        <f>IF(AJ194-AJ193=0,(AL193+15)*AL1,AM1*AL1)</f>
        <v>0</v>
      </c>
      <c r="AM194" s="75">
        <f>IF(AK194=12,(AM193+1)*AL1,AM193*AL1)</f>
        <v>0</v>
      </c>
      <c r="AN194" s="75">
        <f>IF(AN192=AN193,(AN193+1-AO194)*AO1,AN193*AO1)</f>
        <v>0</v>
      </c>
      <c r="AO194" s="75">
        <f t="shared" si="142"/>
        <v>0</v>
      </c>
      <c r="AP194" s="75">
        <f>IF(AN193=AN194,BG194*AO1,(AP193-15)*AO1)</f>
        <v>0</v>
      </c>
      <c r="AQ194" s="75">
        <f>IF(AO194=12,(AQ193+1)*AO1,AQ193*AO1)</f>
        <v>0</v>
      </c>
      <c r="AR194" s="91">
        <f>SUM(MONTH(BC193+14)*AS1)</f>
        <v>0</v>
      </c>
      <c r="AS194" s="91">
        <f>SUM(DAY(BC193+14)*AS1)</f>
        <v>0</v>
      </c>
      <c r="AT194" s="91">
        <f>SUM(YEAR(BC193+14)*AS1)</f>
        <v>0</v>
      </c>
      <c r="AU194" s="91">
        <f>SUM(MONTH(BC193+7)*AV1)</f>
        <v>0</v>
      </c>
      <c r="AV194" s="91">
        <f>SUM(DAY(BC193+7)*AV1)</f>
        <v>0</v>
      </c>
      <c r="AW194" s="91">
        <f>SUM(YEAR(BC193+7)*AV1)</f>
        <v>0</v>
      </c>
      <c r="AX194" s="91">
        <f t="shared" si="120"/>
        <v>1</v>
      </c>
      <c r="AY194" s="91">
        <f t="shared" si="118"/>
        <v>1</v>
      </c>
      <c r="AZ194" s="91">
        <f t="shared" si="119"/>
        <v>0</v>
      </c>
      <c r="BA194" s="91">
        <f t="shared" si="119"/>
        <v>0</v>
      </c>
      <c r="BB194" s="79">
        <f t="shared" si="121"/>
        <v>0</v>
      </c>
      <c r="BC194" s="91">
        <f t="shared" si="122"/>
        <v>0</v>
      </c>
      <c r="BD194" s="75" t="s">
        <v>59</v>
      </c>
      <c r="BE194" s="91">
        <f>IF(BC194&lt;BU42,((BC194*10)+5),999999)</f>
        <v>5</v>
      </c>
      <c r="BF194" s="91">
        <f t="shared" si="123"/>
        <v>1</v>
      </c>
      <c r="BG194" s="75">
        <f t="shared" si="124"/>
        <v>0</v>
      </c>
      <c r="BH194" s="75">
        <f t="shared" si="143"/>
        <v>0</v>
      </c>
      <c r="BI194" s="75" t="b">
        <f t="shared" si="125"/>
        <v>0</v>
      </c>
      <c r="BJ194" s="75">
        <f t="shared" si="126"/>
        <v>0</v>
      </c>
      <c r="BK194" s="75">
        <f t="shared" si="127"/>
        <v>0</v>
      </c>
      <c r="BL194" s="75" t="b">
        <f t="shared" si="128"/>
        <v>1</v>
      </c>
      <c r="BM194" s="75">
        <f t="shared" si="129"/>
        <v>0</v>
      </c>
      <c r="BN194" s="75">
        <f t="shared" si="130"/>
        <v>0</v>
      </c>
      <c r="BO194" s="75" t="b">
        <f t="shared" si="131"/>
        <v>0</v>
      </c>
      <c r="BP194" s="75">
        <f t="shared" si="132"/>
        <v>0</v>
      </c>
      <c r="BQ194" s="75">
        <f t="shared" si="133"/>
        <v>0</v>
      </c>
      <c r="BR194" s="75"/>
      <c r="BS194" s="72" t="b">
        <f t="shared" si="157"/>
        <v>0</v>
      </c>
      <c r="BT194" s="72">
        <f t="shared" si="162"/>
        <v>0</v>
      </c>
      <c r="BU194" s="69" t="str">
        <f t="shared" si="161"/>
        <v/>
      </c>
      <c r="BV194" s="75"/>
      <c r="BW194" s="75"/>
      <c r="BX194" s="75"/>
      <c r="BY194" s="75"/>
      <c r="BZ194" s="75"/>
      <c r="CA194" s="75"/>
      <c r="CB194" s="75"/>
      <c r="CC194" s="75"/>
      <c r="CD194" s="79">
        <f t="shared" si="134"/>
        <v>0</v>
      </c>
      <c r="CE194" s="92">
        <f>IF(CD194&lt;CE3,CD194,CE3)</f>
        <v>0</v>
      </c>
      <c r="CF194" s="72" t="str">
        <f>IF(CE194&gt;=CE3,"BALLOON","PMT")</f>
        <v>PMT</v>
      </c>
      <c r="CG194" s="91">
        <f t="shared" si="144"/>
        <v>0</v>
      </c>
      <c r="CH194" s="91">
        <f>IF(BX1=360,CB5,CG194)</f>
        <v>0</v>
      </c>
      <c r="CI194" s="75" t="b">
        <f t="shared" si="135"/>
        <v>0</v>
      </c>
      <c r="CJ194" s="75">
        <f t="shared" si="145"/>
        <v>0</v>
      </c>
      <c r="CK194" s="75">
        <f>SUM(CJ194*CK1)</f>
        <v>0</v>
      </c>
      <c r="CL194" s="98">
        <f t="shared" si="136"/>
        <v>0</v>
      </c>
      <c r="CM194" s="97">
        <f>IF(CF194="PMT",E16-CL194,0)</f>
        <v>0</v>
      </c>
      <c r="CN194" s="97">
        <f t="shared" si="149"/>
        <v>0</v>
      </c>
      <c r="CO194" s="97">
        <f t="shared" si="137"/>
        <v>0</v>
      </c>
      <c r="CP194" s="97">
        <f t="shared" si="138"/>
        <v>0</v>
      </c>
      <c r="CQ194" s="94">
        <f t="shared" si="139"/>
        <v>0</v>
      </c>
      <c r="CR194" s="95">
        <f t="shared" si="146"/>
        <v>0</v>
      </c>
      <c r="CS194" s="96">
        <f t="shared" si="140"/>
        <v>0</v>
      </c>
      <c r="CT194" s="75">
        <f t="shared" si="148"/>
        <v>0</v>
      </c>
      <c r="CU194" s="99">
        <f t="shared" si="141"/>
        <v>0</v>
      </c>
      <c r="CV194" s="99">
        <f t="shared" si="167"/>
        <v>0</v>
      </c>
      <c r="CW194" s="100">
        <f t="shared" si="147"/>
        <v>0</v>
      </c>
      <c r="CX194" s="75">
        <f>SUM(CR194*CT194*BE1)</f>
        <v>0</v>
      </c>
    </row>
    <row r="195" spans="1:102" ht="18.95" customHeight="1">
      <c r="A195" s="45" t="str">
        <f t="shared" si="151"/>
        <v/>
      </c>
      <c r="B195" s="55" t="str">
        <f t="shared" si="153"/>
        <v/>
      </c>
      <c r="C195" s="47" t="str">
        <f t="shared" si="152"/>
        <v/>
      </c>
      <c r="D195" s="56" t="str">
        <f t="shared" si="154"/>
        <v/>
      </c>
      <c r="E195" s="121" t="str">
        <f t="shared" si="158"/>
        <v/>
      </c>
      <c r="F195" s="121"/>
      <c r="G195" s="57" t="str">
        <f t="shared" si="155"/>
        <v/>
      </c>
      <c r="H195" s="57" t="str">
        <f t="shared" si="156"/>
        <v/>
      </c>
      <c r="I195" s="128" t="str">
        <f t="shared" si="159"/>
        <v/>
      </c>
      <c r="J195" s="128" t="str">
        <f t="shared" si="160"/>
        <v/>
      </c>
      <c r="K195" s="140" t="str">
        <f t="shared" si="163"/>
        <v/>
      </c>
      <c r="L195" s="140"/>
      <c r="M195" s="139" t="str">
        <f t="shared" si="164"/>
        <v/>
      </c>
      <c r="N195" s="139"/>
      <c r="O195" s="46" t="str">
        <f t="shared" si="165"/>
        <v/>
      </c>
      <c r="P195" s="51" t="str">
        <f t="shared" si="166"/>
        <v/>
      </c>
      <c r="Q195" s="51"/>
      <c r="R195" s="75">
        <f>IF(R194+1&lt;13,(R194+1)*S1,1*S1)</f>
        <v>0</v>
      </c>
      <c r="S195" s="75">
        <f>SUM(BG195*S1)</f>
        <v>0</v>
      </c>
      <c r="T195" s="75">
        <f>IF(R195=1,(T194+1)*S1,T194*S1)</f>
        <v>0</v>
      </c>
      <c r="U195" s="75">
        <f>IF(U194+3&lt;13,(U194+3)*V1,(U194-9)*V1)</f>
        <v>0</v>
      </c>
      <c r="V195" s="75">
        <f>SUM(BG195*V1)</f>
        <v>0</v>
      </c>
      <c r="W195" s="75">
        <f>IF(U195&lt;4,(W194+1)*V1,W194*V1)</f>
        <v>0</v>
      </c>
      <c r="X195" s="75">
        <f>IF(X194+6&lt;13,(X194+6)*Y1,(X194-6)*Y1)</f>
        <v>0</v>
      </c>
      <c r="Y195" s="75">
        <f>SUM(BG195*Y1)</f>
        <v>0</v>
      </c>
      <c r="Z195" s="75">
        <f>IF(X195&lt;6,(Z194+1)*Y1,Z194*Y1)</f>
        <v>0</v>
      </c>
      <c r="AA195" s="75">
        <f>SUM(AA194*AB1)</f>
        <v>0</v>
      </c>
      <c r="AB195" s="75">
        <f>SUM(BG195*AB1)</f>
        <v>0</v>
      </c>
      <c r="AC195" s="75">
        <f>SUM(AC194+1*AB1)</f>
        <v>0</v>
      </c>
      <c r="AD195" s="75">
        <v>0</v>
      </c>
      <c r="AE195" s="75">
        <v>0</v>
      </c>
      <c r="AF195" s="75">
        <v>0</v>
      </c>
      <c r="AG195" s="75">
        <f>IF(AG194+2&lt;13,(AG194+2)*AH1,(AG194-10)*AH1)</f>
        <v>0</v>
      </c>
      <c r="AH195" s="75">
        <f>SUM(BG195*AH1)</f>
        <v>0</v>
      </c>
      <c r="AI195" s="75">
        <f>IF(AG195&lt;3,(AI194+1)*AH1,AI194*AH1)</f>
        <v>0</v>
      </c>
      <c r="AJ195" s="75">
        <f>IF(AJ193=AJ194,(AJ194+1-AK195)*AL1,AJ194*AL1)</f>
        <v>0</v>
      </c>
      <c r="AK195" s="75">
        <f t="shared" si="150"/>
        <v>0</v>
      </c>
      <c r="AL195" s="75">
        <f>IF(AJ195-AJ194=0,(AL194+15)*AL1,AM1*AL1)</f>
        <v>0</v>
      </c>
      <c r="AM195" s="75">
        <f>IF(AK195=12,(AM194+1)*AL1,AM194*AL1)</f>
        <v>0</v>
      </c>
      <c r="AN195" s="75">
        <f>IF(AN193=AN194,(AN194+1-AO195)*AO1,AN194*AO1)</f>
        <v>0</v>
      </c>
      <c r="AO195" s="75">
        <f t="shared" si="142"/>
        <v>0</v>
      </c>
      <c r="AP195" s="75">
        <f>IF(AN194=AN195,BG195*AO1,(AP194-15)*AO1)</f>
        <v>0</v>
      </c>
      <c r="AQ195" s="75">
        <f>IF(AO195=12,(AQ194+1)*AO1,AQ194*AO1)</f>
        <v>0</v>
      </c>
      <c r="AR195" s="91">
        <f>SUM(MONTH(BC194+14)*AS1)</f>
        <v>0</v>
      </c>
      <c r="AS195" s="91">
        <f>SUM(DAY(BC194+14)*AS1)</f>
        <v>0</v>
      </c>
      <c r="AT195" s="91">
        <f>SUM(YEAR(BC194+14)*AS1)</f>
        <v>0</v>
      </c>
      <c r="AU195" s="91">
        <f>SUM(MONTH(BC194+7)*AV1)</f>
        <v>0</v>
      </c>
      <c r="AV195" s="91">
        <f>SUM(DAY(BC194+7)*AV1)</f>
        <v>0</v>
      </c>
      <c r="AW195" s="91">
        <f>SUM(YEAR(BC194+7)*AV1)</f>
        <v>0</v>
      </c>
      <c r="AX195" s="91">
        <f t="shared" si="120"/>
        <v>1</v>
      </c>
      <c r="AY195" s="91">
        <f t="shared" si="118"/>
        <v>1</v>
      </c>
      <c r="AZ195" s="91">
        <f t="shared" si="119"/>
        <v>0</v>
      </c>
      <c r="BA195" s="91">
        <f t="shared" si="119"/>
        <v>0</v>
      </c>
      <c r="BB195" s="79">
        <f t="shared" si="121"/>
        <v>0</v>
      </c>
      <c r="BC195" s="91">
        <f t="shared" si="122"/>
        <v>0</v>
      </c>
      <c r="BD195" s="75" t="s">
        <v>59</v>
      </c>
      <c r="BE195" s="91">
        <f>IF(BC195&lt;BU42,((BC195*10)+5),999999)</f>
        <v>5</v>
      </c>
      <c r="BF195" s="91">
        <f t="shared" si="123"/>
        <v>1</v>
      </c>
      <c r="BG195" s="75">
        <f t="shared" si="124"/>
        <v>0</v>
      </c>
      <c r="BH195" s="75">
        <f t="shared" si="143"/>
        <v>0</v>
      </c>
      <c r="BI195" s="75" t="b">
        <f t="shared" si="125"/>
        <v>0</v>
      </c>
      <c r="BJ195" s="75">
        <f t="shared" si="126"/>
        <v>0</v>
      </c>
      <c r="BK195" s="75">
        <f t="shared" si="127"/>
        <v>0</v>
      </c>
      <c r="BL195" s="75" t="b">
        <f t="shared" si="128"/>
        <v>1</v>
      </c>
      <c r="BM195" s="75">
        <f t="shared" si="129"/>
        <v>0</v>
      </c>
      <c r="BN195" s="75">
        <f t="shared" si="130"/>
        <v>0</v>
      </c>
      <c r="BO195" s="75" t="b">
        <f t="shared" si="131"/>
        <v>0</v>
      </c>
      <c r="BP195" s="75">
        <f t="shared" si="132"/>
        <v>0</v>
      </c>
      <c r="BQ195" s="75">
        <f t="shared" si="133"/>
        <v>0</v>
      </c>
      <c r="BR195" s="75"/>
      <c r="BS195" s="72" t="b">
        <f t="shared" si="157"/>
        <v>0</v>
      </c>
      <c r="BT195" s="72">
        <f t="shared" si="162"/>
        <v>0</v>
      </c>
      <c r="BU195" s="69" t="str">
        <f t="shared" si="161"/>
        <v/>
      </c>
      <c r="BV195" s="75"/>
      <c r="BW195" s="75"/>
      <c r="BX195" s="75"/>
      <c r="BY195" s="75"/>
      <c r="BZ195" s="75"/>
      <c r="CA195" s="75"/>
      <c r="CB195" s="75"/>
      <c r="CC195" s="75"/>
      <c r="CD195" s="79">
        <f t="shared" si="134"/>
        <v>0</v>
      </c>
      <c r="CE195" s="92">
        <f>IF(CD195&lt;CE3,CD195,CE3)</f>
        <v>0</v>
      </c>
      <c r="CF195" s="72" t="str">
        <f>IF(CE195&gt;=CE3,"BALLOON","PMT")</f>
        <v>PMT</v>
      </c>
      <c r="CG195" s="91">
        <f t="shared" si="144"/>
        <v>0</v>
      </c>
      <c r="CH195" s="91">
        <f>IF(BX1=360,CB5,CG195)</f>
        <v>0</v>
      </c>
      <c r="CI195" s="75" t="b">
        <f t="shared" si="135"/>
        <v>0</v>
      </c>
      <c r="CJ195" s="75">
        <f t="shared" si="145"/>
        <v>0</v>
      </c>
      <c r="CK195" s="75">
        <f>SUM(CJ195*CK1)</f>
        <v>0</v>
      </c>
      <c r="CL195" s="98">
        <f t="shared" si="136"/>
        <v>0</v>
      </c>
      <c r="CM195" s="97">
        <f>IF(CF195="PMT",E16-CL195,0)</f>
        <v>0</v>
      </c>
      <c r="CN195" s="97">
        <f t="shared" si="149"/>
        <v>0</v>
      </c>
      <c r="CO195" s="97">
        <f t="shared" si="137"/>
        <v>0</v>
      </c>
      <c r="CP195" s="97">
        <f t="shared" si="138"/>
        <v>0</v>
      </c>
      <c r="CQ195" s="94">
        <f t="shared" si="139"/>
        <v>0</v>
      </c>
      <c r="CR195" s="95">
        <f t="shared" si="146"/>
        <v>0</v>
      </c>
      <c r="CS195" s="96">
        <f t="shared" si="140"/>
        <v>0</v>
      </c>
      <c r="CT195" s="75">
        <f t="shared" si="148"/>
        <v>0</v>
      </c>
      <c r="CU195" s="99">
        <f t="shared" si="141"/>
        <v>0</v>
      </c>
      <c r="CV195" s="99">
        <f t="shared" si="167"/>
        <v>0</v>
      </c>
      <c r="CW195" s="100">
        <f t="shared" si="147"/>
        <v>0</v>
      </c>
      <c r="CX195" s="75">
        <f>SUM(CR195*CT195*BE1)</f>
        <v>0</v>
      </c>
    </row>
    <row r="196" spans="1:102" ht="18.95" customHeight="1">
      <c r="A196" s="45" t="str">
        <f t="shared" si="151"/>
        <v/>
      </c>
      <c r="B196" s="55" t="str">
        <f t="shared" si="153"/>
        <v/>
      </c>
      <c r="C196" s="47" t="str">
        <f t="shared" si="152"/>
        <v/>
      </c>
      <c r="D196" s="56" t="str">
        <f t="shared" si="154"/>
        <v/>
      </c>
      <c r="E196" s="121" t="str">
        <f t="shared" si="158"/>
        <v/>
      </c>
      <c r="F196" s="121"/>
      <c r="G196" s="57" t="str">
        <f t="shared" si="155"/>
        <v/>
      </c>
      <c r="H196" s="57" t="str">
        <f t="shared" si="156"/>
        <v/>
      </c>
      <c r="I196" s="128" t="str">
        <f t="shared" si="159"/>
        <v/>
      </c>
      <c r="J196" s="128" t="str">
        <f t="shared" si="160"/>
        <v/>
      </c>
      <c r="K196" s="140" t="str">
        <f t="shared" si="163"/>
        <v/>
      </c>
      <c r="L196" s="140"/>
      <c r="M196" s="139" t="str">
        <f t="shared" si="164"/>
        <v/>
      </c>
      <c r="N196" s="139"/>
      <c r="O196" s="46" t="str">
        <f t="shared" si="165"/>
        <v/>
      </c>
      <c r="P196" s="51" t="str">
        <f t="shared" si="166"/>
        <v/>
      </c>
      <c r="Q196" s="51"/>
      <c r="R196" s="75">
        <f>IF(R195+1&lt;13,(R195+1)*S1,1*S1)</f>
        <v>0</v>
      </c>
      <c r="S196" s="75">
        <f>SUM(BG196*S1)</f>
        <v>0</v>
      </c>
      <c r="T196" s="75">
        <f>IF(R196=1,(T195+1)*S1,T195*S1)</f>
        <v>0</v>
      </c>
      <c r="U196" s="75">
        <f>IF(U195+3&lt;13,(U195+3)*V1,(U195-9)*V1)</f>
        <v>0</v>
      </c>
      <c r="V196" s="75">
        <f>SUM(BG196*V1)</f>
        <v>0</v>
      </c>
      <c r="W196" s="75">
        <f>IF(U196&lt;4,(W195+1)*V1,W195*V1)</f>
        <v>0</v>
      </c>
      <c r="X196" s="75">
        <f>IF(X195+6&lt;13,(X195+6)*Y1,(X195-6)*Y1)</f>
        <v>0</v>
      </c>
      <c r="Y196" s="75">
        <f>SUM(BG196*Y1)</f>
        <v>0</v>
      </c>
      <c r="Z196" s="75">
        <f>IF(X196&lt;6,(Z195+1)*Y1,Z195*Y1)</f>
        <v>0</v>
      </c>
      <c r="AA196" s="75">
        <f>SUM(AA195*AB1)</f>
        <v>0</v>
      </c>
      <c r="AB196" s="75">
        <f>SUM(BG196*AB1)</f>
        <v>0</v>
      </c>
      <c r="AC196" s="75">
        <f>SUM(AC195+1*AB1)</f>
        <v>0</v>
      </c>
      <c r="AD196" s="75">
        <v>0</v>
      </c>
      <c r="AE196" s="75">
        <v>0</v>
      </c>
      <c r="AF196" s="75">
        <v>0</v>
      </c>
      <c r="AG196" s="75">
        <f>IF(AG195+2&lt;13,(AG195+2)*AH1,(AG195-10)*AH1)</f>
        <v>0</v>
      </c>
      <c r="AH196" s="75">
        <f>SUM(BG196*AH1)</f>
        <v>0</v>
      </c>
      <c r="AI196" s="75">
        <f>IF(AG196&lt;3,(AI195+1)*AH1,AI195*AH1)</f>
        <v>0</v>
      </c>
      <c r="AJ196" s="75">
        <f>IF(AJ194=AJ195,(AJ195+1-AK196)*AL1,AJ195*AL1)</f>
        <v>0</v>
      </c>
      <c r="AK196" s="75">
        <f t="shared" si="150"/>
        <v>0</v>
      </c>
      <c r="AL196" s="75">
        <f>IF(AJ196-AJ195=0,(AL195+15)*AL1,AM1*AL1)</f>
        <v>0</v>
      </c>
      <c r="AM196" s="75">
        <f>IF(AK196=12,(AM195+1)*AL1,AM195*AL1)</f>
        <v>0</v>
      </c>
      <c r="AN196" s="75">
        <f>IF(AN194=AN195,(AN195+1-AO196)*AO1,AN195*AO1)</f>
        <v>0</v>
      </c>
      <c r="AO196" s="75">
        <f t="shared" si="142"/>
        <v>0</v>
      </c>
      <c r="AP196" s="75">
        <f>IF(AN195=AN196,BG196*AO1,(AP195-15)*AO1)</f>
        <v>0</v>
      </c>
      <c r="AQ196" s="75">
        <f>IF(AO196=12,(AQ195+1)*AO1,AQ195*AO1)</f>
        <v>0</v>
      </c>
      <c r="AR196" s="91">
        <f>SUM(MONTH(BC195+14)*AS1)</f>
        <v>0</v>
      </c>
      <c r="AS196" s="91">
        <f>SUM(DAY(BC195+14)*AS1)</f>
        <v>0</v>
      </c>
      <c r="AT196" s="91">
        <f>SUM(YEAR(BC195+14)*AS1)</f>
        <v>0</v>
      </c>
      <c r="AU196" s="91">
        <f>SUM(MONTH(BC195+7)*AV1)</f>
        <v>0</v>
      </c>
      <c r="AV196" s="91">
        <f>SUM(DAY(BC195+7)*AV1)</f>
        <v>0</v>
      </c>
      <c r="AW196" s="91">
        <f>SUM(YEAR(BC195+7)*AV1)</f>
        <v>0</v>
      </c>
      <c r="AX196" s="91">
        <f t="shared" si="120"/>
        <v>1</v>
      </c>
      <c r="AY196" s="91">
        <f t="shared" ref="AY196:AY259" si="168">SUM(R196+U196+X196+AA196+AD196+AG196+AJ196+AN196+AR196+AU196+AX196)</f>
        <v>1</v>
      </c>
      <c r="AZ196" s="91">
        <f t="shared" ref="AZ196:BA259" si="169">SUM(S196+V196+Y196+AB196+AE196+AH196+AL196+AP196+AS196+AV196)</f>
        <v>0</v>
      </c>
      <c r="BA196" s="91">
        <f t="shared" si="169"/>
        <v>0</v>
      </c>
      <c r="BB196" s="79">
        <f t="shared" si="121"/>
        <v>0</v>
      </c>
      <c r="BC196" s="91">
        <f t="shared" si="122"/>
        <v>0</v>
      </c>
      <c r="BD196" s="75" t="s">
        <v>59</v>
      </c>
      <c r="BE196" s="91">
        <f>IF(BC196&lt;BU42,((BC196*10)+5),999999)</f>
        <v>5</v>
      </c>
      <c r="BF196" s="91">
        <f t="shared" si="123"/>
        <v>1</v>
      </c>
      <c r="BG196" s="75">
        <f t="shared" si="124"/>
        <v>0</v>
      </c>
      <c r="BH196" s="75">
        <f t="shared" si="143"/>
        <v>0</v>
      </c>
      <c r="BI196" s="75" t="b">
        <f t="shared" si="125"/>
        <v>0</v>
      </c>
      <c r="BJ196" s="75">
        <f t="shared" si="126"/>
        <v>0</v>
      </c>
      <c r="BK196" s="75">
        <f t="shared" si="127"/>
        <v>0</v>
      </c>
      <c r="BL196" s="75" t="b">
        <f t="shared" si="128"/>
        <v>1</v>
      </c>
      <c r="BM196" s="75">
        <f t="shared" si="129"/>
        <v>0</v>
      </c>
      <c r="BN196" s="75">
        <f t="shared" si="130"/>
        <v>0</v>
      </c>
      <c r="BO196" s="75" t="b">
        <f t="shared" si="131"/>
        <v>0</v>
      </c>
      <c r="BP196" s="75">
        <f t="shared" si="132"/>
        <v>0</v>
      </c>
      <c r="BQ196" s="75">
        <f t="shared" si="133"/>
        <v>0</v>
      </c>
      <c r="BR196" s="75"/>
      <c r="BS196" s="72" t="b">
        <f t="shared" si="157"/>
        <v>0</v>
      </c>
      <c r="BT196" s="72">
        <f t="shared" si="162"/>
        <v>0</v>
      </c>
      <c r="BU196" s="69" t="str">
        <f t="shared" si="161"/>
        <v/>
      </c>
      <c r="BV196" s="75"/>
      <c r="BW196" s="75"/>
      <c r="BX196" s="75"/>
      <c r="BY196" s="75"/>
      <c r="BZ196" s="75"/>
      <c r="CA196" s="75"/>
      <c r="CB196" s="75"/>
      <c r="CC196" s="75"/>
      <c r="CD196" s="79">
        <f t="shared" si="134"/>
        <v>0</v>
      </c>
      <c r="CE196" s="92">
        <f>IF(CD196&lt;CE3,CD196,CE3)</f>
        <v>0</v>
      </c>
      <c r="CF196" s="72" t="str">
        <f>IF(CE196&gt;=CE3,"BALLOON","PMT")</f>
        <v>PMT</v>
      </c>
      <c r="CG196" s="91">
        <f t="shared" si="144"/>
        <v>0</v>
      </c>
      <c r="CH196" s="91">
        <f>IF(BX1=360,CB5,CG196)</f>
        <v>0</v>
      </c>
      <c r="CI196" s="75" t="b">
        <f t="shared" si="135"/>
        <v>0</v>
      </c>
      <c r="CJ196" s="75">
        <f t="shared" si="145"/>
        <v>0</v>
      </c>
      <c r="CK196" s="75">
        <f>SUM(CJ196*CK1)</f>
        <v>0</v>
      </c>
      <c r="CL196" s="98">
        <f t="shared" si="136"/>
        <v>0</v>
      </c>
      <c r="CM196" s="97">
        <f>IF(CF196="PMT",E16-CL196,0)</f>
        <v>0</v>
      </c>
      <c r="CN196" s="97">
        <f t="shared" si="149"/>
        <v>0</v>
      </c>
      <c r="CO196" s="97">
        <f t="shared" si="137"/>
        <v>0</v>
      </c>
      <c r="CP196" s="97">
        <f t="shared" si="138"/>
        <v>0</v>
      </c>
      <c r="CQ196" s="94">
        <f t="shared" si="139"/>
        <v>0</v>
      </c>
      <c r="CR196" s="95">
        <f t="shared" si="146"/>
        <v>0</v>
      </c>
      <c r="CS196" s="96">
        <f t="shared" si="140"/>
        <v>0</v>
      </c>
      <c r="CT196" s="75">
        <f t="shared" si="148"/>
        <v>0</v>
      </c>
      <c r="CU196" s="99">
        <f t="shared" si="141"/>
        <v>0</v>
      </c>
      <c r="CV196" s="99">
        <f t="shared" si="167"/>
        <v>0</v>
      </c>
      <c r="CW196" s="100">
        <f t="shared" si="147"/>
        <v>0</v>
      </c>
      <c r="CX196" s="75">
        <f>SUM(CR196*CT196*BE1)</f>
        <v>0</v>
      </c>
    </row>
    <row r="197" spans="1:102" ht="18.95" customHeight="1">
      <c r="A197" s="45" t="str">
        <f t="shared" si="151"/>
        <v/>
      </c>
      <c r="B197" s="55" t="str">
        <f t="shared" si="153"/>
        <v/>
      </c>
      <c r="C197" s="47" t="str">
        <f t="shared" si="152"/>
        <v/>
      </c>
      <c r="D197" s="56" t="str">
        <f t="shared" si="154"/>
        <v/>
      </c>
      <c r="E197" s="121" t="str">
        <f t="shared" si="158"/>
        <v/>
      </c>
      <c r="F197" s="121"/>
      <c r="G197" s="57" t="str">
        <f t="shared" si="155"/>
        <v/>
      </c>
      <c r="H197" s="57" t="str">
        <f t="shared" si="156"/>
        <v/>
      </c>
      <c r="I197" s="128" t="str">
        <f t="shared" si="159"/>
        <v/>
      </c>
      <c r="J197" s="128" t="str">
        <f t="shared" si="160"/>
        <v/>
      </c>
      <c r="K197" s="140" t="str">
        <f t="shared" si="163"/>
        <v/>
      </c>
      <c r="L197" s="140"/>
      <c r="M197" s="139" t="str">
        <f t="shared" si="164"/>
        <v/>
      </c>
      <c r="N197" s="139"/>
      <c r="O197" s="46" t="str">
        <f t="shared" si="165"/>
        <v/>
      </c>
      <c r="P197" s="51" t="str">
        <f t="shared" si="166"/>
        <v/>
      </c>
      <c r="Q197" s="51"/>
      <c r="R197" s="75">
        <f>IF(R196+1&lt;13,(R196+1)*S1,1*S1)</f>
        <v>0</v>
      </c>
      <c r="S197" s="75">
        <f>SUM(BG197*S1)</f>
        <v>0</v>
      </c>
      <c r="T197" s="75">
        <f>IF(R197=1,(T196+1)*S1,T196*S1)</f>
        <v>0</v>
      </c>
      <c r="U197" s="75">
        <f>IF(U196+3&lt;13,(U196+3)*V1,(U196-9)*V1)</f>
        <v>0</v>
      </c>
      <c r="V197" s="75">
        <f>SUM(BG197*V1)</f>
        <v>0</v>
      </c>
      <c r="W197" s="75">
        <f>IF(U197&lt;4,(W196+1)*V1,W196*V1)</f>
        <v>0</v>
      </c>
      <c r="X197" s="75">
        <f>IF(X196+6&lt;13,(X196+6)*Y1,(X196-6)*Y1)</f>
        <v>0</v>
      </c>
      <c r="Y197" s="75">
        <f>SUM(BG197*Y1)</f>
        <v>0</v>
      </c>
      <c r="Z197" s="75">
        <f>IF(X197&lt;6,(Z196+1)*Y1,Z196*Y1)</f>
        <v>0</v>
      </c>
      <c r="AA197" s="75">
        <f>SUM(AA196*AB1)</f>
        <v>0</v>
      </c>
      <c r="AB197" s="75">
        <f>SUM(BG197*AB1)</f>
        <v>0</v>
      </c>
      <c r="AC197" s="75">
        <f>SUM(AC196+1*AB1)</f>
        <v>0</v>
      </c>
      <c r="AD197" s="75">
        <v>0</v>
      </c>
      <c r="AE197" s="75">
        <v>0</v>
      </c>
      <c r="AF197" s="75">
        <v>0</v>
      </c>
      <c r="AG197" s="75">
        <f>IF(AG196+2&lt;13,(AG196+2)*AH1,(AG196-10)*AH1)</f>
        <v>0</v>
      </c>
      <c r="AH197" s="75">
        <f>SUM(BG197*AH1)</f>
        <v>0</v>
      </c>
      <c r="AI197" s="75">
        <f>IF(AG197&lt;3,(AI196+1)*AH1,AI196*AH1)</f>
        <v>0</v>
      </c>
      <c r="AJ197" s="75">
        <f>IF(AJ195=AJ196,(AJ196+1-AK197)*AL1,AJ196*AL1)</f>
        <v>0</v>
      </c>
      <c r="AK197" s="75">
        <f t="shared" si="150"/>
        <v>0</v>
      </c>
      <c r="AL197" s="75">
        <f>IF(AJ197-AJ196=0,(AL196+15)*AL1,AM1*AL1)</f>
        <v>0</v>
      </c>
      <c r="AM197" s="75">
        <f>IF(AK197=12,(AM196+1)*AL1,AM196*AL1)</f>
        <v>0</v>
      </c>
      <c r="AN197" s="75">
        <f>IF(AN195=AN196,(AN196+1-AO197)*AO1,AN196*AO1)</f>
        <v>0</v>
      </c>
      <c r="AO197" s="75">
        <f t="shared" si="142"/>
        <v>0</v>
      </c>
      <c r="AP197" s="75">
        <f>IF(AN196=AN197,BG197*AO1,(AP196-15)*AO1)</f>
        <v>0</v>
      </c>
      <c r="AQ197" s="75">
        <f>IF(AO197=12,(AQ196+1)*AO1,AQ196*AO1)</f>
        <v>0</v>
      </c>
      <c r="AR197" s="91">
        <f>SUM(MONTH(BC196+14)*AS1)</f>
        <v>0</v>
      </c>
      <c r="AS197" s="91">
        <f>SUM(DAY(BC196+14)*AS1)</f>
        <v>0</v>
      </c>
      <c r="AT197" s="91">
        <f>SUM(YEAR(BC196+14)*AS1)</f>
        <v>0</v>
      </c>
      <c r="AU197" s="91">
        <f>SUM(MONTH(BC196+7)*AV1)</f>
        <v>0</v>
      </c>
      <c r="AV197" s="91">
        <f>SUM(DAY(BC196+7)*AV1)</f>
        <v>0</v>
      </c>
      <c r="AW197" s="91">
        <f>SUM(YEAR(BC196+7)*AV1)</f>
        <v>0</v>
      </c>
      <c r="AX197" s="91">
        <f t="shared" si="120"/>
        <v>1</v>
      </c>
      <c r="AY197" s="91">
        <f t="shared" si="168"/>
        <v>1</v>
      </c>
      <c r="AZ197" s="91">
        <f t="shared" si="169"/>
        <v>0</v>
      </c>
      <c r="BA197" s="91">
        <f t="shared" si="169"/>
        <v>0</v>
      </c>
      <c r="BB197" s="79">
        <f t="shared" si="121"/>
        <v>0</v>
      </c>
      <c r="BC197" s="91">
        <f t="shared" si="122"/>
        <v>0</v>
      </c>
      <c r="BD197" s="75" t="s">
        <v>59</v>
      </c>
      <c r="BE197" s="91">
        <f>IF(BC197&lt;BU42,((BC197*10)+5),999999)</f>
        <v>5</v>
      </c>
      <c r="BF197" s="91">
        <f t="shared" si="123"/>
        <v>1</v>
      </c>
      <c r="BG197" s="75">
        <f t="shared" si="124"/>
        <v>0</v>
      </c>
      <c r="BH197" s="75">
        <f t="shared" si="143"/>
        <v>0</v>
      </c>
      <c r="BI197" s="75" t="b">
        <f t="shared" si="125"/>
        <v>0</v>
      </c>
      <c r="BJ197" s="75">
        <f t="shared" si="126"/>
        <v>0</v>
      </c>
      <c r="BK197" s="75">
        <f t="shared" si="127"/>
        <v>0</v>
      </c>
      <c r="BL197" s="75" t="b">
        <f t="shared" si="128"/>
        <v>1</v>
      </c>
      <c r="BM197" s="75">
        <f t="shared" si="129"/>
        <v>0</v>
      </c>
      <c r="BN197" s="75">
        <f t="shared" si="130"/>
        <v>0</v>
      </c>
      <c r="BO197" s="75" t="b">
        <f t="shared" si="131"/>
        <v>0</v>
      </c>
      <c r="BP197" s="75">
        <f t="shared" si="132"/>
        <v>0</v>
      </c>
      <c r="BQ197" s="75">
        <f t="shared" si="133"/>
        <v>0</v>
      </c>
      <c r="BR197" s="75"/>
      <c r="BS197" s="72" t="b">
        <f t="shared" si="157"/>
        <v>0</v>
      </c>
      <c r="BT197" s="72">
        <f t="shared" si="162"/>
        <v>0</v>
      </c>
      <c r="BU197" s="69" t="str">
        <f t="shared" si="161"/>
        <v/>
      </c>
      <c r="BV197" s="75"/>
      <c r="BW197" s="75"/>
      <c r="BX197" s="75"/>
      <c r="BY197" s="75"/>
      <c r="BZ197" s="75"/>
      <c r="CA197" s="75"/>
      <c r="CB197" s="75"/>
      <c r="CC197" s="75"/>
      <c r="CD197" s="79">
        <f t="shared" si="134"/>
        <v>0</v>
      </c>
      <c r="CE197" s="92">
        <f>IF(CD197&lt;CE3,CD197,CE3)</f>
        <v>0</v>
      </c>
      <c r="CF197" s="72" t="str">
        <f>IF(CE197&gt;=CE3,"BALLOON","PMT")</f>
        <v>PMT</v>
      </c>
      <c r="CG197" s="91">
        <f t="shared" si="144"/>
        <v>0</v>
      </c>
      <c r="CH197" s="91">
        <f>IF(BX1=360,CB5,CG197)</f>
        <v>0</v>
      </c>
      <c r="CI197" s="75" t="b">
        <f t="shared" si="135"/>
        <v>0</v>
      </c>
      <c r="CJ197" s="75">
        <f t="shared" si="145"/>
        <v>0</v>
      </c>
      <c r="CK197" s="75">
        <f>SUM(CJ197*CK1)</f>
        <v>0</v>
      </c>
      <c r="CL197" s="98">
        <f t="shared" si="136"/>
        <v>0</v>
      </c>
      <c r="CM197" s="97">
        <f>IF(CF197="PMT",E16-CL197,0)</f>
        <v>0</v>
      </c>
      <c r="CN197" s="97">
        <f t="shared" si="149"/>
        <v>0</v>
      </c>
      <c r="CO197" s="97">
        <f t="shared" si="137"/>
        <v>0</v>
      </c>
      <c r="CP197" s="97">
        <f t="shared" si="138"/>
        <v>0</v>
      </c>
      <c r="CQ197" s="94">
        <f t="shared" si="139"/>
        <v>0</v>
      </c>
      <c r="CR197" s="95">
        <f t="shared" si="146"/>
        <v>0</v>
      </c>
      <c r="CS197" s="96">
        <f t="shared" si="140"/>
        <v>0</v>
      </c>
      <c r="CT197" s="75">
        <f t="shared" si="148"/>
        <v>0</v>
      </c>
      <c r="CU197" s="99">
        <f t="shared" si="141"/>
        <v>0</v>
      </c>
      <c r="CV197" s="99">
        <f t="shared" si="167"/>
        <v>0</v>
      </c>
      <c r="CW197" s="100">
        <f t="shared" si="147"/>
        <v>0</v>
      </c>
      <c r="CX197" s="75">
        <f>SUM(CR197*CT197*BE1)</f>
        <v>0</v>
      </c>
    </row>
    <row r="198" spans="1:102" ht="18.95" customHeight="1">
      <c r="A198" s="45" t="str">
        <f t="shared" si="151"/>
        <v/>
      </c>
      <c r="B198" s="55" t="str">
        <f t="shared" si="153"/>
        <v/>
      </c>
      <c r="C198" s="47" t="str">
        <f t="shared" si="152"/>
        <v/>
      </c>
      <c r="D198" s="56" t="str">
        <f t="shared" si="154"/>
        <v/>
      </c>
      <c r="E198" s="121" t="str">
        <f t="shared" si="158"/>
        <v/>
      </c>
      <c r="F198" s="121"/>
      <c r="G198" s="57" t="str">
        <f t="shared" si="155"/>
        <v/>
      </c>
      <c r="H198" s="57" t="str">
        <f t="shared" si="156"/>
        <v/>
      </c>
      <c r="I198" s="128" t="str">
        <f t="shared" si="159"/>
        <v/>
      </c>
      <c r="J198" s="128" t="str">
        <f t="shared" si="160"/>
        <v/>
      </c>
      <c r="K198" s="140" t="str">
        <f t="shared" si="163"/>
        <v/>
      </c>
      <c r="L198" s="140"/>
      <c r="M198" s="139" t="str">
        <f t="shared" si="164"/>
        <v/>
      </c>
      <c r="N198" s="139"/>
      <c r="O198" s="46" t="str">
        <f t="shared" si="165"/>
        <v/>
      </c>
      <c r="P198" s="51" t="str">
        <f t="shared" si="166"/>
        <v/>
      </c>
      <c r="Q198" s="51"/>
      <c r="R198" s="75">
        <f>IF(R197+1&lt;13,(R197+1)*S1,1*S1)</f>
        <v>0</v>
      </c>
      <c r="S198" s="75">
        <f>SUM(BG198*S1)</f>
        <v>0</v>
      </c>
      <c r="T198" s="75">
        <f>IF(R198=1,(T197+1)*S1,T197*S1)</f>
        <v>0</v>
      </c>
      <c r="U198" s="75">
        <f>IF(U197+3&lt;13,(U197+3)*V1,(U197-9)*V1)</f>
        <v>0</v>
      </c>
      <c r="V198" s="75">
        <f>SUM(BG198*V1)</f>
        <v>0</v>
      </c>
      <c r="W198" s="75">
        <f>IF(U198&lt;4,(W197+1)*V1,W197*V1)</f>
        <v>0</v>
      </c>
      <c r="X198" s="75">
        <f>IF(X197+6&lt;13,(X197+6)*Y1,(X197-6)*Y1)</f>
        <v>0</v>
      </c>
      <c r="Y198" s="75">
        <f>SUM(BG198*Y1)</f>
        <v>0</v>
      </c>
      <c r="Z198" s="75">
        <f>IF(X198&lt;6,(Z197+1)*Y1,Z197*Y1)</f>
        <v>0</v>
      </c>
      <c r="AA198" s="75">
        <f>SUM(AA197*AB1)</f>
        <v>0</v>
      </c>
      <c r="AB198" s="75">
        <f>SUM(BG198*AB1)</f>
        <v>0</v>
      </c>
      <c r="AC198" s="75">
        <f>SUM(AC197+1*AB1)</f>
        <v>0</v>
      </c>
      <c r="AD198" s="75">
        <v>0</v>
      </c>
      <c r="AE198" s="75">
        <v>0</v>
      </c>
      <c r="AF198" s="75">
        <v>0</v>
      </c>
      <c r="AG198" s="75">
        <f>IF(AG197+2&lt;13,(AG197+2)*AH1,(AG197-10)*AH1)</f>
        <v>0</v>
      </c>
      <c r="AH198" s="75">
        <f>SUM(BG198*AH1)</f>
        <v>0</v>
      </c>
      <c r="AI198" s="75">
        <f>IF(AG198&lt;3,(AI197+1)*AH1,AI197*AH1)</f>
        <v>0</v>
      </c>
      <c r="AJ198" s="75">
        <f>IF(AJ196=AJ197,(AJ197+1-AK198)*AL1,AJ197*AL1)</f>
        <v>0</v>
      </c>
      <c r="AK198" s="75">
        <f t="shared" si="150"/>
        <v>0</v>
      </c>
      <c r="AL198" s="75">
        <f>IF(AJ198-AJ197=0,(AL197+15)*AL1,AM1*AL1)</f>
        <v>0</v>
      </c>
      <c r="AM198" s="75">
        <f>IF(AK198=12,(AM197+1)*AL1,AM197*AL1)</f>
        <v>0</v>
      </c>
      <c r="AN198" s="75">
        <f>IF(AN196=AN197,(AN197+1-AO198)*AO1,AN197*AO1)</f>
        <v>0</v>
      </c>
      <c r="AO198" s="75">
        <f t="shared" si="142"/>
        <v>0</v>
      </c>
      <c r="AP198" s="75">
        <f>IF(AN197=AN198,BG198*AO1,(AP197-15)*AO1)</f>
        <v>0</v>
      </c>
      <c r="AQ198" s="75">
        <f>IF(AO198=12,(AQ197+1)*AO1,AQ197*AO1)</f>
        <v>0</v>
      </c>
      <c r="AR198" s="91">
        <f>SUM(MONTH(BC197+14)*AS1)</f>
        <v>0</v>
      </c>
      <c r="AS198" s="91">
        <f>SUM(DAY(BC197+14)*AS1)</f>
        <v>0</v>
      </c>
      <c r="AT198" s="91">
        <f>SUM(YEAR(BC197+14)*AS1)</f>
        <v>0</v>
      </c>
      <c r="AU198" s="91">
        <f>SUM(MONTH(BC197+7)*AV1)</f>
        <v>0</v>
      </c>
      <c r="AV198" s="91">
        <f>SUM(DAY(BC197+7)*AV1)</f>
        <v>0</v>
      </c>
      <c r="AW198" s="91">
        <f>SUM(YEAR(BC197+7)*AV1)</f>
        <v>0</v>
      </c>
      <c r="AX198" s="91">
        <f t="shared" ref="AX198:AX261" si="170">IF(BA198&gt;0,0,1)</f>
        <v>1</v>
      </c>
      <c r="AY198" s="91">
        <f t="shared" si="168"/>
        <v>1</v>
      </c>
      <c r="AZ198" s="91">
        <f t="shared" si="169"/>
        <v>0</v>
      </c>
      <c r="BA198" s="91">
        <f t="shared" si="169"/>
        <v>0</v>
      </c>
      <c r="BB198" s="79">
        <f t="shared" ref="BB198:BB261" si="171">DATE(BA198,AY198,AZ198)</f>
        <v>0</v>
      </c>
      <c r="BC198" s="91">
        <f t="shared" ref="BC198:BC261" si="172">DATE(BA198,AY198,AZ198)</f>
        <v>0</v>
      </c>
      <c r="BD198" s="75" t="s">
        <v>59</v>
      </c>
      <c r="BE198" s="91">
        <f>IF(BC198&lt;BU42,((BC198*10)+5),999999)</f>
        <v>5</v>
      </c>
      <c r="BF198" s="91">
        <f t="shared" ref="BF198:BF261" si="173">SUM(AY198)</f>
        <v>1</v>
      </c>
      <c r="BG198" s="75">
        <f t="shared" ref="BG198:BG261" si="174">SUM(BK198+BN198+BQ198)</f>
        <v>0</v>
      </c>
      <c r="BH198" s="75">
        <f t="shared" si="143"/>
        <v>0</v>
      </c>
      <c r="BI198" s="75" t="b">
        <f t="shared" ref="BI198:BI261" si="175">OR(BF198=4,BF198=6,BF198=7,BF198=9,BF198=11)</f>
        <v>0</v>
      </c>
      <c r="BJ198" s="75">
        <f t="shared" ref="BJ198:BJ261" si="176">IF(BH198&gt;30,30,BH198)</f>
        <v>0</v>
      </c>
      <c r="BK198" s="75">
        <f t="shared" ref="BK198:BK261" si="177">IF(BI198,BJ198,0)</f>
        <v>0</v>
      </c>
      <c r="BL198" s="75" t="b">
        <f t="shared" ref="BL198:BL261" si="178">OR(BF198=1,BF198=3,BF198=5,BF198=8,BF198=10,BF198=12)</f>
        <v>1</v>
      </c>
      <c r="BM198" s="75">
        <f t="shared" ref="BM198:BM261" si="179">IF(BH198&gt;31,31,BH198)</f>
        <v>0</v>
      </c>
      <c r="BN198" s="75">
        <f t="shared" ref="BN198:BN261" si="180">IF(BL198,BM198,0)</f>
        <v>0</v>
      </c>
      <c r="BO198" s="75" t="b">
        <f t="shared" ref="BO198:BO261" si="181">OR(BF198=2)</f>
        <v>0</v>
      </c>
      <c r="BP198" s="75">
        <f t="shared" ref="BP198:BP261" si="182">IF(BH198&gt;28,28,BH198)</f>
        <v>0</v>
      </c>
      <c r="BQ198" s="75">
        <f t="shared" ref="BQ198:BQ261" si="183">IF(BO198,BP198,0)</f>
        <v>0</v>
      </c>
      <c r="BR198" s="75"/>
      <c r="BS198" s="72" t="b">
        <f t="shared" si="157"/>
        <v>0</v>
      </c>
      <c r="BT198" s="72">
        <f t="shared" si="162"/>
        <v>0</v>
      </c>
      <c r="BU198" s="69" t="str">
        <f t="shared" si="161"/>
        <v/>
      </c>
      <c r="BV198" s="75"/>
      <c r="BW198" s="75"/>
      <c r="BX198" s="75"/>
      <c r="BY198" s="75"/>
      <c r="BZ198" s="75"/>
      <c r="CA198" s="75"/>
      <c r="CB198" s="75"/>
      <c r="CC198" s="75"/>
      <c r="CD198" s="79">
        <f t="shared" ref="CD198:CD261" si="184">SUM(BB197)</f>
        <v>0</v>
      </c>
      <c r="CE198" s="92">
        <f>IF(CD198&lt;CE3,CD198,CE3)</f>
        <v>0</v>
      </c>
      <c r="CF198" s="72" t="str">
        <f>IF(CE198&gt;=CE3,"BALLOON","PMT")</f>
        <v>PMT</v>
      </c>
      <c r="CG198" s="91">
        <f t="shared" si="144"/>
        <v>0</v>
      </c>
      <c r="CH198" s="91">
        <f>IF(BX1=360,CB5,CG198)</f>
        <v>0</v>
      </c>
      <c r="CI198" s="75" t="b">
        <f t="shared" ref="CI198:CI261" si="185">AND(CF198="BALLOON",CG198&lt;CH198)</f>
        <v>0</v>
      </c>
      <c r="CJ198" s="75">
        <f t="shared" si="145"/>
        <v>0</v>
      </c>
      <c r="CK198" s="75">
        <f>SUM(CJ198*CK1)</f>
        <v>0</v>
      </c>
      <c r="CL198" s="98">
        <f t="shared" ref="CL198:CL261" si="186">PMT(CK198,1,-CP197,CP197)</f>
        <v>0</v>
      </c>
      <c r="CM198" s="97">
        <f>IF(CF198="PMT",E16-CL198,0)</f>
        <v>0</v>
      </c>
      <c r="CN198" s="97">
        <f t="shared" si="149"/>
        <v>0</v>
      </c>
      <c r="CO198" s="97">
        <f t="shared" ref="CO198:CO261" si="187">IF(CF198="BALLOON",(CP197)*CT198,0)</f>
        <v>0</v>
      </c>
      <c r="CP198" s="97">
        <f t="shared" ref="CP198:CP261" si="188">SUM((CP197-CM198-CO198)*CT198)</f>
        <v>0</v>
      </c>
      <c r="CQ198" s="94">
        <f t="shared" ref="CQ198:CQ261" si="189">IF(CO198=0,CP198,CO198+CL198)</f>
        <v>0</v>
      </c>
      <c r="CR198" s="95">
        <f t="shared" si="146"/>
        <v>0</v>
      </c>
      <c r="CS198" s="96">
        <f t="shared" ref="CS198:CS261" si="190">IF(CL198+CM198&lt;CQ197,(CL198+CM198)*CR198,(CQ197+CL198)*CR198)</f>
        <v>0</v>
      </c>
      <c r="CT198" s="75">
        <f t="shared" si="148"/>
        <v>0</v>
      </c>
      <c r="CU198" s="99">
        <f t="shared" ref="CU198:CU261" si="191">IF(CO198=0,CL198+CM198,CO198+CL198)</f>
        <v>0</v>
      </c>
      <c r="CV198" s="99">
        <f t="shared" si="167"/>
        <v>0</v>
      </c>
      <c r="CW198" s="100">
        <f t="shared" si="147"/>
        <v>0</v>
      </c>
      <c r="CX198" s="75">
        <f>SUM(CR198*CT198*BE1)</f>
        <v>0</v>
      </c>
    </row>
    <row r="199" spans="1:102" ht="18.95" customHeight="1">
      <c r="A199" s="45" t="str">
        <f t="shared" si="151"/>
        <v/>
      </c>
      <c r="B199" s="55" t="str">
        <f t="shared" si="153"/>
        <v/>
      </c>
      <c r="C199" s="47" t="str">
        <f t="shared" si="152"/>
        <v/>
      </c>
      <c r="D199" s="56" t="str">
        <f t="shared" si="154"/>
        <v/>
      </c>
      <c r="E199" s="121" t="str">
        <f t="shared" si="158"/>
        <v/>
      </c>
      <c r="F199" s="121"/>
      <c r="G199" s="57" t="str">
        <f t="shared" si="155"/>
        <v/>
      </c>
      <c r="H199" s="57" t="str">
        <f t="shared" si="156"/>
        <v/>
      </c>
      <c r="I199" s="128" t="str">
        <f t="shared" si="159"/>
        <v/>
      </c>
      <c r="J199" s="128" t="str">
        <f t="shared" si="160"/>
        <v/>
      </c>
      <c r="K199" s="140" t="str">
        <f t="shared" si="163"/>
        <v/>
      </c>
      <c r="L199" s="140"/>
      <c r="M199" s="139" t="str">
        <f t="shared" si="164"/>
        <v/>
      </c>
      <c r="N199" s="139"/>
      <c r="O199" s="46" t="str">
        <f t="shared" si="165"/>
        <v/>
      </c>
      <c r="P199" s="51" t="str">
        <f t="shared" si="166"/>
        <v/>
      </c>
      <c r="Q199" s="51"/>
      <c r="R199" s="75">
        <f>IF(R198+1&lt;13,(R198+1)*S1,1*S1)</f>
        <v>0</v>
      </c>
      <c r="S199" s="75">
        <f>SUM(BG199*S1)</f>
        <v>0</v>
      </c>
      <c r="T199" s="75">
        <f>IF(R199=1,(T198+1)*S1,T198*S1)</f>
        <v>0</v>
      </c>
      <c r="U199" s="75">
        <f>IF(U198+3&lt;13,(U198+3)*V1,(U198-9)*V1)</f>
        <v>0</v>
      </c>
      <c r="V199" s="75">
        <f>SUM(BG199*V1)</f>
        <v>0</v>
      </c>
      <c r="W199" s="75">
        <f>IF(U199&lt;4,(W198+1)*V1,W198*V1)</f>
        <v>0</v>
      </c>
      <c r="X199" s="75">
        <f>IF(X198+6&lt;13,(X198+6)*Y1,(X198-6)*Y1)</f>
        <v>0</v>
      </c>
      <c r="Y199" s="75">
        <f>SUM(BG199*Y1)</f>
        <v>0</v>
      </c>
      <c r="Z199" s="75">
        <f>IF(X199&lt;6,(Z198+1)*Y1,Z198*Y1)</f>
        <v>0</v>
      </c>
      <c r="AA199" s="75">
        <f>SUM(AA198*AB1)</f>
        <v>0</v>
      </c>
      <c r="AB199" s="75">
        <f>SUM(BG199*AB1)</f>
        <v>0</v>
      </c>
      <c r="AC199" s="75">
        <f>SUM(AC198+1*AB1)</f>
        <v>0</v>
      </c>
      <c r="AD199" s="75">
        <v>0</v>
      </c>
      <c r="AE199" s="75">
        <v>0</v>
      </c>
      <c r="AF199" s="75">
        <v>0</v>
      </c>
      <c r="AG199" s="75">
        <f>IF(AG198+2&lt;13,(AG198+2)*AH1,(AG198-10)*AH1)</f>
        <v>0</v>
      </c>
      <c r="AH199" s="75">
        <f>SUM(BG199*AH1)</f>
        <v>0</v>
      </c>
      <c r="AI199" s="75">
        <f>IF(AG199&lt;3,(AI198+1)*AH1,AI198*AH1)</f>
        <v>0</v>
      </c>
      <c r="AJ199" s="75">
        <f>IF(AJ197=AJ198,(AJ198+1-AK199)*AL1,AJ198*AL1)</f>
        <v>0</v>
      </c>
      <c r="AK199" s="75">
        <f t="shared" si="150"/>
        <v>0</v>
      </c>
      <c r="AL199" s="75">
        <f>IF(AJ199-AJ198=0,(AL198+15)*AL1,AM1*AL1)</f>
        <v>0</v>
      </c>
      <c r="AM199" s="75">
        <f>IF(AK199=12,(AM198+1)*AL1,AM198*AL1)</f>
        <v>0</v>
      </c>
      <c r="AN199" s="75">
        <f>IF(AN197=AN198,(AN198+1-AO199)*AO1,AN198*AO1)</f>
        <v>0</v>
      </c>
      <c r="AO199" s="75">
        <f t="shared" ref="AO199:AO262" si="192">IF(AN198+AN197=24,12,0)</f>
        <v>0</v>
      </c>
      <c r="AP199" s="75">
        <f>IF(AN198=AN199,BG199*AO1,(AP198-15)*AO1)</f>
        <v>0</v>
      </c>
      <c r="AQ199" s="75">
        <f>IF(AO199=12,(AQ198+1)*AO1,AQ198*AO1)</f>
        <v>0</v>
      </c>
      <c r="AR199" s="91">
        <f>SUM(MONTH(BC198+14)*AS1)</f>
        <v>0</v>
      </c>
      <c r="AS199" s="91">
        <f>SUM(DAY(BC198+14)*AS1)</f>
        <v>0</v>
      </c>
      <c r="AT199" s="91">
        <f>SUM(YEAR(BC198+14)*AS1)</f>
        <v>0</v>
      </c>
      <c r="AU199" s="91">
        <f>SUM(MONTH(BC198+7)*AV1)</f>
        <v>0</v>
      </c>
      <c r="AV199" s="91">
        <f>SUM(DAY(BC198+7)*AV1)</f>
        <v>0</v>
      </c>
      <c r="AW199" s="91">
        <f>SUM(YEAR(BC198+7)*AV1)</f>
        <v>0</v>
      </c>
      <c r="AX199" s="91">
        <f t="shared" si="170"/>
        <v>1</v>
      </c>
      <c r="AY199" s="91">
        <f t="shared" si="168"/>
        <v>1</v>
      </c>
      <c r="AZ199" s="91">
        <f t="shared" si="169"/>
        <v>0</v>
      </c>
      <c r="BA199" s="91">
        <f t="shared" si="169"/>
        <v>0</v>
      </c>
      <c r="BB199" s="79">
        <f t="shared" si="171"/>
        <v>0</v>
      </c>
      <c r="BC199" s="91">
        <f t="shared" si="172"/>
        <v>0</v>
      </c>
      <c r="BD199" s="75" t="s">
        <v>59</v>
      </c>
      <c r="BE199" s="91">
        <f>IF(BC199&lt;BU42,((BC199*10)+5),999999)</f>
        <v>5</v>
      </c>
      <c r="BF199" s="91">
        <f t="shared" si="173"/>
        <v>1</v>
      </c>
      <c r="BG199" s="75">
        <f t="shared" si="174"/>
        <v>0</v>
      </c>
      <c r="BH199" s="75">
        <f t="shared" ref="BH199:BH262" si="193">SUM(BH198)</f>
        <v>0</v>
      </c>
      <c r="BI199" s="75" t="b">
        <f t="shared" si="175"/>
        <v>0</v>
      </c>
      <c r="BJ199" s="75">
        <f t="shared" si="176"/>
        <v>0</v>
      </c>
      <c r="BK199" s="75">
        <f t="shared" si="177"/>
        <v>0</v>
      </c>
      <c r="BL199" s="75" t="b">
        <f t="shared" si="178"/>
        <v>1</v>
      </c>
      <c r="BM199" s="75">
        <f t="shared" si="179"/>
        <v>0</v>
      </c>
      <c r="BN199" s="75">
        <f t="shared" si="180"/>
        <v>0</v>
      </c>
      <c r="BO199" s="75" t="b">
        <f t="shared" si="181"/>
        <v>0</v>
      </c>
      <c r="BP199" s="75">
        <f t="shared" si="182"/>
        <v>0</v>
      </c>
      <c r="BQ199" s="75">
        <f t="shared" si="183"/>
        <v>0</v>
      </c>
      <c r="BR199" s="75"/>
      <c r="BS199" s="72" t="b">
        <f t="shared" si="157"/>
        <v>0</v>
      </c>
      <c r="BT199" s="72">
        <f t="shared" si="162"/>
        <v>0</v>
      </c>
      <c r="BU199" s="69" t="str">
        <f t="shared" si="161"/>
        <v/>
      </c>
      <c r="BV199" s="75"/>
      <c r="BW199" s="75"/>
      <c r="BX199" s="75"/>
      <c r="BY199" s="75"/>
      <c r="BZ199" s="75"/>
      <c r="CA199" s="75"/>
      <c r="CB199" s="75"/>
      <c r="CC199" s="75"/>
      <c r="CD199" s="79">
        <f t="shared" si="184"/>
        <v>0</v>
      </c>
      <c r="CE199" s="92">
        <f>IF(CD199&lt;CE3,CD199,CE3)</f>
        <v>0</v>
      </c>
      <c r="CF199" s="72" t="str">
        <f>IF(CE199&gt;=CE3,"BALLOON","PMT")</f>
        <v>PMT</v>
      </c>
      <c r="CG199" s="91">
        <f t="shared" ref="CG199:CG262" si="194">SUM(CE199-CE198)</f>
        <v>0</v>
      </c>
      <c r="CH199" s="91">
        <f>IF(BX1=360,CB5,CG199)</f>
        <v>0</v>
      </c>
      <c r="CI199" s="75" t="b">
        <f t="shared" si="185"/>
        <v>0</v>
      </c>
      <c r="CJ199" s="75">
        <f t="shared" ref="CJ199:CJ262" si="195">IF(CI199,CG199,CH199)</f>
        <v>0</v>
      </c>
      <c r="CK199" s="75">
        <f>SUM(CJ199*CK1)</f>
        <v>0</v>
      </c>
      <c r="CL199" s="98">
        <f t="shared" si="186"/>
        <v>0</v>
      </c>
      <c r="CM199" s="97">
        <f>IF(CF199="PMT",E16-CL199,0)</f>
        <v>0</v>
      </c>
      <c r="CN199" s="97">
        <f t="shared" si="149"/>
        <v>0</v>
      </c>
      <c r="CO199" s="97">
        <f t="shared" si="187"/>
        <v>0</v>
      </c>
      <c r="CP199" s="97">
        <f t="shared" si="188"/>
        <v>0</v>
      </c>
      <c r="CQ199" s="94">
        <f t="shared" si="189"/>
        <v>0</v>
      </c>
      <c r="CR199" s="95">
        <f t="shared" ref="CR199:CR262" si="196">IF(CL199&gt;0,1,0)</f>
        <v>0</v>
      </c>
      <c r="CS199" s="96">
        <f t="shared" si="190"/>
        <v>0</v>
      </c>
      <c r="CT199" s="75">
        <f t="shared" si="148"/>
        <v>0</v>
      </c>
      <c r="CU199" s="99">
        <f t="shared" si="191"/>
        <v>0</v>
      </c>
      <c r="CV199" s="99">
        <f t="shared" si="167"/>
        <v>0</v>
      </c>
      <c r="CW199" s="100">
        <f t="shared" ref="CW199:CW262" si="197">SUM((CW198-CN199-CO199)*CR199*CT199)</f>
        <v>0</v>
      </c>
      <c r="CX199" s="75">
        <f>SUM(CR199*CT199*BE1)</f>
        <v>0</v>
      </c>
    </row>
    <row r="200" spans="1:102" ht="18.95" customHeight="1">
      <c r="A200" s="45" t="str">
        <f t="shared" si="151"/>
        <v/>
      </c>
      <c r="B200" s="55" t="str">
        <f t="shared" si="153"/>
        <v/>
      </c>
      <c r="C200" s="47" t="str">
        <f t="shared" si="152"/>
        <v/>
      </c>
      <c r="D200" s="56" t="str">
        <f t="shared" si="154"/>
        <v/>
      </c>
      <c r="E200" s="121" t="str">
        <f t="shared" si="158"/>
        <v/>
      </c>
      <c r="F200" s="121"/>
      <c r="G200" s="57" t="str">
        <f t="shared" si="155"/>
        <v/>
      </c>
      <c r="H200" s="57" t="str">
        <f t="shared" si="156"/>
        <v/>
      </c>
      <c r="I200" s="128" t="str">
        <f t="shared" si="159"/>
        <v/>
      </c>
      <c r="J200" s="128" t="str">
        <f t="shared" si="160"/>
        <v/>
      </c>
      <c r="K200" s="140" t="str">
        <f t="shared" si="163"/>
        <v/>
      </c>
      <c r="L200" s="140"/>
      <c r="M200" s="139" t="str">
        <f t="shared" si="164"/>
        <v/>
      </c>
      <c r="N200" s="139"/>
      <c r="O200" s="46" t="str">
        <f t="shared" si="165"/>
        <v/>
      </c>
      <c r="P200" s="51" t="str">
        <f t="shared" si="166"/>
        <v/>
      </c>
      <c r="Q200" s="51"/>
      <c r="R200" s="75">
        <f>IF(R199+1&lt;13,(R199+1)*S1,1*S1)</f>
        <v>0</v>
      </c>
      <c r="S200" s="75">
        <f>SUM(BG200*S1)</f>
        <v>0</v>
      </c>
      <c r="T200" s="75">
        <f>IF(R200=1,(T199+1)*S1,T199*S1)</f>
        <v>0</v>
      </c>
      <c r="U200" s="75">
        <f>IF(U199+3&lt;13,(U199+3)*V1,(U199-9)*V1)</f>
        <v>0</v>
      </c>
      <c r="V200" s="75">
        <f>SUM(BG200*V1)</f>
        <v>0</v>
      </c>
      <c r="W200" s="75">
        <f>IF(U200&lt;4,(W199+1)*V1,W199*V1)</f>
        <v>0</v>
      </c>
      <c r="X200" s="75">
        <f>IF(X199+6&lt;13,(X199+6)*Y1,(X199-6)*Y1)</f>
        <v>0</v>
      </c>
      <c r="Y200" s="75">
        <f>SUM(BG200*Y1)</f>
        <v>0</v>
      </c>
      <c r="Z200" s="75">
        <f>IF(X200&lt;6,(Z199+1)*Y1,Z199*Y1)</f>
        <v>0</v>
      </c>
      <c r="AA200" s="75">
        <f>SUM(AA199*AB1)</f>
        <v>0</v>
      </c>
      <c r="AB200" s="75">
        <f>SUM(BG200*AB1)</f>
        <v>0</v>
      </c>
      <c r="AC200" s="75">
        <f>SUM(AC199+1*AB1)</f>
        <v>0</v>
      </c>
      <c r="AD200" s="75">
        <v>0</v>
      </c>
      <c r="AE200" s="75">
        <v>0</v>
      </c>
      <c r="AF200" s="75">
        <v>0</v>
      </c>
      <c r="AG200" s="75">
        <f>IF(AG199+2&lt;13,(AG199+2)*AH1,(AG199-10)*AH1)</f>
        <v>0</v>
      </c>
      <c r="AH200" s="75">
        <f>SUM(BG200*AH1)</f>
        <v>0</v>
      </c>
      <c r="AI200" s="75">
        <f>IF(AG200&lt;3,(AI199+1)*AH1,AI199*AH1)</f>
        <v>0</v>
      </c>
      <c r="AJ200" s="75">
        <f>IF(AJ198=AJ199,(AJ199+1-AK200)*AL1,AJ199*AL1)</f>
        <v>0</v>
      </c>
      <c r="AK200" s="75">
        <f t="shared" si="150"/>
        <v>0</v>
      </c>
      <c r="AL200" s="75">
        <f>IF(AJ200-AJ199=0,(AL199+15)*AL1,AM1*AL1)</f>
        <v>0</v>
      </c>
      <c r="AM200" s="75">
        <f>IF(AK200=12,(AM199+1)*AL1,AM199*AL1)</f>
        <v>0</v>
      </c>
      <c r="AN200" s="75">
        <f>IF(AN198=AN199,(AN199+1-AO200)*AO1,AN199*AO1)</f>
        <v>0</v>
      </c>
      <c r="AO200" s="75">
        <f t="shared" si="192"/>
        <v>0</v>
      </c>
      <c r="AP200" s="75">
        <f>IF(AN199=AN200,BG200*AO1,(AP199-15)*AO1)</f>
        <v>0</v>
      </c>
      <c r="AQ200" s="75">
        <f>IF(AO200=12,(AQ199+1)*AO1,AQ199*AO1)</f>
        <v>0</v>
      </c>
      <c r="AR200" s="91">
        <f>SUM(MONTH(BC199+14)*AS1)</f>
        <v>0</v>
      </c>
      <c r="AS200" s="91">
        <f>SUM(DAY(BC199+14)*AS1)</f>
        <v>0</v>
      </c>
      <c r="AT200" s="91">
        <f>SUM(YEAR(BC199+14)*AS1)</f>
        <v>0</v>
      </c>
      <c r="AU200" s="91">
        <f>SUM(MONTH(BC199+7)*AV1)</f>
        <v>0</v>
      </c>
      <c r="AV200" s="91">
        <f>SUM(DAY(BC199+7)*AV1)</f>
        <v>0</v>
      </c>
      <c r="AW200" s="91">
        <f>SUM(YEAR(BC199+7)*AV1)</f>
        <v>0</v>
      </c>
      <c r="AX200" s="91">
        <f t="shared" si="170"/>
        <v>1</v>
      </c>
      <c r="AY200" s="91">
        <f t="shared" si="168"/>
        <v>1</v>
      </c>
      <c r="AZ200" s="91">
        <f t="shared" si="169"/>
        <v>0</v>
      </c>
      <c r="BA200" s="91">
        <f t="shared" si="169"/>
        <v>0</v>
      </c>
      <c r="BB200" s="79">
        <f t="shared" si="171"/>
        <v>0</v>
      </c>
      <c r="BC200" s="91">
        <f t="shared" si="172"/>
        <v>0</v>
      </c>
      <c r="BD200" s="75" t="s">
        <v>59</v>
      </c>
      <c r="BE200" s="91">
        <f>IF(BC200&lt;BU42,((BC200*10)+5),999999)</f>
        <v>5</v>
      </c>
      <c r="BF200" s="91">
        <f t="shared" si="173"/>
        <v>1</v>
      </c>
      <c r="BG200" s="75">
        <f t="shared" si="174"/>
        <v>0</v>
      </c>
      <c r="BH200" s="75">
        <f t="shared" si="193"/>
        <v>0</v>
      </c>
      <c r="BI200" s="75" t="b">
        <f t="shared" si="175"/>
        <v>0</v>
      </c>
      <c r="BJ200" s="75">
        <f t="shared" si="176"/>
        <v>0</v>
      </c>
      <c r="BK200" s="75">
        <f t="shared" si="177"/>
        <v>0</v>
      </c>
      <c r="BL200" s="75" t="b">
        <f t="shared" si="178"/>
        <v>1</v>
      </c>
      <c r="BM200" s="75">
        <f t="shared" si="179"/>
        <v>0</v>
      </c>
      <c r="BN200" s="75">
        <f t="shared" si="180"/>
        <v>0</v>
      </c>
      <c r="BO200" s="75" t="b">
        <f t="shared" si="181"/>
        <v>0</v>
      </c>
      <c r="BP200" s="75">
        <f t="shared" si="182"/>
        <v>0</v>
      </c>
      <c r="BQ200" s="75">
        <f t="shared" si="183"/>
        <v>0</v>
      </c>
      <c r="BR200" s="75"/>
      <c r="BS200" s="72" t="b">
        <f t="shared" si="157"/>
        <v>0</v>
      </c>
      <c r="BT200" s="72">
        <f t="shared" si="162"/>
        <v>0</v>
      </c>
      <c r="BU200" s="69" t="str">
        <f t="shared" si="161"/>
        <v/>
      </c>
      <c r="BV200" s="75"/>
      <c r="BW200" s="75"/>
      <c r="BX200" s="75"/>
      <c r="BY200" s="75"/>
      <c r="BZ200" s="75"/>
      <c r="CA200" s="75"/>
      <c r="CB200" s="75"/>
      <c r="CC200" s="75"/>
      <c r="CD200" s="79">
        <f t="shared" si="184"/>
        <v>0</v>
      </c>
      <c r="CE200" s="92">
        <f>IF(CD200&lt;CE3,CD200,CE3)</f>
        <v>0</v>
      </c>
      <c r="CF200" s="72" t="str">
        <f>IF(CE200&gt;=CE3,"BALLOON","PMT")</f>
        <v>PMT</v>
      </c>
      <c r="CG200" s="91">
        <f t="shared" si="194"/>
        <v>0</v>
      </c>
      <c r="CH200" s="91">
        <f>IF(BX1=360,CB5,CG200)</f>
        <v>0</v>
      </c>
      <c r="CI200" s="75" t="b">
        <f t="shared" si="185"/>
        <v>0</v>
      </c>
      <c r="CJ200" s="75">
        <f t="shared" si="195"/>
        <v>0</v>
      </c>
      <c r="CK200" s="75">
        <f>SUM(CJ200*CK1)</f>
        <v>0</v>
      </c>
      <c r="CL200" s="98">
        <f t="shared" si="186"/>
        <v>0</v>
      </c>
      <c r="CM200" s="97">
        <f>IF(CF200="PMT",E16-CL200,0)</f>
        <v>0</v>
      </c>
      <c r="CN200" s="97">
        <f t="shared" si="149"/>
        <v>0</v>
      </c>
      <c r="CO200" s="97">
        <f t="shared" si="187"/>
        <v>0</v>
      </c>
      <c r="CP200" s="97">
        <f t="shared" si="188"/>
        <v>0</v>
      </c>
      <c r="CQ200" s="94">
        <f t="shared" si="189"/>
        <v>0</v>
      </c>
      <c r="CR200" s="95">
        <f t="shared" si="196"/>
        <v>0</v>
      </c>
      <c r="CS200" s="96">
        <f t="shared" si="190"/>
        <v>0</v>
      </c>
      <c r="CT200" s="75">
        <f t="shared" si="148"/>
        <v>0</v>
      </c>
      <c r="CU200" s="99">
        <f t="shared" si="191"/>
        <v>0</v>
      </c>
      <c r="CV200" s="99">
        <f t="shared" si="167"/>
        <v>0</v>
      </c>
      <c r="CW200" s="100">
        <f t="shared" si="197"/>
        <v>0</v>
      </c>
      <c r="CX200" s="75">
        <f>SUM(CR200*CT200*BE1)</f>
        <v>0</v>
      </c>
    </row>
    <row r="201" spans="1:102" ht="18.95" customHeight="1">
      <c r="A201" s="45" t="str">
        <f t="shared" si="151"/>
        <v/>
      </c>
      <c r="B201" s="55" t="str">
        <f t="shared" si="153"/>
        <v/>
      </c>
      <c r="C201" s="47" t="str">
        <f t="shared" si="152"/>
        <v/>
      </c>
      <c r="D201" s="56" t="str">
        <f t="shared" si="154"/>
        <v/>
      </c>
      <c r="E201" s="121" t="str">
        <f t="shared" si="158"/>
        <v/>
      </c>
      <c r="F201" s="121"/>
      <c r="G201" s="57" t="str">
        <f t="shared" si="155"/>
        <v/>
      </c>
      <c r="H201" s="57" t="str">
        <f t="shared" si="156"/>
        <v/>
      </c>
      <c r="I201" s="128" t="str">
        <f t="shared" si="159"/>
        <v/>
      </c>
      <c r="J201" s="128" t="str">
        <f t="shared" si="160"/>
        <v/>
      </c>
      <c r="K201" s="140" t="str">
        <f t="shared" si="163"/>
        <v/>
      </c>
      <c r="L201" s="140"/>
      <c r="M201" s="139" t="str">
        <f t="shared" si="164"/>
        <v/>
      </c>
      <c r="N201" s="139"/>
      <c r="O201" s="46" t="str">
        <f t="shared" si="165"/>
        <v/>
      </c>
      <c r="P201" s="51" t="str">
        <f t="shared" si="166"/>
        <v/>
      </c>
      <c r="Q201" s="51"/>
      <c r="R201" s="75">
        <f>IF(R200+1&lt;13,(R200+1)*S1,1*S1)</f>
        <v>0</v>
      </c>
      <c r="S201" s="75">
        <f>SUM(BG201*S1)</f>
        <v>0</v>
      </c>
      <c r="T201" s="75">
        <f>IF(R201=1,(T200+1)*S1,T200*S1)</f>
        <v>0</v>
      </c>
      <c r="U201" s="75">
        <f>IF(U200+3&lt;13,(U200+3)*V1,(U200-9)*V1)</f>
        <v>0</v>
      </c>
      <c r="V201" s="75">
        <f>SUM(BG201*V1)</f>
        <v>0</v>
      </c>
      <c r="W201" s="75">
        <f>IF(U201&lt;4,(W200+1)*V1,W200*V1)</f>
        <v>0</v>
      </c>
      <c r="X201" s="75">
        <f>IF(X200+6&lt;13,(X200+6)*Y1,(X200-6)*Y1)</f>
        <v>0</v>
      </c>
      <c r="Y201" s="75">
        <f>SUM(BG201*Y1)</f>
        <v>0</v>
      </c>
      <c r="Z201" s="75">
        <f>IF(X201&lt;6,(Z200+1)*Y1,Z200*Y1)</f>
        <v>0</v>
      </c>
      <c r="AA201" s="75">
        <f>SUM(AA200*AB1)</f>
        <v>0</v>
      </c>
      <c r="AB201" s="75">
        <f>SUM(BG201*AB1)</f>
        <v>0</v>
      </c>
      <c r="AC201" s="75">
        <f>SUM(AC200+1*AB1)</f>
        <v>0</v>
      </c>
      <c r="AD201" s="75">
        <v>0</v>
      </c>
      <c r="AE201" s="75">
        <v>0</v>
      </c>
      <c r="AF201" s="75">
        <v>0</v>
      </c>
      <c r="AG201" s="75">
        <f>IF(AG200+2&lt;13,(AG200+2)*AH1,(AG200-10)*AH1)</f>
        <v>0</v>
      </c>
      <c r="AH201" s="75">
        <f>SUM(BG201*AH1)</f>
        <v>0</v>
      </c>
      <c r="AI201" s="75">
        <f>IF(AG201&lt;3,(AI200+1)*AH1,AI200*AH1)</f>
        <v>0</v>
      </c>
      <c r="AJ201" s="75">
        <f>IF(AJ199=AJ200,(AJ200+1-AK201)*AL1,AJ200*AL1)</f>
        <v>0</v>
      </c>
      <c r="AK201" s="75">
        <f t="shared" si="150"/>
        <v>0</v>
      </c>
      <c r="AL201" s="75">
        <f>IF(AJ201-AJ200=0,(AL200+15)*AL1,AM1*AL1)</f>
        <v>0</v>
      </c>
      <c r="AM201" s="75">
        <f>IF(AK201=12,(AM200+1)*AL1,AM200*AL1)</f>
        <v>0</v>
      </c>
      <c r="AN201" s="75">
        <f>IF(AN199=AN200,(AN200+1-AO201)*AO1,AN200*AO1)</f>
        <v>0</v>
      </c>
      <c r="AO201" s="75">
        <f t="shared" si="192"/>
        <v>0</v>
      </c>
      <c r="AP201" s="75">
        <f>IF(AN200=AN201,BG201*AO1,(AP200-15)*AO1)</f>
        <v>0</v>
      </c>
      <c r="AQ201" s="75">
        <f>IF(AO201=12,(AQ200+1)*AO1,AQ200*AO1)</f>
        <v>0</v>
      </c>
      <c r="AR201" s="91">
        <f>SUM(MONTH(BC200+14)*AS1)</f>
        <v>0</v>
      </c>
      <c r="AS201" s="91">
        <f>SUM(DAY(BC200+14)*AS1)</f>
        <v>0</v>
      </c>
      <c r="AT201" s="91">
        <f>SUM(YEAR(BC200+14)*AS1)</f>
        <v>0</v>
      </c>
      <c r="AU201" s="91">
        <f>SUM(MONTH(BC200+7)*AV1)</f>
        <v>0</v>
      </c>
      <c r="AV201" s="91">
        <f>SUM(DAY(BC200+7)*AV1)</f>
        <v>0</v>
      </c>
      <c r="AW201" s="91">
        <f>SUM(YEAR(BC200+7)*AV1)</f>
        <v>0</v>
      </c>
      <c r="AX201" s="91">
        <f t="shared" si="170"/>
        <v>1</v>
      </c>
      <c r="AY201" s="91">
        <f t="shared" si="168"/>
        <v>1</v>
      </c>
      <c r="AZ201" s="91">
        <f t="shared" si="169"/>
        <v>0</v>
      </c>
      <c r="BA201" s="91">
        <f t="shared" si="169"/>
        <v>0</v>
      </c>
      <c r="BB201" s="79">
        <f t="shared" si="171"/>
        <v>0</v>
      </c>
      <c r="BC201" s="91">
        <f t="shared" si="172"/>
        <v>0</v>
      </c>
      <c r="BD201" s="75" t="s">
        <v>59</v>
      </c>
      <c r="BE201" s="91">
        <f>IF(BC201&lt;BU42,((BC201*10)+5),999999)</f>
        <v>5</v>
      </c>
      <c r="BF201" s="91">
        <f t="shared" si="173"/>
        <v>1</v>
      </c>
      <c r="BG201" s="75">
        <f t="shared" si="174"/>
        <v>0</v>
      </c>
      <c r="BH201" s="75">
        <f t="shared" si="193"/>
        <v>0</v>
      </c>
      <c r="BI201" s="75" t="b">
        <f t="shared" si="175"/>
        <v>0</v>
      </c>
      <c r="BJ201" s="75">
        <f t="shared" si="176"/>
        <v>0</v>
      </c>
      <c r="BK201" s="75">
        <f t="shared" si="177"/>
        <v>0</v>
      </c>
      <c r="BL201" s="75" t="b">
        <f t="shared" si="178"/>
        <v>1</v>
      </c>
      <c r="BM201" s="75">
        <f t="shared" si="179"/>
        <v>0</v>
      </c>
      <c r="BN201" s="75">
        <f t="shared" si="180"/>
        <v>0</v>
      </c>
      <c r="BO201" s="75" t="b">
        <f t="shared" si="181"/>
        <v>0</v>
      </c>
      <c r="BP201" s="75">
        <f t="shared" si="182"/>
        <v>0</v>
      </c>
      <c r="BQ201" s="75">
        <f t="shared" si="183"/>
        <v>0</v>
      </c>
      <c r="BR201" s="75"/>
      <c r="BS201" s="72" t="b">
        <f t="shared" si="157"/>
        <v>0</v>
      </c>
      <c r="BT201" s="72">
        <f t="shared" si="162"/>
        <v>0</v>
      </c>
      <c r="BU201" s="69" t="str">
        <f t="shared" si="161"/>
        <v/>
      </c>
      <c r="BV201" s="75"/>
      <c r="BW201" s="75"/>
      <c r="BX201" s="75"/>
      <c r="BY201" s="75"/>
      <c r="BZ201" s="75"/>
      <c r="CA201" s="75"/>
      <c r="CB201" s="75"/>
      <c r="CC201" s="75"/>
      <c r="CD201" s="79">
        <f t="shared" si="184"/>
        <v>0</v>
      </c>
      <c r="CE201" s="92">
        <f>IF(CD201&lt;CE3,CD201,CE3)</f>
        <v>0</v>
      </c>
      <c r="CF201" s="72" t="str">
        <f>IF(CE201&gt;=CE3,"BALLOON","PMT")</f>
        <v>PMT</v>
      </c>
      <c r="CG201" s="91">
        <f t="shared" si="194"/>
        <v>0</v>
      </c>
      <c r="CH201" s="91">
        <f>IF(BX1=360,CB5,CG201)</f>
        <v>0</v>
      </c>
      <c r="CI201" s="75" t="b">
        <f t="shared" si="185"/>
        <v>0</v>
      </c>
      <c r="CJ201" s="75">
        <f t="shared" si="195"/>
        <v>0</v>
      </c>
      <c r="CK201" s="75">
        <f>SUM(CJ201*CK1)</f>
        <v>0</v>
      </c>
      <c r="CL201" s="98">
        <f t="shared" si="186"/>
        <v>0</v>
      </c>
      <c r="CM201" s="97">
        <f>IF(CF201="PMT",E16-CL201,0)</f>
        <v>0</v>
      </c>
      <c r="CN201" s="97">
        <f t="shared" si="149"/>
        <v>0</v>
      </c>
      <c r="CO201" s="97">
        <f t="shared" si="187"/>
        <v>0</v>
      </c>
      <c r="CP201" s="97">
        <f t="shared" si="188"/>
        <v>0</v>
      </c>
      <c r="CQ201" s="94">
        <f t="shared" si="189"/>
        <v>0</v>
      </c>
      <c r="CR201" s="95">
        <f t="shared" si="196"/>
        <v>0</v>
      </c>
      <c r="CS201" s="96">
        <f t="shared" si="190"/>
        <v>0</v>
      </c>
      <c r="CT201" s="75">
        <f t="shared" si="148"/>
        <v>0</v>
      </c>
      <c r="CU201" s="99">
        <f t="shared" si="191"/>
        <v>0</v>
      </c>
      <c r="CV201" s="99">
        <f t="shared" si="167"/>
        <v>0</v>
      </c>
      <c r="CW201" s="100">
        <f t="shared" si="197"/>
        <v>0</v>
      </c>
      <c r="CX201" s="75">
        <f>SUM(CR201*CT201*BE1)</f>
        <v>0</v>
      </c>
    </row>
    <row r="202" spans="1:102" ht="18.95" customHeight="1">
      <c r="A202" s="45" t="str">
        <f t="shared" si="151"/>
        <v/>
      </c>
      <c r="B202" s="55" t="str">
        <f t="shared" si="153"/>
        <v/>
      </c>
      <c r="C202" s="47" t="str">
        <f t="shared" si="152"/>
        <v/>
      </c>
      <c r="D202" s="56" t="str">
        <f t="shared" si="154"/>
        <v/>
      </c>
      <c r="E202" s="121" t="str">
        <f t="shared" si="158"/>
        <v/>
      </c>
      <c r="F202" s="121"/>
      <c r="G202" s="57" t="str">
        <f t="shared" si="155"/>
        <v/>
      </c>
      <c r="H202" s="57" t="str">
        <f t="shared" si="156"/>
        <v/>
      </c>
      <c r="I202" s="128" t="str">
        <f t="shared" si="159"/>
        <v/>
      </c>
      <c r="J202" s="128" t="str">
        <f t="shared" si="160"/>
        <v/>
      </c>
      <c r="K202" s="140" t="str">
        <f t="shared" si="163"/>
        <v/>
      </c>
      <c r="L202" s="140"/>
      <c r="M202" s="139" t="str">
        <f t="shared" si="164"/>
        <v/>
      </c>
      <c r="N202" s="139"/>
      <c r="O202" s="46" t="str">
        <f t="shared" si="165"/>
        <v/>
      </c>
      <c r="P202" s="51" t="str">
        <f t="shared" si="166"/>
        <v/>
      </c>
      <c r="Q202" s="51"/>
      <c r="R202" s="75">
        <f>IF(R201+1&lt;13,(R201+1)*S1,1*S1)</f>
        <v>0</v>
      </c>
      <c r="S202" s="75">
        <f>SUM(BG202*S1)</f>
        <v>0</v>
      </c>
      <c r="T202" s="75">
        <f>IF(R202=1,(T201+1)*S1,T201*S1)</f>
        <v>0</v>
      </c>
      <c r="U202" s="75">
        <f>IF(U201+3&lt;13,(U201+3)*V1,(U201-9)*V1)</f>
        <v>0</v>
      </c>
      <c r="V202" s="75">
        <f>SUM(BG202*V1)</f>
        <v>0</v>
      </c>
      <c r="W202" s="75">
        <f>IF(U202&lt;4,(W201+1)*V1,W201*V1)</f>
        <v>0</v>
      </c>
      <c r="X202" s="75">
        <f>IF(X201+6&lt;13,(X201+6)*Y1,(X201-6)*Y1)</f>
        <v>0</v>
      </c>
      <c r="Y202" s="75">
        <f>SUM(BG202*Y1)</f>
        <v>0</v>
      </c>
      <c r="Z202" s="75">
        <f>IF(X202&lt;6,(Z201+1)*Y1,Z201*Y1)</f>
        <v>0</v>
      </c>
      <c r="AA202" s="75">
        <f>SUM(AA201*AB1)</f>
        <v>0</v>
      </c>
      <c r="AB202" s="75">
        <f>SUM(BG202*AB1)</f>
        <v>0</v>
      </c>
      <c r="AC202" s="75">
        <f>SUM(AC201+1*AB1)</f>
        <v>0</v>
      </c>
      <c r="AD202" s="75">
        <v>0</v>
      </c>
      <c r="AE202" s="75">
        <v>0</v>
      </c>
      <c r="AF202" s="75">
        <v>0</v>
      </c>
      <c r="AG202" s="75">
        <f>IF(AG201+2&lt;13,(AG201+2)*AH1,(AG201-10)*AH1)</f>
        <v>0</v>
      </c>
      <c r="AH202" s="75">
        <f>SUM(BG202*AH1)</f>
        <v>0</v>
      </c>
      <c r="AI202" s="75">
        <f>IF(AG202&lt;3,(AI201+1)*AH1,AI201*AH1)</f>
        <v>0</v>
      </c>
      <c r="AJ202" s="75">
        <f>IF(AJ200=AJ201,(AJ201+1-AK202)*AL1,AJ201*AL1)</f>
        <v>0</v>
      </c>
      <c r="AK202" s="75">
        <f t="shared" si="150"/>
        <v>0</v>
      </c>
      <c r="AL202" s="75">
        <f>IF(AJ202-AJ201=0,(AL201+15)*AL1,AM1*AL1)</f>
        <v>0</v>
      </c>
      <c r="AM202" s="75">
        <f>IF(AK202=12,(AM201+1)*AL1,AM201*AL1)</f>
        <v>0</v>
      </c>
      <c r="AN202" s="75">
        <f>IF(AN200=AN201,(AN201+1-AO202)*AO1,AN201*AO1)</f>
        <v>0</v>
      </c>
      <c r="AO202" s="75">
        <f t="shared" si="192"/>
        <v>0</v>
      </c>
      <c r="AP202" s="75">
        <f>IF(AN201=AN202,BG202*AO1,(AP201-15)*AO1)</f>
        <v>0</v>
      </c>
      <c r="AQ202" s="75">
        <f>IF(AO202=12,(AQ201+1)*AO1,AQ201*AO1)</f>
        <v>0</v>
      </c>
      <c r="AR202" s="91">
        <f>SUM(MONTH(BC201+14)*AS1)</f>
        <v>0</v>
      </c>
      <c r="AS202" s="91">
        <f>SUM(DAY(BC201+14)*AS1)</f>
        <v>0</v>
      </c>
      <c r="AT202" s="91">
        <f>SUM(YEAR(BC201+14)*AS1)</f>
        <v>0</v>
      </c>
      <c r="AU202" s="91">
        <f>SUM(MONTH(BC201+7)*AV1)</f>
        <v>0</v>
      </c>
      <c r="AV202" s="91">
        <f>SUM(DAY(BC201+7)*AV1)</f>
        <v>0</v>
      </c>
      <c r="AW202" s="91">
        <f>SUM(YEAR(BC201+7)*AV1)</f>
        <v>0</v>
      </c>
      <c r="AX202" s="91">
        <f t="shared" si="170"/>
        <v>1</v>
      </c>
      <c r="AY202" s="91">
        <f t="shared" si="168"/>
        <v>1</v>
      </c>
      <c r="AZ202" s="91">
        <f t="shared" si="169"/>
        <v>0</v>
      </c>
      <c r="BA202" s="91">
        <f t="shared" si="169"/>
        <v>0</v>
      </c>
      <c r="BB202" s="79">
        <f t="shared" si="171"/>
        <v>0</v>
      </c>
      <c r="BC202" s="91">
        <f t="shared" si="172"/>
        <v>0</v>
      </c>
      <c r="BD202" s="75" t="s">
        <v>59</v>
      </c>
      <c r="BE202" s="91">
        <f>IF(BC202&lt;BU42,((BC202*10)+5),999999)</f>
        <v>5</v>
      </c>
      <c r="BF202" s="91">
        <f t="shared" si="173"/>
        <v>1</v>
      </c>
      <c r="BG202" s="75">
        <f t="shared" si="174"/>
        <v>0</v>
      </c>
      <c r="BH202" s="75">
        <f t="shared" si="193"/>
        <v>0</v>
      </c>
      <c r="BI202" s="75" t="b">
        <f t="shared" si="175"/>
        <v>0</v>
      </c>
      <c r="BJ202" s="75">
        <f t="shared" si="176"/>
        <v>0</v>
      </c>
      <c r="BK202" s="75">
        <f t="shared" si="177"/>
        <v>0</v>
      </c>
      <c r="BL202" s="75" t="b">
        <f t="shared" si="178"/>
        <v>1</v>
      </c>
      <c r="BM202" s="75">
        <f t="shared" si="179"/>
        <v>0</v>
      </c>
      <c r="BN202" s="75">
        <f t="shared" si="180"/>
        <v>0</v>
      </c>
      <c r="BO202" s="75" t="b">
        <f t="shared" si="181"/>
        <v>0</v>
      </c>
      <c r="BP202" s="75">
        <f t="shared" si="182"/>
        <v>0</v>
      </c>
      <c r="BQ202" s="75">
        <f t="shared" si="183"/>
        <v>0</v>
      </c>
      <c r="BR202" s="75"/>
      <c r="BS202" s="72" t="b">
        <f t="shared" si="157"/>
        <v>0</v>
      </c>
      <c r="BT202" s="72">
        <f t="shared" si="162"/>
        <v>0</v>
      </c>
      <c r="BU202" s="69" t="str">
        <f t="shared" si="161"/>
        <v/>
      </c>
      <c r="BV202" s="75"/>
      <c r="BW202" s="75"/>
      <c r="BX202" s="75"/>
      <c r="BY202" s="75"/>
      <c r="BZ202" s="75"/>
      <c r="CA202" s="75"/>
      <c r="CB202" s="75"/>
      <c r="CC202" s="75"/>
      <c r="CD202" s="79">
        <f t="shared" si="184"/>
        <v>0</v>
      </c>
      <c r="CE202" s="92">
        <f>IF(CD202&lt;CE3,CD202,CE3)</f>
        <v>0</v>
      </c>
      <c r="CF202" s="72" t="str">
        <f>IF(CE202&gt;=CE3,"BALLOON","PMT")</f>
        <v>PMT</v>
      </c>
      <c r="CG202" s="91">
        <f t="shared" si="194"/>
        <v>0</v>
      </c>
      <c r="CH202" s="91">
        <f>IF(BX1=360,CB5,CG202)</f>
        <v>0</v>
      </c>
      <c r="CI202" s="75" t="b">
        <f t="shared" si="185"/>
        <v>0</v>
      </c>
      <c r="CJ202" s="75">
        <f t="shared" si="195"/>
        <v>0</v>
      </c>
      <c r="CK202" s="75">
        <f>SUM(CJ202*CK1)</f>
        <v>0</v>
      </c>
      <c r="CL202" s="98">
        <f t="shared" si="186"/>
        <v>0</v>
      </c>
      <c r="CM202" s="97">
        <f>IF(CF202="PMT",E16-CL202,0)</f>
        <v>0</v>
      </c>
      <c r="CN202" s="97">
        <f t="shared" si="149"/>
        <v>0</v>
      </c>
      <c r="CO202" s="97">
        <f t="shared" si="187"/>
        <v>0</v>
      </c>
      <c r="CP202" s="97">
        <f t="shared" si="188"/>
        <v>0</v>
      </c>
      <c r="CQ202" s="94">
        <f t="shared" si="189"/>
        <v>0</v>
      </c>
      <c r="CR202" s="95">
        <f t="shared" si="196"/>
        <v>0</v>
      </c>
      <c r="CS202" s="96">
        <f t="shared" si="190"/>
        <v>0</v>
      </c>
      <c r="CT202" s="75">
        <f t="shared" si="148"/>
        <v>0</v>
      </c>
      <c r="CU202" s="99">
        <f t="shared" si="191"/>
        <v>0</v>
      </c>
      <c r="CV202" s="99">
        <f t="shared" si="167"/>
        <v>0</v>
      </c>
      <c r="CW202" s="100">
        <f t="shared" si="197"/>
        <v>0</v>
      </c>
      <c r="CX202" s="75">
        <f>SUM(CR202*CT202*BE1)</f>
        <v>0</v>
      </c>
    </row>
    <row r="203" spans="1:102" ht="18.95" customHeight="1">
      <c r="A203" s="45" t="str">
        <f t="shared" si="151"/>
        <v/>
      </c>
      <c r="B203" s="55" t="str">
        <f t="shared" si="153"/>
        <v/>
      </c>
      <c r="C203" s="47" t="str">
        <f t="shared" si="152"/>
        <v/>
      </c>
      <c r="D203" s="56" t="str">
        <f t="shared" si="154"/>
        <v/>
      </c>
      <c r="E203" s="121" t="str">
        <f t="shared" si="158"/>
        <v/>
      </c>
      <c r="F203" s="121"/>
      <c r="G203" s="57" t="str">
        <f t="shared" si="155"/>
        <v/>
      </c>
      <c r="H203" s="57" t="str">
        <f t="shared" si="156"/>
        <v/>
      </c>
      <c r="I203" s="128" t="str">
        <f t="shared" si="159"/>
        <v/>
      </c>
      <c r="J203" s="128" t="str">
        <f t="shared" si="160"/>
        <v/>
      </c>
      <c r="K203" s="140" t="str">
        <f t="shared" si="163"/>
        <v/>
      </c>
      <c r="L203" s="140"/>
      <c r="M203" s="139" t="str">
        <f t="shared" si="164"/>
        <v/>
      </c>
      <c r="N203" s="139"/>
      <c r="O203" s="46" t="str">
        <f t="shared" si="165"/>
        <v/>
      </c>
      <c r="P203" s="51" t="str">
        <f t="shared" si="166"/>
        <v/>
      </c>
      <c r="Q203" s="51"/>
      <c r="R203" s="75">
        <f>IF(R202+1&lt;13,(R202+1)*S1,1*S1)</f>
        <v>0</v>
      </c>
      <c r="S203" s="75">
        <f>SUM(BG203*S1)</f>
        <v>0</v>
      </c>
      <c r="T203" s="75">
        <f>IF(R203=1,(T202+1)*S1,T202*S1)</f>
        <v>0</v>
      </c>
      <c r="U203" s="75">
        <f>IF(U202+3&lt;13,(U202+3)*V1,(U202-9)*V1)</f>
        <v>0</v>
      </c>
      <c r="V203" s="75">
        <f>SUM(BG203*V1)</f>
        <v>0</v>
      </c>
      <c r="W203" s="75">
        <f>IF(U203&lt;4,(W202+1)*V1,W202*V1)</f>
        <v>0</v>
      </c>
      <c r="X203" s="75">
        <f>IF(X202+6&lt;13,(X202+6)*Y1,(X202-6)*Y1)</f>
        <v>0</v>
      </c>
      <c r="Y203" s="75">
        <f>SUM(BG203*Y1)</f>
        <v>0</v>
      </c>
      <c r="Z203" s="75">
        <f>IF(X203&lt;6,(Z202+1)*Y1,Z202*Y1)</f>
        <v>0</v>
      </c>
      <c r="AA203" s="75">
        <f>SUM(AA202*AB1)</f>
        <v>0</v>
      </c>
      <c r="AB203" s="75">
        <f>SUM(BG203*AB1)</f>
        <v>0</v>
      </c>
      <c r="AC203" s="75">
        <f>SUM(AC202+1*AB1)</f>
        <v>0</v>
      </c>
      <c r="AD203" s="75">
        <v>0</v>
      </c>
      <c r="AE203" s="75">
        <v>0</v>
      </c>
      <c r="AF203" s="75">
        <v>0</v>
      </c>
      <c r="AG203" s="75">
        <f>IF(AG202+2&lt;13,(AG202+2)*AH1,(AG202-10)*AH1)</f>
        <v>0</v>
      </c>
      <c r="AH203" s="75">
        <f>SUM(BG203*AH1)</f>
        <v>0</v>
      </c>
      <c r="AI203" s="75">
        <f>IF(AG203&lt;3,(AI202+1)*AH1,AI202*AH1)</f>
        <v>0</v>
      </c>
      <c r="AJ203" s="75">
        <f>IF(AJ201=AJ202,(AJ202+1-AK203)*AL1,AJ202*AL1)</f>
        <v>0</v>
      </c>
      <c r="AK203" s="75">
        <f t="shared" si="150"/>
        <v>0</v>
      </c>
      <c r="AL203" s="75">
        <f>IF(AJ203-AJ202=0,(AL202+15)*AL1,AM1*AL1)</f>
        <v>0</v>
      </c>
      <c r="AM203" s="75">
        <f>IF(AK203=12,(AM202+1)*AL1,AM202*AL1)</f>
        <v>0</v>
      </c>
      <c r="AN203" s="75">
        <f>IF(AN201=AN202,(AN202+1-AO203)*AO1,AN202*AO1)</f>
        <v>0</v>
      </c>
      <c r="AO203" s="75">
        <f t="shared" si="192"/>
        <v>0</v>
      </c>
      <c r="AP203" s="75">
        <f>IF(AN202=AN203,BG203*AO1,(AP202-15)*AO1)</f>
        <v>0</v>
      </c>
      <c r="AQ203" s="75">
        <f>IF(AO203=12,(AQ202+1)*AO1,AQ202*AO1)</f>
        <v>0</v>
      </c>
      <c r="AR203" s="91">
        <f>SUM(MONTH(BC202+14)*AS1)</f>
        <v>0</v>
      </c>
      <c r="AS203" s="91">
        <f>SUM(DAY(BC202+14)*AS1)</f>
        <v>0</v>
      </c>
      <c r="AT203" s="91">
        <f>SUM(YEAR(BC202+14)*AS1)</f>
        <v>0</v>
      </c>
      <c r="AU203" s="91">
        <f>SUM(MONTH(BC202+7)*AV1)</f>
        <v>0</v>
      </c>
      <c r="AV203" s="91">
        <f>SUM(DAY(BC202+7)*AV1)</f>
        <v>0</v>
      </c>
      <c r="AW203" s="91">
        <f>SUM(YEAR(BC202+7)*AV1)</f>
        <v>0</v>
      </c>
      <c r="AX203" s="91">
        <f t="shared" si="170"/>
        <v>1</v>
      </c>
      <c r="AY203" s="91">
        <f t="shared" si="168"/>
        <v>1</v>
      </c>
      <c r="AZ203" s="91">
        <f t="shared" si="169"/>
        <v>0</v>
      </c>
      <c r="BA203" s="91">
        <f t="shared" si="169"/>
        <v>0</v>
      </c>
      <c r="BB203" s="79">
        <f t="shared" si="171"/>
        <v>0</v>
      </c>
      <c r="BC203" s="91">
        <f t="shared" si="172"/>
        <v>0</v>
      </c>
      <c r="BD203" s="75" t="s">
        <v>59</v>
      </c>
      <c r="BE203" s="91">
        <f>IF(BC203&lt;BU42,((BC203*10)+5),999999)</f>
        <v>5</v>
      </c>
      <c r="BF203" s="91">
        <f t="shared" si="173"/>
        <v>1</v>
      </c>
      <c r="BG203" s="75">
        <f t="shared" si="174"/>
        <v>0</v>
      </c>
      <c r="BH203" s="75">
        <f t="shared" si="193"/>
        <v>0</v>
      </c>
      <c r="BI203" s="75" t="b">
        <f t="shared" si="175"/>
        <v>0</v>
      </c>
      <c r="BJ203" s="75">
        <f t="shared" si="176"/>
        <v>0</v>
      </c>
      <c r="BK203" s="75">
        <f t="shared" si="177"/>
        <v>0</v>
      </c>
      <c r="BL203" s="75" t="b">
        <f t="shared" si="178"/>
        <v>1</v>
      </c>
      <c r="BM203" s="75">
        <f t="shared" si="179"/>
        <v>0</v>
      </c>
      <c r="BN203" s="75">
        <f t="shared" si="180"/>
        <v>0</v>
      </c>
      <c r="BO203" s="75" t="b">
        <f t="shared" si="181"/>
        <v>0</v>
      </c>
      <c r="BP203" s="75">
        <f t="shared" si="182"/>
        <v>0</v>
      </c>
      <c r="BQ203" s="75">
        <f t="shared" si="183"/>
        <v>0</v>
      </c>
      <c r="BR203" s="75"/>
      <c r="BS203" s="72" t="b">
        <f t="shared" si="157"/>
        <v>0</v>
      </c>
      <c r="BT203" s="72">
        <f t="shared" si="162"/>
        <v>0</v>
      </c>
      <c r="BU203" s="69" t="str">
        <f t="shared" si="161"/>
        <v/>
      </c>
      <c r="BV203" s="75"/>
      <c r="BW203" s="75"/>
      <c r="BX203" s="75"/>
      <c r="BY203" s="75"/>
      <c r="BZ203" s="75"/>
      <c r="CA203" s="75"/>
      <c r="CB203" s="75"/>
      <c r="CC203" s="75"/>
      <c r="CD203" s="79">
        <f t="shared" si="184"/>
        <v>0</v>
      </c>
      <c r="CE203" s="92">
        <f>IF(CD203&lt;CE3,CD203,CE3)</f>
        <v>0</v>
      </c>
      <c r="CF203" s="72" t="str">
        <f>IF(CE203&gt;=CE3,"BALLOON","PMT")</f>
        <v>PMT</v>
      </c>
      <c r="CG203" s="91">
        <f t="shared" si="194"/>
        <v>0</v>
      </c>
      <c r="CH203" s="91">
        <f>IF(BX1=360,CB5,CG203)</f>
        <v>0</v>
      </c>
      <c r="CI203" s="75" t="b">
        <f t="shared" si="185"/>
        <v>0</v>
      </c>
      <c r="CJ203" s="75">
        <f t="shared" si="195"/>
        <v>0</v>
      </c>
      <c r="CK203" s="75">
        <f>SUM(CJ203*CK1)</f>
        <v>0</v>
      </c>
      <c r="CL203" s="98">
        <f t="shared" si="186"/>
        <v>0</v>
      </c>
      <c r="CM203" s="97">
        <f>IF(CF203="PMT",E16-CL203,0)</f>
        <v>0</v>
      </c>
      <c r="CN203" s="97">
        <f t="shared" si="149"/>
        <v>0</v>
      </c>
      <c r="CO203" s="97">
        <f t="shared" si="187"/>
        <v>0</v>
      </c>
      <c r="CP203" s="97">
        <f t="shared" si="188"/>
        <v>0</v>
      </c>
      <c r="CQ203" s="94">
        <f t="shared" si="189"/>
        <v>0</v>
      </c>
      <c r="CR203" s="95">
        <f t="shared" si="196"/>
        <v>0</v>
      </c>
      <c r="CS203" s="96">
        <f t="shared" si="190"/>
        <v>0</v>
      </c>
      <c r="CT203" s="75">
        <f t="shared" si="148"/>
        <v>0</v>
      </c>
      <c r="CU203" s="99">
        <f t="shared" si="191"/>
        <v>0</v>
      </c>
      <c r="CV203" s="99">
        <f t="shared" si="167"/>
        <v>0</v>
      </c>
      <c r="CW203" s="100">
        <f t="shared" si="197"/>
        <v>0</v>
      </c>
      <c r="CX203" s="75">
        <f>SUM(CR203*CT203*BE1)</f>
        <v>0</v>
      </c>
    </row>
    <row r="204" spans="1:102" ht="18.95" customHeight="1">
      <c r="A204" s="45" t="str">
        <f t="shared" si="151"/>
        <v/>
      </c>
      <c r="B204" s="55" t="str">
        <f t="shared" si="153"/>
        <v/>
      </c>
      <c r="C204" s="47" t="str">
        <f t="shared" si="152"/>
        <v/>
      </c>
      <c r="D204" s="56" t="str">
        <f t="shared" si="154"/>
        <v/>
      </c>
      <c r="E204" s="121" t="str">
        <f t="shared" si="158"/>
        <v/>
      </c>
      <c r="F204" s="121"/>
      <c r="G204" s="57" t="str">
        <f t="shared" si="155"/>
        <v/>
      </c>
      <c r="H204" s="57" t="str">
        <f t="shared" si="156"/>
        <v/>
      </c>
      <c r="I204" s="128" t="str">
        <f t="shared" si="159"/>
        <v/>
      </c>
      <c r="J204" s="128" t="str">
        <f t="shared" si="160"/>
        <v/>
      </c>
      <c r="K204" s="140" t="str">
        <f t="shared" si="163"/>
        <v/>
      </c>
      <c r="L204" s="140"/>
      <c r="M204" s="139" t="str">
        <f t="shared" si="164"/>
        <v/>
      </c>
      <c r="N204" s="139"/>
      <c r="O204" s="46" t="str">
        <f t="shared" si="165"/>
        <v/>
      </c>
      <c r="P204" s="51" t="str">
        <f t="shared" si="166"/>
        <v/>
      </c>
      <c r="Q204" s="51"/>
      <c r="R204" s="75">
        <f>IF(R203+1&lt;13,(R203+1)*S1,1*S1)</f>
        <v>0</v>
      </c>
      <c r="S204" s="75">
        <f>SUM(BG204*S1)</f>
        <v>0</v>
      </c>
      <c r="T204" s="75">
        <f>IF(R204=1,(T203+1)*S1,T203*S1)</f>
        <v>0</v>
      </c>
      <c r="U204" s="75">
        <f>IF(U203+3&lt;13,(U203+3)*V1,(U203-9)*V1)</f>
        <v>0</v>
      </c>
      <c r="V204" s="75">
        <f>SUM(BG204*V1)</f>
        <v>0</v>
      </c>
      <c r="W204" s="75">
        <f>IF(U204&lt;4,(W203+1)*V1,W203*V1)</f>
        <v>0</v>
      </c>
      <c r="X204" s="75">
        <f>IF(X203+6&lt;13,(X203+6)*Y1,(X203-6)*Y1)</f>
        <v>0</v>
      </c>
      <c r="Y204" s="75">
        <f>SUM(BG204*Y1)</f>
        <v>0</v>
      </c>
      <c r="Z204" s="75">
        <f>IF(X204&lt;6,(Z203+1)*Y1,Z203*Y1)</f>
        <v>0</v>
      </c>
      <c r="AA204" s="75">
        <f>SUM(AA203*AB1)</f>
        <v>0</v>
      </c>
      <c r="AB204" s="75">
        <f>SUM(BG204*AB1)</f>
        <v>0</v>
      </c>
      <c r="AC204" s="75">
        <f>SUM(AC203+1*AB1)</f>
        <v>0</v>
      </c>
      <c r="AD204" s="75">
        <v>0</v>
      </c>
      <c r="AE204" s="75">
        <v>0</v>
      </c>
      <c r="AF204" s="75">
        <v>0</v>
      </c>
      <c r="AG204" s="75">
        <f>IF(AG203+2&lt;13,(AG203+2)*AH1,(AG203-10)*AH1)</f>
        <v>0</v>
      </c>
      <c r="AH204" s="75">
        <f>SUM(BG204*AH1)</f>
        <v>0</v>
      </c>
      <c r="AI204" s="75">
        <f>IF(AG204&lt;3,(AI203+1)*AH1,AI203*AH1)</f>
        <v>0</v>
      </c>
      <c r="AJ204" s="75">
        <f>IF(AJ202=AJ203,(AJ203+1-AK204)*AL1,AJ203*AL1)</f>
        <v>0</v>
      </c>
      <c r="AK204" s="75">
        <f t="shared" si="150"/>
        <v>0</v>
      </c>
      <c r="AL204" s="75">
        <f>IF(AJ204-AJ203=0,(AL203+15)*AL1,AM1*AL1)</f>
        <v>0</v>
      </c>
      <c r="AM204" s="75">
        <f>IF(AK204=12,(AM203+1)*AL1,AM203*AL1)</f>
        <v>0</v>
      </c>
      <c r="AN204" s="75">
        <f>IF(AN202=AN203,(AN203+1-AO204)*AO1,AN203*AO1)</f>
        <v>0</v>
      </c>
      <c r="AO204" s="75">
        <f t="shared" si="192"/>
        <v>0</v>
      </c>
      <c r="AP204" s="75">
        <f>IF(AN203=AN204,BG204*AO1,(AP203-15)*AO1)</f>
        <v>0</v>
      </c>
      <c r="AQ204" s="75">
        <f>IF(AO204=12,(AQ203+1)*AO1,AQ203*AO1)</f>
        <v>0</v>
      </c>
      <c r="AR204" s="91">
        <f>SUM(MONTH(BC203+14)*AS1)</f>
        <v>0</v>
      </c>
      <c r="AS204" s="91">
        <f>SUM(DAY(BC203+14)*AS1)</f>
        <v>0</v>
      </c>
      <c r="AT204" s="91">
        <f>SUM(YEAR(BC203+14)*AS1)</f>
        <v>0</v>
      </c>
      <c r="AU204" s="91">
        <f>SUM(MONTH(BC203+7)*AV1)</f>
        <v>0</v>
      </c>
      <c r="AV204" s="91">
        <f>SUM(DAY(BC203+7)*AV1)</f>
        <v>0</v>
      </c>
      <c r="AW204" s="91">
        <f>SUM(YEAR(BC203+7)*AV1)</f>
        <v>0</v>
      </c>
      <c r="AX204" s="91">
        <f t="shared" si="170"/>
        <v>1</v>
      </c>
      <c r="AY204" s="91">
        <f t="shared" si="168"/>
        <v>1</v>
      </c>
      <c r="AZ204" s="91">
        <f t="shared" si="169"/>
        <v>0</v>
      </c>
      <c r="BA204" s="91">
        <f t="shared" si="169"/>
        <v>0</v>
      </c>
      <c r="BB204" s="79">
        <f t="shared" si="171"/>
        <v>0</v>
      </c>
      <c r="BC204" s="91">
        <f t="shared" si="172"/>
        <v>0</v>
      </c>
      <c r="BD204" s="75" t="s">
        <v>59</v>
      </c>
      <c r="BE204" s="91">
        <f>IF(BC204&lt;BU42,((BC204*10)+5),999999)</f>
        <v>5</v>
      </c>
      <c r="BF204" s="91">
        <f t="shared" si="173"/>
        <v>1</v>
      </c>
      <c r="BG204" s="75">
        <f t="shared" si="174"/>
        <v>0</v>
      </c>
      <c r="BH204" s="75">
        <f t="shared" si="193"/>
        <v>0</v>
      </c>
      <c r="BI204" s="75" t="b">
        <f t="shared" si="175"/>
        <v>0</v>
      </c>
      <c r="BJ204" s="75">
        <f t="shared" si="176"/>
        <v>0</v>
      </c>
      <c r="BK204" s="75">
        <f t="shared" si="177"/>
        <v>0</v>
      </c>
      <c r="BL204" s="75" t="b">
        <f t="shared" si="178"/>
        <v>1</v>
      </c>
      <c r="BM204" s="75">
        <f t="shared" si="179"/>
        <v>0</v>
      </c>
      <c r="BN204" s="75">
        <f t="shared" si="180"/>
        <v>0</v>
      </c>
      <c r="BO204" s="75" t="b">
        <f t="shared" si="181"/>
        <v>0</v>
      </c>
      <c r="BP204" s="75">
        <f t="shared" si="182"/>
        <v>0</v>
      </c>
      <c r="BQ204" s="75">
        <f t="shared" si="183"/>
        <v>0</v>
      </c>
      <c r="BR204" s="75"/>
      <c r="BS204" s="72" t="b">
        <f t="shared" si="157"/>
        <v>0</v>
      </c>
      <c r="BT204" s="72">
        <f t="shared" si="162"/>
        <v>0</v>
      </c>
      <c r="BU204" s="69" t="str">
        <f t="shared" si="161"/>
        <v/>
      </c>
      <c r="BV204" s="75"/>
      <c r="BW204" s="75"/>
      <c r="BX204" s="75"/>
      <c r="BY204" s="75"/>
      <c r="BZ204" s="75"/>
      <c r="CA204" s="75"/>
      <c r="CB204" s="75"/>
      <c r="CC204" s="75"/>
      <c r="CD204" s="79">
        <f t="shared" si="184"/>
        <v>0</v>
      </c>
      <c r="CE204" s="92">
        <f>IF(CD204&lt;CE3,CD204,CE3)</f>
        <v>0</v>
      </c>
      <c r="CF204" s="72" t="str">
        <f>IF(CE204&gt;=CE3,"BALLOON","PMT")</f>
        <v>PMT</v>
      </c>
      <c r="CG204" s="91">
        <f t="shared" si="194"/>
        <v>0</v>
      </c>
      <c r="CH204" s="91">
        <f>IF(BX1=360,CB5,CG204)</f>
        <v>0</v>
      </c>
      <c r="CI204" s="75" t="b">
        <f t="shared" si="185"/>
        <v>0</v>
      </c>
      <c r="CJ204" s="75">
        <f t="shared" si="195"/>
        <v>0</v>
      </c>
      <c r="CK204" s="75">
        <f>SUM(CJ204*CK1)</f>
        <v>0</v>
      </c>
      <c r="CL204" s="98">
        <f t="shared" si="186"/>
        <v>0</v>
      </c>
      <c r="CM204" s="97">
        <f>IF(CF204="PMT",E16-CL204,0)</f>
        <v>0</v>
      </c>
      <c r="CN204" s="97">
        <f t="shared" si="149"/>
        <v>0</v>
      </c>
      <c r="CO204" s="97">
        <f t="shared" si="187"/>
        <v>0</v>
      </c>
      <c r="CP204" s="97">
        <f t="shared" si="188"/>
        <v>0</v>
      </c>
      <c r="CQ204" s="94">
        <f t="shared" si="189"/>
        <v>0</v>
      </c>
      <c r="CR204" s="95">
        <f t="shared" si="196"/>
        <v>0</v>
      </c>
      <c r="CS204" s="96">
        <f t="shared" si="190"/>
        <v>0</v>
      </c>
      <c r="CT204" s="75">
        <f t="shared" si="148"/>
        <v>0</v>
      </c>
      <c r="CU204" s="99">
        <f t="shared" si="191"/>
        <v>0</v>
      </c>
      <c r="CV204" s="99">
        <f t="shared" si="167"/>
        <v>0</v>
      </c>
      <c r="CW204" s="100">
        <f t="shared" si="197"/>
        <v>0</v>
      </c>
      <c r="CX204" s="75">
        <f>SUM(CR204*CT204*BE1)</f>
        <v>0</v>
      </c>
    </row>
    <row r="205" spans="1:102" ht="18.95" customHeight="1">
      <c r="A205" s="45" t="str">
        <f t="shared" si="151"/>
        <v/>
      </c>
      <c r="B205" s="55" t="str">
        <f t="shared" si="153"/>
        <v/>
      </c>
      <c r="C205" s="47" t="str">
        <f t="shared" si="152"/>
        <v/>
      </c>
      <c r="D205" s="56" t="str">
        <f t="shared" si="154"/>
        <v/>
      </c>
      <c r="E205" s="121" t="str">
        <f t="shared" si="158"/>
        <v/>
      </c>
      <c r="F205" s="121"/>
      <c r="G205" s="57" t="str">
        <f t="shared" si="155"/>
        <v/>
      </c>
      <c r="H205" s="57" t="str">
        <f t="shared" si="156"/>
        <v/>
      </c>
      <c r="I205" s="128" t="str">
        <f t="shared" si="159"/>
        <v/>
      </c>
      <c r="J205" s="128" t="str">
        <f t="shared" si="160"/>
        <v/>
      </c>
      <c r="K205" s="140" t="str">
        <f t="shared" si="163"/>
        <v/>
      </c>
      <c r="L205" s="140"/>
      <c r="M205" s="139" t="str">
        <f t="shared" si="164"/>
        <v/>
      </c>
      <c r="N205" s="139"/>
      <c r="O205" s="46" t="str">
        <f t="shared" si="165"/>
        <v/>
      </c>
      <c r="P205" s="51" t="str">
        <f t="shared" si="166"/>
        <v/>
      </c>
      <c r="Q205" s="51"/>
      <c r="R205" s="75">
        <f>IF(R204+1&lt;13,(R204+1)*S1,1*S1)</f>
        <v>0</v>
      </c>
      <c r="S205" s="75">
        <f>SUM(BG205*S1)</f>
        <v>0</v>
      </c>
      <c r="T205" s="75">
        <f>IF(R205=1,(T204+1)*S1,T204*S1)</f>
        <v>0</v>
      </c>
      <c r="U205" s="75">
        <f>IF(U204+3&lt;13,(U204+3)*V1,(U204-9)*V1)</f>
        <v>0</v>
      </c>
      <c r="V205" s="75">
        <f>SUM(BG205*V1)</f>
        <v>0</v>
      </c>
      <c r="W205" s="75">
        <f>IF(U205&lt;4,(W204+1)*V1,W204*V1)</f>
        <v>0</v>
      </c>
      <c r="X205" s="75">
        <f>IF(X204+6&lt;13,(X204+6)*Y1,(X204-6)*Y1)</f>
        <v>0</v>
      </c>
      <c r="Y205" s="75">
        <f>SUM(BG205*Y1)</f>
        <v>0</v>
      </c>
      <c r="Z205" s="75">
        <f>IF(X205&lt;6,(Z204+1)*Y1,Z204*Y1)</f>
        <v>0</v>
      </c>
      <c r="AA205" s="75">
        <f>SUM(AA204*AB1)</f>
        <v>0</v>
      </c>
      <c r="AB205" s="75">
        <f>SUM(BG205*AB1)</f>
        <v>0</v>
      </c>
      <c r="AC205" s="75">
        <f>SUM(AC204+1*AB1)</f>
        <v>0</v>
      </c>
      <c r="AD205" s="75">
        <v>0</v>
      </c>
      <c r="AE205" s="75">
        <v>0</v>
      </c>
      <c r="AF205" s="75">
        <v>0</v>
      </c>
      <c r="AG205" s="75">
        <f>IF(AG204+2&lt;13,(AG204+2)*AH1,(AG204-10)*AH1)</f>
        <v>0</v>
      </c>
      <c r="AH205" s="75">
        <f>SUM(BG205*AH1)</f>
        <v>0</v>
      </c>
      <c r="AI205" s="75">
        <f>IF(AG205&lt;3,(AI204+1)*AH1,AI204*AH1)</f>
        <v>0</v>
      </c>
      <c r="AJ205" s="75">
        <f>IF(AJ203=AJ204,(AJ204+1-AK205)*AL1,AJ204*AL1)</f>
        <v>0</v>
      </c>
      <c r="AK205" s="75">
        <f t="shared" si="150"/>
        <v>0</v>
      </c>
      <c r="AL205" s="75">
        <f>IF(AJ205-AJ204=0,(AL204+15)*AL1,AM1*AL1)</f>
        <v>0</v>
      </c>
      <c r="AM205" s="75">
        <f>IF(AK205=12,(AM204+1)*AL1,AM204*AL1)</f>
        <v>0</v>
      </c>
      <c r="AN205" s="75">
        <f>IF(AN203=AN204,(AN204+1-AO205)*AO1,AN204*AO1)</f>
        <v>0</v>
      </c>
      <c r="AO205" s="75">
        <f t="shared" si="192"/>
        <v>0</v>
      </c>
      <c r="AP205" s="75">
        <f>IF(AN204=AN205,BG205*AO1,(AP204-15)*AO1)</f>
        <v>0</v>
      </c>
      <c r="AQ205" s="75">
        <f>IF(AO205=12,(AQ204+1)*AO1,AQ204*AO1)</f>
        <v>0</v>
      </c>
      <c r="AR205" s="91">
        <f>SUM(MONTH(BC204+14)*AS1)</f>
        <v>0</v>
      </c>
      <c r="AS205" s="91">
        <f>SUM(DAY(BC204+14)*AS1)</f>
        <v>0</v>
      </c>
      <c r="AT205" s="91">
        <f>SUM(YEAR(BC204+14)*AS1)</f>
        <v>0</v>
      </c>
      <c r="AU205" s="91">
        <f>SUM(MONTH(BC204+7)*AV1)</f>
        <v>0</v>
      </c>
      <c r="AV205" s="91">
        <f>SUM(DAY(BC204+7)*AV1)</f>
        <v>0</v>
      </c>
      <c r="AW205" s="91">
        <f>SUM(YEAR(BC204+7)*AV1)</f>
        <v>0</v>
      </c>
      <c r="AX205" s="91">
        <f t="shared" si="170"/>
        <v>1</v>
      </c>
      <c r="AY205" s="91">
        <f t="shared" si="168"/>
        <v>1</v>
      </c>
      <c r="AZ205" s="91">
        <f t="shared" si="169"/>
        <v>0</v>
      </c>
      <c r="BA205" s="91">
        <f t="shared" si="169"/>
        <v>0</v>
      </c>
      <c r="BB205" s="79">
        <f t="shared" si="171"/>
        <v>0</v>
      </c>
      <c r="BC205" s="91">
        <f t="shared" si="172"/>
        <v>0</v>
      </c>
      <c r="BD205" s="75" t="s">
        <v>59</v>
      </c>
      <c r="BE205" s="91">
        <f>IF(BC205&lt;BU42,((BC205*10)+5),999999)</f>
        <v>5</v>
      </c>
      <c r="BF205" s="91">
        <f t="shared" si="173"/>
        <v>1</v>
      </c>
      <c r="BG205" s="75">
        <f t="shared" si="174"/>
        <v>0</v>
      </c>
      <c r="BH205" s="75">
        <f t="shared" si="193"/>
        <v>0</v>
      </c>
      <c r="BI205" s="75" t="b">
        <f t="shared" si="175"/>
        <v>0</v>
      </c>
      <c r="BJ205" s="75">
        <f t="shared" si="176"/>
        <v>0</v>
      </c>
      <c r="BK205" s="75">
        <f t="shared" si="177"/>
        <v>0</v>
      </c>
      <c r="BL205" s="75" t="b">
        <f t="shared" si="178"/>
        <v>1</v>
      </c>
      <c r="BM205" s="75">
        <f t="shared" si="179"/>
        <v>0</v>
      </c>
      <c r="BN205" s="75">
        <f t="shared" si="180"/>
        <v>0</v>
      </c>
      <c r="BO205" s="75" t="b">
        <f t="shared" si="181"/>
        <v>0</v>
      </c>
      <c r="BP205" s="75">
        <f t="shared" si="182"/>
        <v>0</v>
      </c>
      <c r="BQ205" s="75">
        <f t="shared" si="183"/>
        <v>0</v>
      </c>
      <c r="BR205" s="75"/>
      <c r="BS205" s="72" t="b">
        <f t="shared" si="157"/>
        <v>0</v>
      </c>
      <c r="BT205" s="72">
        <f t="shared" si="162"/>
        <v>0</v>
      </c>
      <c r="BU205" s="69" t="str">
        <f t="shared" si="161"/>
        <v/>
      </c>
      <c r="BV205" s="75"/>
      <c r="BW205" s="75"/>
      <c r="BX205" s="75"/>
      <c r="BY205" s="75"/>
      <c r="BZ205" s="75"/>
      <c r="CA205" s="75"/>
      <c r="CB205" s="75"/>
      <c r="CC205" s="75"/>
      <c r="CD205" s="79">
        <f t="shared" si="184"/>
        <v>0</v>
      </c>
      <c r="CE205" s="92">
        <f>IF(CD205&lt;CE3,CD205,CE3)</f>
        <v>0</v>
      </c>
      <c r="CF205" s="72" t="str">
        <f>IF(CE205&gt;=CE3,"BALLOON","PMT")</f>
        <v>PMT</v>
      </c>
      <c r="CG205" s="91">
        <f t="shared" si="194"/>
        <v>0</v>
      </c>
      <c r="CH205" s="91">
        <f>IF(BX1=360,CB5,CG205)</f>
        <v>0</v>
      </c>
      <c r="CI205" s="75" t="b">
        <f t="shared" si="185"/>
        <v>0</v>
      </c>
      <c r="CJ205" s="75">
        <f t="shared" si="195"/>
        <v>0</v>
      </c>
      <c r="CK205" s="75">
        <f>SUM(CJ205*CK1)</f>
        <v>0</v>
      </c>
      <c r="CL205" s="98">
        <f t="shared" si="186"/>
        <v>0</v>
      </c>
      <c r="CM205" s="97">
        <f>IF(CF205="PMT",E16-CL205,0)</f>
        <v>0</v>
      </c>
      <c r="CN205" s="97">
        <f t="shared" si="149"/>
        <v>0</v>
      </c>
      <c r="CO205" s="97">
        <f t="shared" si="187"/>
        <v>0</v>
      </c>
      <c r="CP205" s="97">
        <f t="shared" si="188"/>
        <v>0</v>
      </c>
      <c r="CQ205" s="94">
        <f t="shared" si="189"/>
        <v>0</v>
      </c>
      <c r="CR205" s="95">
        <f t="shared" si="196"/>
        <v>0</v>
      </c>
      <c r="CS205" s="96">
        <f t="shared" si="190"/>
        <v>0</v>
      </c>
      <c r="CT205" s="75">
        <f t="shared" si="148"/>
        <v>0</v>
      </c>
      <c r="CU205" s="99">
        <f t="shared" si="191"/>
        <v>0</v>
      </c>
      <c r="CV205" s="99">
        <f t="shared" si="167"/>
        <v>0</v>
      </c>
      <c r="CW205" s="100">
        <f t="shared" si="197"/>
        <v>0</v>
      </c>
      <c r="CX205" s="75">
        <f>SUM(CR205*CT205*BE1)</f>
        <v>0</v>
      </c>
    </row>
    <row r="206" spans="1:102" ht="18.95" customHeight="1">
      <c r="A206" s="45" t="str">
        <f t="shared" si="151"/>
        <v/>
      </c>
      <c r="B206" s="55" t="str">
        <f t="shared" si="153"/>
        <v/>
      </c>
      <c r="C206" s="47" t="str">
        <f t="shared" si="152"/>
        <v/>
      </c>
      <c r="D206" s="56" t="str">
        <f t="shared" si="154"/>
        <v/>
      </c>
      <c r="E206" s="121" t="str">
        <f t="shared" si="158"/>
        <v/>
      </c>
      <c r="F206" s="121"/>
      <c r="G206" s="57" t="str">
        <f t="shared" si="155"/>
        <v/>
      </c>
      <c r="H206" s="57" t="str">
        <f t="shared" si="156"/>
        <v/>
      </c>
      <c r="I206" s="128" t="str">
        <f t="shared" si="159"/>
        <v/>
      </c>
      <c r="J206" s="128" t="str">
        <f t="shared" si="160"/>
        <v/>
      </c>
      <c r="K206" s="140" t="str">
        <f t="shared" si="163"/>
        <v/>
      </c>
      <c r="L206" s="140"/>
      <c r="M206" s="139" t="str">
        <f t="shared" si="164"/>
        <v/>
      </c>
      <c r="N206" s="139"/>
      <c r="O206" s="46" t="str">
        <f t="shared" si="165"/>
        <v/>
      </c>
      <c r="P206" s="51" t="str">
        <f t="shared" si="166"/>
        <v/>
      </c>
      <c r="Q206" s="51"/>
      <c r="R206" s="75">
        <f>IF(R205+1&lt;13,(R205+1)*S1,1*S1)</f>
        <v>0</v>
      </c>
      <c r="S206" s="75">
        <f>SUM(BG206*S1)</f>
        <v>0</v>
      </c>
      <c r="T206" s="75">
        <f>IF(R206=1,(T205+1)*S1,T205*S1)</f>
        <v>0</v>
      </c>
      <c r="U206" s="75">
        <f>IF(U205+3&lt;13,(U205+3)*V1,(U205-9)*V1)</f>
        <v>0</v>
      </c>
      <c r="V206" s="75">
        <f>SUM(BG206*V1)</f>
        <v>0</v>
      </c>
      <c r="W206" s="75">
        <f>IF(U206&lt;4,(W205+1)*V1,W205*V1)</f>
        <v>0</v>
      </c>
      <c r="X206" s="75">
        <f>IF(X205+6&lt;13,(X205+6)*Y1,(X205-6)*Y1)</f>
        <v>0</v>
      </c>
      <c r="Y206" s="75">
        <f>SUM(BG206*Y1)</f>
        <v>0</v>
      </c>
      <c r="Z206" s="75">
        <f>IF(X206&lt;6,(Z205+1)*Y1,Z205*Y1)</f>
        <v>0</v>
      </c>
      <c r="AA206" s="75">
        <f>SUM(AA205*AB1)</f>
        <v>0</v>
      </c>
      <c r="AB206" s="75">
        <f>SUM(BG206*AB1)</f>
        <v>0</v>
      </c>
      <c r="AC206" s="75">
        <f>SUM(AC205+1*AB1)</f>
        <v>0</v>
      </c>
      <c r="AD206" s="75">
        <v>0</v>
      </c>
      <c r="AE206" s="75">
        <v>0</v>
      </c>
      <c r="AF206" s="75">
        <v>0</v>
      </c>
      <c r="AG206" s="75">
        <f>IF(AG205+2&lt;13,(AG205+2)*AH1,(AG205-10)*AH1)</f>
        <v>0</v>
      </c>
      <c r="AH206" s="75">
        <f>SUM(BG206*AH1)</f>
        <v>0</v>
      </c>
      <c r="AI206" s="75">
        <f>IF(AG206&lt;3,(AI205+1)*AH1,AI205*AH1)</f>
        <v>0</v>
      </c>
      <c r="AJ206" s="75">
        <f>IF(AJ204=AJ205,(AJ205+1-AK206)*AL1,AJ205*AL1)</f>
        <v>0</v>
      </c>
      <c r="AK206" s="75">
        <f t="shared" si="150"/>
        <v>0</v>
      </c>
      <c r="AL206" s="75">
        <f>IF(AJ206-AJ205=0,(AL205+15)*AL1,AM1*AL1)</f>
        <v>0</v>
      </c>
      <c r="AM206" s="75">
        <f>IF(AK206=12,(AM205+1)*AL1,AM205*AL1)</f>
        <v>0</v>
      </c>
      <c r="AN206" s="75">
        <f>IF(AN204=AN205,(AN205+1-AO206)*AO1,AN205*AO1)</f>
        <v>0</v>
      </c>
      <c r="AO206" s="75">
        <f t="shared" si="192"/>
        <v>0</v>
      </c>
      <c r="AP206" s="75">
        <f>IF(AN205=AN206,BG206*AO1,(AP205-15)*AO1)</f>
        <v>0</v>
      </c>
      <c r="AQ206" s="75">
        <f>IF(AO206=12,(AQ205+1)*AO1,AQ205*AO1)</f>
        <v>0</v>
      </c>
      <c r="AR206" s="91">
        <f>SUM(MONTH(BC205+14)*AS1)</f>
        <v>0</v>
      </c>
      <c r="AS206" s="91">
        <f>SUM(DAY(BC205+14)*AS1)</f>
        <v>0</v>
      </c>
      <c r="AT206" s="91">
        <f>SUM(YEAR(BC205+14)*AS1)</f>
        <v>0</v>
      </c>
      <c r="AU206" s="91">
        <f>SUM(MONTH(BC205+7)*AV1)</f>
        <v>0</v>
      </c>
      <c r="AV206" s="91">
        <f>SUM(DAY(BC205+7)*AV1)</f>
        <v>0</v>
      </c>
      <c r="AW206" s="91">
        <f>SUM(YEAR(BC205+7)*AV1)</f>
        <v>0</v>
      </c>
      <c r="AX206" s="91">
        <f t="shared" si="170"/>
        <v>1</v>
      </c>
      <c r="AY206" s="91">
        <f t="shared" si="168"/>
        <v>1</v>
      </c>
      <c r="AZ206" s="91">
        <f t="shared" si="169"/>
        <v>0</v>
      </c>
      <c r="BA206" s="91">
        <f t="shared" si="169"/>
        <v>0</v>
      </c>
      <c r="BB206" s="79">
        <f t="shared" si="171"/>
        <v>0</v>
      </c>
      <c r="BC206" s="91">
        <f t="shared" si="172"/>
        <v>0</v>
      </c>
      <c r="BD206" s="75" t="s">
        <v>59</v>
      </c>
      <c r="BE206" s="91">
        <f>IF(BC206&lt;BU42,((BC206*10)+5),999999)</f>
        <v>5</v>
      </c>
      <c r="BF206" s="91">
        <f t="shared" si="173"/>
        <v>1</v>
      </c>
      <c r="BG206" s="75">
        <f t="shared" si="174"/>
        <v>0</v>
      </c>
      <c r="BH206" s="75">
        <f t="shared" si="193"/>
        <v>0</v>
      </c>
      <c r="BI206" s="75" t="b">
        <f t="shared" si="175"/>
        <v>0</v>
      </c>
      <c r="BJ206" s="75">
        <f t="shared" si="176"/>
        <v>0</v>
      </c>
      <c r="BK206" s="75">
        <f t="shared" si="177"/>
        <v>0</v>
      </c>
      <c r="BL206" s="75" t="b">
        <f t="shared" si="178"/>
        <v>1</v>
      </c>
      <c r="BM206" s="75">
        <f t="shared" si="179"/>
        <v>0</v>
      </c>
      <c r="BN206" s="75">
        <f t="shared" si="180"/>
        <v>0</v>
      </c>
      <c r="BO206" s="75" t="b">
        <f t="shared" si="181"/>
        <v>0</v>
      </c>
      <c r="BP206" s="75">
        <f t="shared" si="182"/>
        <v>0</v>
      </c>
      <c r="BQ206" s="75">
        <f t="shared" si="183"/>
        <v>0</v>
      </c>
      <c r="BR206" s="75"/>
      <c r="BS206" s="72" t="b">
        <f t="shared" si="157"/>
        <v>0</v>
      </c>
      <c r="BT206" s="72">
        <f t="shared" si="162"/>
        <v>0</v>
      </c>
      <c r="BU206" s="69" t="str">
        <f t="shared" si="161"/>
        <v/>
      </c>
      <c r="BV206" s="75"/>
      <c r="BW206" s="75"/>
      <c r="BX206" s="75"/>
      <c r="BY206" s="75"/>
      <c r="BZ206" s="75"/>
      <c r="CA206" s="75"/>
      <c r="CB206" s="75"/>
      <c r="CC206" s="75"/>
      <c r="CD206" s="79">
        <f t="shared" si="184"/>
        <v>0</v>
      </c>
      <c r="CE206" s="92">
        <f>IF(CD206&lt;CE3,CD206,CE3)</f>
        <v>0</v>
      </c>
      <c r="CF206" s="72" t="str">
        <f>IF(CE206&gt;=CE3,"BALLOON","PMT")</f>
        <v>PMT</v>
      </c>
      <c r="CG206" s="91">
        <f t="shared" si="194"/>
        <v>0</v>
      </c>
      <c r="CH206" s="91">
        <f>IF(BX1=360,CB5,CG206)</f>
        <v>0</v>
      </c>
      <c r="CI206" s="75" t="b">
        <f t="shared" si="185"/>
        <v>0</v>
      </c>
      <c r="CJ206" s="75">
        <f t="shared" si="195"/>
        <v>0</v>
      </c>
      <c r="CK206" s="75">
        <f>SUM(CJ206*CK1)</f>
        <v>0</v>
      </c>
      <c r="CL206" s="98">
        <f t="shared" si="186"/>
        <v>0</v>
      </c>
      <c r="CM206" s="97">
        <f>IF(CF206="PMT",E16-CL206,0)</f>
        <v>0</v>
      </c>
      <c r="CN206" s="97">
        <f t="shared" si="149"/>
        <v>0</v>
      </c>
      <c r="CO206" s="97">
        <f t="shared" si="187"/>
        <v>0</v>
      </c>
      <c r="CP206" s="97">
        <f t="shared" si="188"/>
        <v>0</v>
      </c>
      <c r="CQ206" s="94">
        <f t="shared" si="189"/>
        <v>0</v>
      </c>
      <c r="CR206" s="95">
        <f t="shared" si="196"/>
        <v>0</v>
      </c>
      <c r="CS206" s="96">
        <f t="shared" si="190"/>
        <v>0</v>
      </c>
      <c r="CT206" s="75">
        <f t="shared" si="148"/>
        <v>0</v>
      </c>
      <c r="CU206" s="99">
        <f t="shared" si="191"/>
        <v>0</v>
      </c>
      <c r="CV206" s="99">
        <f t="shared" si="167"/>
        <v>0</v>
      </c>
      <c r="CW206" s="100">
        <f t="shared" si="197"/>
        <v>0</v>
      </c>
      <c r="CX206" s="75">
        <f>SUM(CR206*CT206*BE1)</f>
        <v>0</v>
      </c>
    </row>
    <row r="207" spans="1:102" ht="18.95" customHeight="1">
      <c r="A207" s="45" t="str">
        <f t="shared" si="151"/>
        <v/>
      </c>
      <c r="B207" s="55" t="str">
        <f t="shared" si="153"/>
        <v/>
      </c>
      <c r="C207" s="47" t="str">
        <f t="shared" si="152"/>
        <v/>
      </c>
      <c r="D207" s="56" t="str">
        <f t="shared" si="154"/>
        <v/>
      </c>
      <c r="E207" s="121" t="str">
        <f t="shared" si="158"/>
        <v/>
      </c>
      <c r="F207" s="121"/>
      <c r="G207" s="57" t="str">
        <f t="shared" si="155"/>
        <v/>
      </c>
      <c r="H207" s="57" t="str">
        <f t="shared" si="156"/>
        <v/>
      </c>
      <c r="I207" s="128" t="str">
        <f t="shared" si="159"/>
        <v/>
      </c>
      <c r="J207" s="128" t="str">
        <f t="shared" si="160"/>
        <v/>
      </c>
      <c r="K207" s="140" t="str">
        <f t="shared" si="163"/>
        <v/>
      </c>
      <c r="L207" s="140"/>
      <c r="M207" s="139" t="str">
        <f t="shared" si="164"/>
        <v/>
      </c>
      <c r="N207" s="139"/>
      <c r="O207" s="46" t="str">
        <f t="shared" si="165"/>
        <v/>
      </c>
      <c r="P207" s="51" t="str">
        <f t="shared" si="166"/>
        <v/>
      </c>
      <c r="Q207" s="51"/>
      <c r="R207" s="75">
        <f>IF(R206+1&lt;13,(R206+1)*S1,1*S1)</f>
        <v>0</v>
      </c>
      <c r="S207" s="75">
        <f>SUM(BG207*S1)</f>
        <v>0</v>
      </c>
      <c r="T207" s="75">
        <f>IF(R207=1,(T206+1)*S1,T206*S1)</f>
        <v>0</v>
      </c>
      <c r="U207" s="75">
        <f>IF(U206+3&lt;13,(U206+3)*V1,(U206-9)*V1)</f>
        <v>0</v>
      </c>
      <c r="V207" s="75">
        <f>SUM(BG207*V1)</f>
        <v>0</v>
      </c>
      <c r="W207" s="75">
        <f>IF(U207&lt;4,(W206+1)*V1,W206*V1)</f>
        <v>0</v>
      </c>
      <c r="X207" s="75">
        <f>IF(X206+6&lt;13,(X206+6)*Y1,(X206-6)*Y1)</f>
        <v>0</v>
      </c>
      <c r="Y207" s="75">
        <f>SUM(BG207*Y1)</f>
        <v>0</v>
      </c>
      <c r="Z207" s="75">
        <f>IF(X207&lt;6,(Z206+1)*Y1,Z206*Y1)</f>
        <v>0</v>
      </c>
      <c r="AA207" s="75">
        <f>SUM(AA206*AB1)</f>
        <v>0</v>
      </c>
      <c r="AB207" s="75">
        <f>SUM(BG207*AB1)</f>
        <v>0</v>
      </c>
      <c r="AC207" s="75">
        <f>SUM(AC206+1*AB1)</f>
        <v>0</v>
      </c>
      <c r="AD207" s="75">
        <v>0</v>
      </c>
      <c r="AE207" s="75">
        <v>0</v>
      </c>
      <c r="AF207" s="75">
        <v>0</v>
      </c>
      <c r="AG207" s="75">
        <f>IF(AG206+2&lt;13,(AG206+2)*AH1,(AG206-10)*AH1)</f>
        <v>0</v>
      </c>
      <c r="AH207" s="75">
        <f>SUM(BG207*AH1)</f>
        <v>0</v>
      </c>
      <c r="AI207" s="75">
        <f>IF(AG207&lt;3,(AI206+1)*AH1,AI206*AH1)</f>
        <v>0</v>
      </c>
      <c r="AJ207" s="75">
        <f>IF(AJ205=AJ206,(AJ206+1-AK207)*AL1,AJ206*AL1)</f>
        <v>0</v>
      </c>
      <c r="AK207" s="75">
        <f t="shared" si="150"/>
        <v>0</v>
      </c>
      <c r="AL207" s="75">
        <f>IF(AJ207-AJ206=0,(AL206+15)*AL1,AM1*AL1)</f>
        <v>0</v>
      </c>
      <c r="AM207" s="75">
        <f>IF(AK207=12,(AM206+1)*AL1,AM206*AL1)</f>
        <v>0</v>
      </c>
      <c r="AN207" s="75">
        <f>IF(AN205=AN206,(AN206+1-AO207)*AO1,AN206*AO1)</f>
        <v>0</v>
      </c>
      <c r="AO207" s="75">
        <f t="shared" si="192"/>
        <v>0</v>
      </c>
      <c r="AP207" s="75">
        <f>IF(AN206=AN207,BG207*AO1,(AP206-15)*AO1)</f>
        <v>0</v>
      </c>
      <c r="AQ207" s="75">
        <f>IF(AO207=12,(AQ206+1)*AO1,AQ206*AO1)</f>
        <v>0</v>
      </c>
      <c r="AR207" s="91">
        <f>SUM(MONTH(BC206+14)*AS1)</f>
        <v>0</v>
      </c>
      <c r="AS207" s="91">
        <f>SUM(DAY(BC206+14)*AS1)</f>
        <v>0</v>
      </c>
      <c r="AT207" s="91">
        <f>SUM(YEAR(BC206+14)*AS1)</f>
        <v>0</v>
      </c>
      <c r="AU207" s="91">
        <f>SUM(MONTH(BC206+7)*AV1)</f>
        <v>0</v>
      </c>
      <c r="AV207" s="91">
        <f>SUM(DAY(BC206+7)*AV1)</f>
        <v>0</v>
      </c>
      <c r="AW207" s="91">
        <f>SUM(YEAR(BC206+7)*AV1)</f>
        <v>0</v>
      </c>
      <c r="AX207" s="91">
        <f t="shared" si="170"/>
        <v>1</v>
      </c>
      <c r="AY207" s="91">
        <f t="shared" si="168"/>
        <v>1</v>
      </c>
      <c r="AZ207" s="91">
        <f t="shared" si="169"/>
        <v>0</v>
      </c>
      <c r="BA207" s="91">
        <f t="shared" si="169"/>
        <v>0</v>
      </c>
      <c r="BB207" s="79">
        <f t="shared" si="171"/>
        <v>0</v>
      </c>
      <c r="BC207" s="91">
        <f t="shared" si="172"/>
        <v>0</v>
      </c>
      <c r="BD207" s="75" t="s">
        <v>59</v>
      </c>
      <c r="BE207" s="91">
        <f>IF(BC207&lt;BU42,((BC207*10)+5),999999)</f>
        <v>5</v>
      </c>
      <c r="BF207" s="91">
        <f t="shared" si="173"/>
        <v>1</v>
      </c>
      <c r="BG207" s="75">
        <f t="shared" si="174"/>
        <v>0</v>
      </c>
      <c r="BH207" s="75">
        <f t="shared" si="193"/>
        <v>0</v>
      </c>
      <c r="BI207" s="75" t="b">
        <f t="shared" si="175"/>
        <v>0</v>
      </c>
      <c r="BJ207" s="75">
        <f t="shared" si="176"/>
        <v>0</v>
      </c>
      <c r="BK207" s="75">
        <f t="shared" si="177"/>
        <v>0</v>
      </c>
      <c r="BL207" s="75" t="b">
        <f t="shared" si="178"/>
        <v>1</v>
      </c>
      <c r="BM207" s="75">
        <f t="shared" si="179"/>
        <v>0</v>
      </c>
      <c r="BN207" s="75">
        <f t="shared" si="180"/>
        <v>0</v>
      </c>
      <c r="BO207" s="75" t="b">
        <f t="shared" si="181"/>
        <v>0</v>
      </c>
      <c r="BP207" s="75">
        <f t="shared" si="182"/>
        <v>0</v>
      </c>
      <c r="BQ207" s="75">
        <f t="shared" si="183"/>
        <v>0</v>
      </c>
      <c r="BR207" s="75"/>
      <c r="BS207" s="72" t="b">
        <f t="shared" si="157"/>
        <v>0</v>
      </c>
      <c r="BT207" s="72">
        <f t="shared" si="162"/>
        <v>0</v>
      </c>
      <c r="BU207" s="69" t="str">
        <f t="shared" si="161"/>
        <v/>
      </c>
      <c r="BV207" s="75"/>
      <c r="BW207" s="75"/>
      <c r="BX207" s="75"/>
      <c r="BY207" s="75"/>
      <c r="BZ207" s="75"/>
      <c r="CA207" s="75"/>
      <c r="CB207" s="75"/>
      <c r="CC207" s="75"/>
      <c r="CD207" s="79">
        <f t="shared" si="184"/>
        <v>0</v>
      </c>
      <c r="CE207" s="92">
        <f>IF(CD207&lt;CE3,CD207,CE3)</f>
        <v>0</v>
      </c>
      <c r="CF207" s="72" t="str">
        <f>IF(CE207&gt;=CE3,"BALLOON","PMT")</f>
        <v>PMT</v>
      </c>
      <c r="CG207" s="91">
        <f t="shared" si="194"/>
        <v>0</v>
      </c>
      <c r="CH207" s="91">
        <f>IF(BX1=360,CB5,CG207)</f>
        <v>0</v>
      </c>
      <c r="CI207" s="75" t="b">
        <f t="shared" si="185"/>
        <v>0</v>
      </c>
      <c r="CJ207" s="75">
        <f t="shared" si="195"/>
        <v>0</v>
      </c>
      <c r="CK207" s="75">
        <f>SUM(CJ207*CK1)</f>
        <v>0</v>
      </c>
      <c r="CL207" s="98">
        <f t="shared" si="186"/>
        <v>0</v>
      </c>
      <c r="CM207" s="97">
        <f>IF(CF207="PMT",E16-CL207,0)</f>
        <v>0</v>
      </c>
      <c r="CN207" s="97">
        <f t="shared" si="149"/>
        <v>0</v>
      </c>
      <c r="CO207" s="97">
        <f t="shared" si="187"/>
        <v>0</v>
      </c>
      <c r="CP207" s="97">
        <f t="shared" si="188"/>
        <v>0</v>
      </c>
      <c r="CQ207" s="94">
        <f t="shared" si="189"/>
        <v>0</v>
      </c>
      <c r="CR207" s="95">
        <f t="shared" si="196"/>
        <v>0</v>
      </c>
      <c r="CS207" s="96">
        <f t="shared" si="190"/>
        <v>0</v>
      </c>
      <c r="CT207" s="75">
        <f t="shared" ref="CT207:CT270" si="198">IF(CG207&gt;0,1,0)</f>
        <v>0</v>
      </c>
      <c r="CU207" s="99">
        <f t="shared" si="191"/>
        <v>0</v>
      </c>
      <c r="CV207" s="99">
        <f t="shared" si="167"/>
        <v>0</v>
      </c>
      <c r="CW207" s="100">
        <f t="shared" si="197"/>
        <v>0</v>
      </c>
      <c r="CX207" s="75">
        <f>SUM(CR207*CT207*BE1)</f>
        <v>0</v>
      </c>
    </row>
    <row r="208" spans="1:102" ht="18.95" customHeight="1">
      <c r="A208" s="45" t="str">
        <f t="shared" si="151"/>
        <v/>
      </c>
      <c r="B208" s="55" t="str">
        <f t="shared" si="153"/>
        <v/>
      </c>
      <c r="C208" s="47" t="str">
        <f t="shared" si="152"/>
        <v/>
      </c>
      <c r="D208" s="56" t="str">
        <f t="shared" si="154"/>
        <v/>
      </c>
      <c r="E208" s="121" t="str">
        <f t="shared" si="158"/>
        <v/>
      </c>
      <c r="F208" s="121"/>
      <c r="G208" s="57" t="str">
        <f t="shared" si="155"/>
        <v/>
      </c>
      <c r="H208" s="57" t="str">
        <f t="shared" si="156"/>
        <v/>
      </c>
      <c r="I208" s="128" t="str">
        <f t="shared" si="159"/>
        <v/>
      </c>
      <c r="J208" s="128" t="str">
        <f t="shared" si="160"/>
        <v/>
      </c>
      <c r="K208" s="140" t="str">
        <f t="shared" si="163"/>
        <v/>
      </c>
      <c r="L208" s="140"/>
      <c r="M208" s="139" t="str">
        <f t="shared" si="164"/>
        <v/>
      </c>
      <c r="N208" s="139"/>
      <c r="O208" s="46" t="str">
        <f t="shared" si="165"/>
        <v/>
      </c>
      <c r="P208" s="51" t="str">
        <f t="shared" si="166"/>
        <v/>
      </c>
      <c r="Q208" s="51"/>
      <c r="R208" s="75">
        <f>IF(R207+1&lt;13,(R207+1)*S1,1*S1)</f>
        <v>0</v>
      </c>
      <c r="S208" s="75">
        <f>SUM(BG208*S1)</f>
        <v>0</v>
      </c>
      <c r="T208" s="75">
        <f>IF(R208=1,(T207+1)*S1,T207*S1)</f>
        <v>0</v>
      </c>
      <c r="U208" s="75">
        <f>IF(U207+3&lt;13,(U207+3)*V1,(U207-9)*V1)</f>
        <v>0</v>
      </c>
      <c r="V208" s="75">
        <f>SUM(BG208*V1)</f>
        <v>0</v>
      </c>
      <c r="W208" s="75">
        <f>IF(U208&lt;4,(W207+1)*V1,W207*V1)</f>
        <v>0</v>
      </c>
      <c r="X208" s="75">
        <f>IF(X207+6&lt;13,(X207+6)*Y1,(X207-6)*Y1)</f>
        <v>0</v>
      </c>
      <c r="Y208" s="75">
        <f>SUM(BG208*Y1)</f>
        <v>0</v>
      </c>
      <c r="Z208" s="75">
        <f>IF(X208&lt;6,(Z207+1)*Y1,Z207*Y1)</f>
        <v>0</v>
      </c>
      <c r="AA208" s="75">
        <f>SUM(AA207*AB1)</f>
        <v>0</v>
      </c>
      <c r="AB208" s="75">
        <f>SUM(BG208*AB1)</f>
        <v>0</v>
      </c>
      <c r="AC208" s="75">
        <f>SUM(AC207+1*AB1)</f>
        <v>0</v>
      </c>
      <c r="AD208" s="75">
        <v>0</v>
      </c>
      <c r="AE208" s="75">
        <v>0</v>
      </c>
      <c r="AF208" s="75">
        <v>0</v>
      </c>
      <c r="AG208" s="75">
        <f>IF(AG207+2&lt;13,(AG207+2)*AH1,(AG207-10)*AH1)</f>
        <v>0</v>
      </c>
      <c r="AH208" s="75">
        <f>SUM(BG208*AH1)</f>
        <v>0</v>
      </c>
      <c r="AI208" s="75">
        <f>IF(AG208&lt;3,(AI207+1)*AH1,AI207*AH1)</f>
        <v>0</v>
      </c>
      <c r="AJ208" s="75">
        <f>IF(AJ206=AJ207,(AJ207+1-AK208)*AL1,AJ207*AL1)</f>
        <v>0</v>
      </c>
      <c r="AK208" s="75">
        <f t="shared" si="150"/>
        <v>0</v>
      </c>
      <c r="AL208" s="75">
        <f>IF(AJ208-AJ207=0,(AL207+15)*AL1,AM1*AL1)</f>
        <v>0</v>
      </c>
      <c r="AM208" s="75">
        <f>IF(AK208=12,(AM207+1)*AL1,AM207*AL1)</f>
        <v>0</v>
      </c>
      <c r="AN208" s="75">
        <f>IF(AN206=AN207,(AN207+1-AO208)*AO1,AN207*AO1)</f>
        <v>0</v>
      </c>
      <c r="AO208" s="75">
        <f t="shared" si="192"/>
        <v>0</v>
      </c>
      <c r="AP208" s="75">
        <f>IF(AN207=AN208,BG208*AO1,(AP207-15)*AO1)</f>
        <v>0</v>
      </c>
      <c r="AQ208" s="75">
        <f>IF(AO208=12,(AQ207+1)*AO1,AQ207*AO1)</f>
        <v>0</v>
      </c>
      <c r="AR208" s="91">
        <f>SUM(MONTH(BC207+14)*AS1)</f>
        <v>0</v>
      </c>
      <c r="AS208" s="91">
        <f>SUM(DAY(BC207+14)*AS1)</f>
        <v>0</v>
      </c>
      <c r="AT208" s="91">
        <f>SUM(YEAR(BC207+14)*AS1)</f>
        <v>0</v>
      </c>
      <c r="AU208" s="91">
        <f>SUM(MONTH(BC207+7)*AV1)</f>
        <v>0</v>
      </c>
      <c r="AV208" s="91">
        <f>SUM(DAY(BC207+7)*AV1)</f>
        <v>0</v>
      </c>
      <c r="AW208" s="91">
        <f>SUM(YEAR(BC207+7)*AV1)</f>
        <v>0</v>
      </c>
      <c r="AX208" s="91">
        <f t="shared" si="170"/>
        <v>1</v>
      </c>
      <c r="AY208" s="91">
        <f t="shared" si="168"/>
        <v>1</v>
      </c>
      <c r="AZ208" s="91">
        <f t="shared" si="169"/>
        <v>0</v>
      </c>
      <c r="BA208" s="91">
        <f t="shared" si="169"/>
        <v>0</v>
      </c>
      <c r="BB208" s="79">
        <f t="shared" si="171"/>
        <v>0</v>
      </c>
      <c r="BC208" s="91">
        <f t="shared" si="172"/>
        <v>0</v>
      </c>
      <c r="BD208" s="75" t="s">
        <v>59</v>
      </c>
      <c r="BE208" s="91">
        <f>IF(BC208&lt;BU42,((BC208*10)+5),999999)</f>
        <v>5</v>
      </c>
      <c r="BF208" s="91">
        <f t="shared" si="173"/>
        <v>1</v>
      </c>
      <c r="BG208" s="75">
        <f t="shared" si="174"/>
        <v>0</v>
      </c>
      <c r="BH208" s="75">
        <f t="shared" si="193"/>
        <v>0</v>
      </c>
      <c r="BI208" s="75" t="b">
        <f t="shared" si="175"/>
        <v>0</v>
      </c>
      <c r="BJ208" s="75">
        <f t="shared" si="176"/>
        <v>0</v>
      </c>
      <c r="BK208" s="75">
        <f t="shared" si="177"/>
        <v>0</v>
      </c>
      <c r="BL208" s="75" t="b">
        <f t="shared" si="178"/>
        <v>1</v>
      </c>
      <c r="BM208" s="75">
        <f t="shared" si="179"/>
        <v>0</v>
      </c>
      <c r="BN208" s="75">
        <f t="shared" si="180"/>
        <v>0</v>
      </c>
      <c r="BO208" s="75" t="b">
        <f t="shared" si="181"/>
        <v>0</v>
      </c>
      <c r="BP208" s="75">
        <f t="shared" si="182"/>
        <v>0</v>
      </c>
      <c r="BQ208" s="75">
        <f t="shared" si="183"/>
        <v>0</v>
      </c>
      <c r="BR208" s="75"/>
      <c r="BS208" s="72" t="b">
        <f t="shared" si="157"/>
        <v>0</v>
      </c>
      <c r="BT208" s="72">
        <f t="shared" si="162"/>
        <v>0</v>
      </c>
      <c r="BU208" s="69" t="str">
        <f t="shared" si="161"/>
        <v/>
      </c>
      <c r="BV208" s="75"/>
      <c r="BW208" s="75"/>
      <c r="BX208" s="75"/>
      <c r="BY208" s="75"/>
      <c r="BZ208" s="75"/>
      <c r="CA208" s="75"/>
      <c r="CB208" s="75"/>
      <c r="CC208" s="75"/>
      <c r="CD208" s="79">
        <f t="shared" si="184"/>
        <v>0</v>
      </c>
      <c r="CE208" s="92">
        <f>IF(CD208&lt;CE3,CD208,CE3)</f>
        <v>0</v>
      </c>
      <c r="CF208" s="72" t="str">
        <f>IF(CE208&gt;=CE3,"BALLOON","PMT")</f>
        <v>PMT</v>
      </c>
      <c r="CG208" s="91">
        <f t="shared" si="194"/>
        <v>0</v>
      </c>
      <c r="CH208" s="91">
        <f>IF(BX1=360,CB5,CG208)</f>
        <v>0</v>
      </c>
      <c r="CI208" s="75" t="b">
        <f t="shared" si="185"/>
        <v>0</v>
      </c>
      <c r="CJ208" s="75">
        <f t="shared" si="195"/>
        <v>0</v>
      </c>
      <c r="CK208" s="75">
        <f>SUM(CJ208*CK1)</f>
        <v>0</v>
      </c>
      <c r="CL208" s="98">
        <f t="shared" si="186"/>
        <v>0</v>
      </c>
      <c r="CM208" s="97">
        <f>IF(CF208="PMT",E16-CL208,0)</f>
        <v>0</v>
      </c>
      <c r="CN208" s="97">
        <f t="shared" si="149"/>
        <v>0</v>
      </c>
      <c r="CO208" s="97">
        <f t="shared" si="187"/>
        <v>0</v>
      </c>
      <c r="CP208" s="97">
        <f t="shared" si="188"/>
        <v>0</v>
      </c>
      <c r="CQ208" s="94">
        <f t="shared" si="189"/>
        <v>0</v>
      </c>
      <c r="CR208" s="95">
        <f t="shared" si="196"/>
        <v>0</v>
      </c>
      <c r="CS208" s="96">
        <f t="shared" si="190"/>
        <v>0</v>
      </c>
      <c r="CT208" s="75">
        <f t="shared" si="198"/>
        <v>0</v>
      </c>
      <c r="CU208" s="99">
        <f t="shared" si="191"/>
        <v>0</v>
      </c>
      <c r="CV208" s="99">
        <f t="shared" si="167"/>
        <v>0</v>
      </c>
      <c r="CW208" s="100">
        <f t="shared" si="197"/>
        <v>0</v>
      </c>
      <c r="CX208" s="75">
        <f>SUM(CR208*CT208*BE1)</f>
        <v>0</v>
      </c>
    </row>
    <row r="209" spans="1:102" ht="18.95" customHeight="1">
      <c r="A209" s="45" t="str">
        <f t="shared" si="151"/>
        <v/>
      </c>
      <c r="B209" s="55" t="str">
        <f t="shared" si="153"/>
        <v/>
      </c>
      <c r="C209" s="47" t="str">
        <f t="shared" si="152"/>
        <v/>
      </c>
      <c r="D209" s="56" t="str">
        <f t="shared" si="154"/>
        <v/>
      </c>
      <c r="E209" s="121" t="str">
        <f t="shared" si="158"/>
        <v/>
      </c>
      <c r="F209" s="121"/>
      <c r="G209" s="57" t="str">
        <f t="shared" si="155"/>
        <v/>
      </c>
      <c r="H209" s="57" t="str">
        <f t="shared" si="156"/>
        <v/>
      </c>
      <c r="I209" s="128" t="str">
        <f t="shared" si="159"/>
        <v/>
      </c>
      <c r="J209" s="128" t="str">
        <f t="shared" si="160"/>
        <v/>
      </c>
      <c r="K209" s="140" t="str">
        <f t="shared" si="163"/>
        <v/>
      </c>
      <c r="L209" s="140"/>
      <c r="M209" s="139" t="str">
        <f t="shared" si="164"/>
        <v/>
      </c>
      <c r="N209" s="139"/>
      <c r="O209" s="46" t="str">
        <f t="shared" si="165"/>
        <v/>
      </c>
      <c r="P209" s="51" t="str">
        <f t="shared" si="166"/>
        <v/>
      </c>
      <c r="Q209" s="51"/>
      <c r="R209" s="75">
        <f>IF(R208+1&lt;13,(R208+1)*S1,1*S1)</f>
        <v>0</v>
      </c>
      <c r="S209" s="75">
        <f>SUM(BG209*S1)</f>
        <v>0</v>
      </c>
      <c r="T209" s="75">
        <f>IF(R209=1,(T208+1)*S1,T208*S1)</f>
        <v>0</v>
      </c>
      <c r="U209" s="75">
        <f>IF(U208+3&lt;13,(U208+3)*V1,(U208-9)*V1)</f>
        <v>0</v>
      </c>
      <c r="V209" s="75">
        <f>SUM(BG209*V1)</f>
        <v>0</v>
      </c>
      <c r="W209" s="75">
        <f>IF(U209&lt;4,(W208+1)*V1,W208*V1)</f>
        <v>0</v>
      </c>
      <c r="X209" s="75">
        <f>IF(X208+6&lt;13,(X208+6)*Y1,(X208-6)*Y1)</f>
        <v>0</v>
      </c>
      <c r="Y209" s="75">
        <f>SUM(BG209*Y1)</f>
        <v>0</v>
      </c>
      <c r="Z209" s="75">
        <f>IF(X209&lt;6,(Z208+1)*Y1,Z208*Y1)</f>
        <v>0</v>
      </c>
      <c r="AA209" s="75">
        <f>SUM(AA208*AB1)</f>
        <v>0</v>
      </c>
      <c r="AB209" s="75">
        <f>SUM(BG209*AB1)</f>
        <v>0</v>
      </c>
      <c r="AC209" s="75">
        <f>SUM(AC208+1*AB1)</f>
        <v>0</v>
      </c>
      <c r="AD209" s="75">
        <v>0</v>
      </c>
      <c r="AE209" s="75">
        <v>0</v>
      </c>
      <c r="AF209" s="75">
        <v>0</v>
      </c>
      <c r="AG209" s="75">
        <f>IF(AG208+2&lt;13,(AG208+2)*AH1,(AG208-10)*AH1)</f>
        <v>0</v>
      </c>
      <c r="AH209" s="75">
        <f>SUM(BG209*AH1)</f>
        <v>0</v>
      </c>
      <c r="AI209" s="75">
        <f>IF(AG209&lt;3,(AI208+1)*AH1,AI208*AH1)</f>
        <v>0</v>
      </c>
      <c r="AJ209" s="75">
        <f>IF(AJ207=AJ208,(AJ208+1-AK209)*AL1,AJ208*AL1)</f>
        <v>0</v>
      </c>
      <c r="AK209" s="75">
        <f t="shared" si="150"/>
        <v>0</v>
      </c>
      <c r="AL209" s="75">
        <f>IF(AJ209-AJ208=0,(AL208+15)*AL1,AM1*AL1)</f>
        <v>0</v>
      </c>
      <c r="AM209" s="75">
        <f>IF(AK209=12,(AM208+1)*AL1,AM208*AL1)</f>
        <v>0</v>
      </c>
      <c r="AN209" s="75">
        <f>IF(AN207=AN208,(AN208+1-AO209)*AO1,AN208*AO1)</f>
        <v>0</v>
      </c>
      <c r="AO209" s="75">
        <f t="shared" si="192"/>
        <v>0</v>
      </c>
      <c r="AP209" s="75">
        <f>IF(AN208=AN209,BG209*AO1,(AP208-15)*AO1)</f>
        <v>0</v>
      </c>
      <c r="AQ209" s="75">
        <f>IF(AO209=12,(AQ208+1)*AO1,AQ208*AO1)</f>
        <v>0</v>
      </c>
      <c r="AR209" s="91">
        <f>SUM(MONTH(BC208+14)*AS1)</f>
        <v>0</v>
      </c>
      <c r="AS209" s="91">
        <f>SUM(DAY(BC208+14)*AS1)</f>
        <v>0</v>
      </c>
      <c r="AT209" s="91">
        <f>SUM(YEAR(BC208+14)*AS1)</f>
        <v>0</v>
      </c>
      <c r="AU209" s="91">
        <f>SUM(MONTH(BC208+7)*AV1)</f>
        <v>0</v>
      </c>
      <c r="AV209" s="91">
        <f>SUM(DAY(BC208+7)*AV1)</f>
        <v>0</v>
      </c>
      <c r="AW209" s="91">
        <f>SUM(YEAR(BC208+7)*AV1)</f>
        <v>0</v>
      </c>
      <c r="AX209" s="91">
        <f t="shared" si="170"/>
        <v>1</v>
      </c>
      <c r="AY209" s="91">
        <f t="shared" si="168"/>
        <v>1</v>
      </c>
      <c r="AZ209" s="91">
        <f t="shared" si="169"/>
        <v>0</v>
      </c>
      <c r="BA209" s="91">
        <f t="shared" si="169"/>
        <v>0</v>
      </c>
      <c r="BB209" s="79">
        <f t="shared" si="171"/>
        <v>0</v>
      </c>
      <c r="BC209" s="91">
        <f t="shared" si="172"/>
        <v>0</v>
      </c>
      <c r="BD209" s="75" t="s">
        <v>59</v>
      </c>
      <c r="BE209" s="91">
        <f>IF(BC209&lt;BU42,((BC209*10)+5),999999)</f>
        <v>5</v>
      </c>
      <c r="BF209" s="91">
        <f t="shared" si="173"/>
        <v>1</v>
      </c>
      <c r="BG209" s="75">
        <f t="shared" si="174"/>
        <v>0</v>
      </c>
      <c r="BH209" s="75">
        <f t="shared" si="193"/>
        <v>0</v>
      </c>
      <c r="BI209" s="75" t="b">
        <f t="shared" si="175"/>
        <v>0</v>
      </c>
      <c r="BJ209" s="75">
        <f t="shared" si="176"/>
        <v>0</v>
      </c>
      <c r="BK209" s="75">
        <f t="shared" si="177"/>
        <v>0</v>
      </c>
      <c r="BL209" s="75" t="b">
        <f t="shared" si="178"/>
        <v>1</v>
      </c>
      <c r="BM209" s="75">
        <f t="shared" si="179"/>
        <v>0</v>
      </c>
      <c r="BN209" s="75">
        <f t="shared" si="180"/>
        <v>0</v>
      </c>
      <c r="BO209" s="75" t="b">
        <f t="shared" si="181"/>
        <v>0</v>
      </c>
      <c r="BP209" s="75">
        <f t="shared" si="182"/>
        <v>0</v>
      </c>
      <c r="BQ209" s="75">
        <f t="shared" si="183"/>
        <v>0</v>
      </c>
      <c r="BR209" s="75"/>
      <c r="BS209" s="72" t="b">
        <f t="shared" si="157"/>
        <v>0</v>
      </c>
      <c r="BT209" s="72">
        <f t="shared" si="162"/>
        <v>0</v>
      </c>
      <c r="BU209" s="69" t="str">
        <f t="shared" si="161"/>
        <v/>
      </c>
      <c r="BV209" s="75"/>
      <c r="BW209" s="75"/>
      <c r="BX209" s="75"/>
      <c r="BY209" s="75"/>
      <c r="BZ209" s="75"/>
      <c r="CA209" s="75"/>
      <c r="CB209" s="75"/>
      <c r="CC209" s="75"/>
      <c r="CD209" s="79">
        <f t="shared" si="184"/>
        <v>0</v>
      </c>
      <c r="CE209" s="92">
        <f>IF(CD209&lt;CE3,CD209,CE3)</f>
        <v>0</v>
      </c>
      <c r="CF209" s="72" t="str">
        <f>IF(CE209&gt;=CE3,"BALLOON","PMT")</f>
        <v>PMT</v>
      </c>
      <c r="CG209" s="91">
        <f t="shared" si="194"/>
        <v>0</v>
      </c>
      <c r="CH209" s="91">
        <f>IF(BX1=360,CB5,CG209)</f>
        <v>0</v>
      </c>
      <c r="CI209" s="75" t="b">
        <f t="shared" si="185"/>
        <v>0</v>
      </c>
      <c r="CJ209" s="75">
        <f t="shared" si="195"/>
        <v>0</v>
      </c>
      <c r="CK209" s="75">
        <f>SUM(CJ209*CK1)</f>
        <v>0</v>
      </c>
      <c r="CL209" s="98">
        <f t="shared" si="186"/>
        <v>0</v>
      </c>
      <c r="CM209" s="97">
        <f>IF(CF209="PMT",E16-CL209,0)</f>
        <v>0</v>
      </c>
      <c r="CN209" s="97">
        <f t="shared" si="149"/>
        <v>0</v>
      </c>
      <c r="CO209" s="97">
        <f t="shared" si="187"/>
        <v>0</v>
      </c>
      <c r="CP209" s="97">
        <f t="shared" si="188"/>
        <v>0</v>
      </c>
      <c r="CQ209" s="94">
        <f t="shared" si="189"/>
        <v>0</v>
      </c>
      <c r="CR209" s="95">
        <f t="shared" si="196"/>
        <v>0</v>
      </c>
      <c r="CS209" s="96">
        <f t="shared" si="190"/>
        <v>0</v>
      </c>
      <c r="CT209" s="75">
        <f t="shared" si="198"/>
        <v>0</v>
      </c>
      <c r="CU209" s="99">
        <f t="shared" si="191"/>
        <v>0</v>
      </c>
      <c r="CV209" s="99">
        <f t="shared" si="167"/>
        <v>0</v>
      </c>
      <c r="CW209" s="100">
        <f t="shared" si="197"/>
        <v>0</v>
      </c>
      <c r="CX209" s="75">
        <f>SUM(CR209*CT209*BE1)</f>
        <v>0</v>
      </c>
    </row>
    <row r="210" spans="1:102" ht="18.95" customHeight="1">
      <c r="A210" s="45" t="str">
        <f t="shared" si="151"/>
        <v/>
      </c>
      <c r="B210" s="55" t="str">
        <f t="shared" si="153"/>
        <v/>
      </c>
      <c r="C210" s="47" t="str">
        <f t="shared" si="152"/>
        <v/>
      </c>
      <c r="D210" s="56" t="str">
        <f t="shared" si="154"/>
        <v/>
      </c>
      <c r="E210" s="121" t="str">
        <f t="shared" si="158"/>
        <v/>
      </c>
      <c r="F210" s="121"/>
      <c r="G210" s="57" t="str">
        <f t="shared" si="155"/>
        <v/>
      </c>
      <c r="H210" s="57" t="str">
        <f t="shared" si="156"/>
        <v/>
      </c>
      <c r="I210" s="128" t="str">
        <f t="shared" si="159"/>
        <v/>
      </c>
      <c r="J210" s="128" t="str">
        <f t="shared" si="160"/>
        <v/>
      </c>
      <c r="K210" s="140" t="str">
        <f t="shared" si="163"/>
        <v/>
      </c>
      <c r="L210" s="140"/>
      <c r="M210" s="139" t="str">
        <f t="shared" si="164"/>
        <v/>
      </c>
      <c r="N210" s="139"/>
      <c r="O210" s="46" t="str">
        <f t="shared" si="165"/>
        <v/>
      </c>
      <c r="P210" s="51" t="str">
        <f t="shared" si="166"/>
        <v/>
      </c>
      <c r="Q210" s="51"/>
      <c r="R210" s="75">
        <f>IF(R209+1&lt;13,(R209+1)*S1,1*S1)</f>
        <v>0</v>
      </c>
      <c r="S210" s="75">
        <f>SUM(BG210*S1)</f>
        <v>0</v>
      </c>
      <c r="T210" s="75">
        <f>IF(R210=1,(T209+1)*S1,T209*S1)</f>
        <v>0</v>
      </c>
      <c r="U210" s="75">
        <f>IF(U209+3&lt;13,(U209+3)*V1,(U209-9)*V1)</f>
        <v>0</v>
      </c>
      <c r="V210" s="75">
        <f>SUM(BG210*V1)</f>
        <v>0</v>
      </c>
      <c r="W210" s="75">
        <f>IF(U210&lt;4,(W209+1)*V1,W209*V1)</f>
        <v>0</v>
      </c>
      <c r="X210" s="75">
        <f>IF(X209+6&lt;13,(X209+6)*Y1,(X209-6)*Y1)</f>
        <v>0</v>
      </c>
      <c r="Y210" s="75">
        <f>SUM(BG210*Y1)</f>
        <v>0</v>
      </c>
      <c r="Z210" s="75">
        <f>IF(X210&lt;6,(Z209+1)*Y1,Z209*Y1)</f>
        <v>0</v>
      </c>
      <c r="AA210" s="75">
        <f>SUM(AA209*AB1)</f>
        <v>0</v>
      </c>
      <c r="AB210" s="75">
        <f>SUM(BG210*AB1)</f>
        <v>0</v>
      </c>
      <c r="AC210" s="75">
        <f>SUM(AC209+1*AB1)</f>
        <v>0</v>
      </c>
      <c r="AD210" s="75">
        <v>0</v>
      </c>
      <c r="AE210" s="75">
        <v>0</v>
      </c>
      <c r="AF210" s="75">
        <v>0</v>
      </c>
      <c r="AG210" s="75">
        <f>IF(AG209+2&lt;13,(AG209+2)*AH1,(AG209-10)*AH1)</f>
        <v>0</v>
      </c>
      <c r="AH210" s="75">
        <f>SUM(BG210*AH1)</f>
        <v>0</v>
      </c>
      <c r="AI210" s="75">
        <f>IF(AG210&lt;3,(AI209+1)*AH1,AI209*AH1)</f>
        <v>0</v>
      </c>
      <c r="AJ210" s="75">
        <f>IF(AJ208=AJ209,(AJ209+1-AK210)*AL1,AJ209*AL1)</f>
        <v>0</v>
      </c>
      <c r="AK210" s="75">
        <f t="shared" si="150"/>
        <v>0</v>
      </c>
      <c r="AL210" s="75">
        <f>IF(AJ210-AJ209=0,(AL209+15)*AL1,AM1*AL1)</f>
        <v>0</v>
      </c>
      <c r="AM210" s="75">
        <f>IF(AK210=12,(AM209+1)*AL1,AM209*AL1)</f>
        <v>0</v>
      </c>
      <c r="AN210" s="75">
        <f>IF(AN208=AN209,(AN209+1-AO210)*AO1,AN209*AO1)</f>
        <v>0</v>
      </c>
      <c r="AO210" s="75">
        <f t="shared" si="192"/>
        <v>0</v>
      </c>
      <c r="AP210" s="75">
        <f>IF(AN209=AN210,BG210*AO1,(AP209-15)*AO1)</f>
        <v>0</v>
      </c>
      <c r="AQ210" s="75">
        <f>IF(AO210=12,(AQ209+1)*AO1,AQ209*AO1)</f>
        <v>0</v>
      </c>
      <c r="AR210" s="91">
        <f>SUM(MONTH(BC209+14)*AS1)</f>
        <v>0</v>
      </c>
      <c r="AS210" s="91">
        <f>SUM(DAY(BC209+14)*AS1)</f>
        <v>0</v>
      </c>
      <c r="AT210" s="91">
        <f>SUM(YEAR(BC209+14)*AS1)</f>
        <v>0</v>
      </c>
      <c r="AU210" s="91">
        <f>SUM(MONTH(BC209+7)*AV1)</f>
        <v>0</v>
      </c>
      <c r="AV210" s="91">
        <f>SUM(DAY(BC209+7)*AV1)</f>
        <v>0</v>
      </c>
      <c r="AW210" s="91">
        <f>SUM(YEAR(BC209+7)*AV1)</f>
        <v>0</v>
      </c>
      <c r="AX210" s="91">
        <f t="shared" si="170"/>
        <v>1</v>
      </c>
      <c r="AY210" s="91">
        <f t="shared" si="168"/>
        <v>1</v>
      </c>
      <c r="AZ210" s="91">
        <f t="shared" si="169"/>
        <v>0</v>
      </c>
      <c r="BA210" s="91">
        <f t="shared" si="169"/>
        <v>0</v>
      </c>
      <c r="BB210" s="79">
        <f t="shared" si="171"/>
        <v>0</v>
      </c>
      <c r="BC210" s="91">
        <f t="shared" si="172"/>
        <v>0</v>
      </c>
      <c r="BD210" s="75" t="s">
        <v>59</v>
      </c>
      <c r="BE210" s="91">
        <f>IF(BC210&lt;BU42,((BC210*10)+5),999999)</f>
        <v>5</v>
      </c>
      <c r="BF210" s="91">
        <f t="shared" si="173"/>
        <v>1</v>
      </c>
      <c r="BG210" s="75">
        <f t="shared" si="174"/>
        <v>0</v>
      </c>
      <c r="BH210" s="75">
        <f t="shared" si="193"/>
        <v>0</v>
      </c>
      <c r="BI210" s="75" t="b">
        <f t="shared" si="175"/>
        <v>0</v>
      </c>
      <c r="BJ210" s="75">
        <f t="shared" si="176"/>
        <v>0</v>
      </c>
      <c r="BK210" s="75">
        <f t="shared" si="177"/>
        <v>0</v>
      </c>
      <c r="BL210" s="75" t="b">
        <f t="shared" si="178"/>
        <v>1</v>
      </c>
      <c r="BM210" s="75">
        <f t="shared" si="179"/>
        <v>0</v>
      </c>
      <c r="BN210" s="75">
        <f t="shared" si="180"/>
        <v>0</v>
      </c>
      <c r="BO210" s="75" t="b">
        <f t="shared" si="181"/>
        <v>0</v>
      </c>
      <c r="BP210" s="75">
        <f t="shared" si="182"/>
        <v>0</v>
      </c>
      <c r="BQ210" s="75">
        <f t="shared" si="183"/>
        <v>0</v>
      </c>
      <c r="BR210" s="75"/>
      <c r="BS210" s="72" t="b">
        <f t="shared" si="157"/>
        <v>0</v>
      </c>
      <c r="BT210" s="72">
        <f t="shared" si="162"/>
        <v>0</v>
      </c>
      <c r="BU210" s="69" t="str">
        <f t="shared" si="161"/>
        <v/>
      </c>
      <c r="BV210" s="75"/>
      <c r="BW210" s="75"/>
      <c r="BX210" s="75"/>
      <c r="BY210" s="75"/>
      <c r="BZ210" s="75"/>
      <c r="CA210" s="75"/>
      <c r="CB210" s="75"/>
      <c r="CC210" s="75"/>
      <c r="CD210" s="79">
        <f t="shared" si="184"/>
        <v>0</v>
      </c>
      <c r="CE210" s="92">
        <f>IF(CD210&lt;CE3,CD210,CE3)</f>
        <v>0</v>
      </c>
      <c r="CF210" s="72" t="str">
        <f>IF(CE210&gt;=CE3,"BALLOON","PMT")</f>
        <v>PMT</v>
      </c>
      <c r="CG210" s="91">
        <f t="shared" si="194"/>
        <v>0</v>
      </c>
      <c r="CH210" s="91">
        <f>IF(BX1=360,CB5,CG210)</f>
        <v>0</v>
      </c>
      <c r="CI210" s="75" t="b">
        <f t="shared" si="185"/>
        <v>0</v>
      </c>
      <c r="CJ210" s="75">
        <f t="shared" si="195"/>
        <v>0</v>
      </c>
      <c r="CK210" s="75">
        <f>SUM(CJ210*CK1)</f>
        <v>0</v>
      </c>
      <c r="CL210" s="98">
        <f t="shared" si="186"/>
        <v>0</v>
      </c>
      <c r="CM210" s="97">
        <f>IF(CF210="PMT",E16-CL210,0)</f>
        <v>0</v>
      </c>
      <c r="CN210" s="97">
        <f t="shared" si="149"/>
        <v>0</v>
      </c>
      <c r="CO210" s="97">
        <f t="shared" si="187"/>
        <v>0</v>
      </c>
      <c r="CP210" s="97">
        <f t="shared" si="188"/>
        <v>0</v>
      </c>
      <c r="CQ210" s="94">
        <f t="shared" si="189"/>
        <v>0</v>
      </c>
      <c r="CR210" s="95">
        <f t="shared" si="196"/>
        <v>0</v>
      </c>
      <c r="CS210" s="96">
        <f t="shared" si="190"/>
        <v>0</v>
      </c>
      <c r="CT210" s="75">
        <f t="shared" si="198"/>
        <v>0</v>
      </c>
      <c r="CU210" s="99">
        <f t="shared" si="191"/>
        <v>0</v>
      </c>
      <c r="CV210" s="99">
        <f t="shared" si="167"/>
        <v>0</v>
      </c>
      <c r="CW210" s="100">
        <f t="shared" si="197"/>
        <v>0</v>
      </c>
      <c r="CX210" s="75">
        <f>SUM(CR210*CT210*BE1)</f>
        <v>0</v>
      </c>
    </row>
    <row r="211" spans="1:102" ht="18.95" customHeight="1">
      <c r="A211" s="45" t="str">
        <f t="shared" si="151"/>
        <v/>
      </c>
      <c r="B211" s="55" t="str">
        <f t="shared" si="153"/>
        <v/>
      </c>
      <c r="C211" s="47" t="str">
        <f t="shared" si="152"/>
        <v/>
      </c>
      <c r="D211" s="56" t="str">
        <f t="shared" si="154"/>
        <v/>
      </c>
      <c r="E211" s="121" t="str">
        <f t="shared" si="158"/>
        <v/>
      </c>
      <c r="F211" s="121"/>
      <c r="G211" s="57" t="str">
        <f t="shared" si="155"/>
        <v/>
      </c>
      <c r="H211" s="57" t="str">
        <f t="shared" si="156"/>
        <v/>
      </c>
      <c r="I211" s="128" t="str">
        <f t="shared" si="159"/>
        <v/>
      </c>
      <c r="J211" s="128" t="str">
        <f t="shared" si="160"/>
        <v/>
      </c>
      <c r="K211" s="140" t="str">
        <f t="shared" si="163"/>
        <v/>
      </c>
      <c r="L211" s="140"/>
      <c r="M211" s="139" t="str">
        <f t="shared" si="164"/>
        <v/>
      </c>
      <c r="N211" s="139"/>
      <c r="O211" s="46" t="str">
        <f t="shared" si="165"/>
        <v/>
      </c>
      <c r="P211" s="51" t="str">
        <f t="shared" si="166"/>
        <v/>
      </c>
      <c r="Q211" s="51"/>
      <c r="R211" s="75">
        <f>IF(R210+1&lt;13,(R210+1)*S1,1*S1)</f>
        <v>0</v>
      </c>
      <c r="S211" s="75">
        <f>SUM(BG211*S1)</f>
        <v>0</v>
      </c>
      <c r="T211" s="75">
        <f>IF(R211=1,(T210+1)*S1,T210*S1)</f>
        <v>0</v>
      </c>
      <c r="U211" s="75">
        <f>IF(U210+3&lt;13,(U210+3)*V1,(U210-9)*V1)</f>
        <v>0</v>
      </c>
      <c r="V211" s="75">
        <f>SUM(BG211*V1)</f>
        <v>0</v>
      </c>
      <c r="W211" s="75">
        <f>IF(U211&lt;4,(W210+1)*V1,W210*V1)</f>
        <v>0</v>
      </c>
      <c r="X211" s="75">
        <f>IF(X210+6&lt;13,(X210+6)*Y1,(X210-6)*Y1)</f>
        <v>0</v>
      </c>
      <c r="Y211" s="75">
        <f>SUM(BG211*Y1)</f>
        <v>0</v>
      </c>
      <c r="Z211" s="75">
        <f>IF(X211&lt;6,(Z210+1)*Y1,Z210*Y1)</f>
        <v>0</v>
      </c>
      <c r="AA211" s="75">
        <f>SUM(AA210*AB1)</f>
        <v>0</v>
      </c>
      <c r="AB211" s="75">
        <f>SUM(BG211*AB1)</f>
        <v>0</v>
      </c>
      <c r="AC211" s="75">
        <f>SUM(AC210+1*AB1)</f>
        <v>0</v>
      </c>
      <c r="AD211" s="75">
        <v>0</v>
      </c>
      <c r="AE211" s="75">
        <v>0</v>
      </c>
      <c r="AF211" s="75">
        <v>0</v>
      </c>
      <c r="AG211" s="75">
        <f>IF(AG210+2&lt;13,(AG210+2)*AH1,(AG210-10)*AH1)</f>
        <v>0</v>
      </c>
      <c r="AH211" s="75">
        <f>SUM(BG211*AH1)</f>
        <v>0</v>
      </c>
      <c r="AI211" s="75">
        <f>IF(AG211&lt;3,(AI210+1)*AH1,AI210*AH1)</f>
        <v>0</v>
      </c>
      <c r="AJ211" s="75">
        <f>IF(AJ209=AJ210,(AJ210+1-AK211)*AL1,AJ210*AL1)</f>
        <v>0</v>
      </c>
      <c r="AK211" s="75">
        <f t="shared" si="150"/>
        <v>0</v>
      </c>
      <c r="AL211" s="75">
        <f>IF(AJ211-AJ210=0,(AL210+15)*AL1,AM1*AL1)</f>
        <v>0</v>
      </c>
      <c r="AM211" s="75">
        <f>IF(AK211=12,(AM210+1)*AL1,AM210*AL1)</f>
        <v>0</v>
      </c>
      <c r="AN211" s="75">
        <f>IF(AN209=AN210,(AN210+1-AO211)*AO1,AN210*AO1)</f>
        <v>0</v>
      </c>
      <c r="AO211" s="75">
        <f t="shared" si="192"/>
        <v>0</v>
      </c>
      <c r="AP211" s="75">
        <f>IF(AN210=AN211,BG211*AO1,(AP210-15)*AO1)</f>
        <v>0</v>
      </c>
      <c r="AQ211" s="75">
        <f>IF(AO211=12,(AQ210+1)*AO1,AQ210*AO1)</f>
        <v>0</v>
      </c>
      <c r="AR211" s="91">
        <f>SUM(MONTH(BC210+14)*AS1)</f>
        <v>0</v>
      </c>
      <c r="AS211" s="91">
        <f>SUM(DAY(BC210+14)*AS1)</f>
        <v>0</v>
      </c>
      <c r="AT211" s="91">
        <f>SUM(YEAR(BC210+14)*AS1)</f>
        <v>0</v>
      </c>
      <c r="AU211" s="91">
        <f>SUM(MONTH(BC210+7)*AV1)</f>
        <v>0</v>
      </c>
      <c r="AV211" s="91">
        <f>SUM(DAY(BC210+7)*AV1)</f>
        <v>0</v>
      </c>
      <c r="AW211" s="91">
        <f>SUM(YEAR(BC210+7)*AV1)</f>
        <v>0</v>
      </c>
      <c r="AX211" s="91">
        <f t="shared" si="170"/>
        <v>1</v>
      </c>
      <c r="AY211" s="91">
        <f t="shared" si="168"/>
        <v>1</v>
      </c>
      <c r="AZ211" s="91">
        <f t="shared" si="169"/>
        <v>0</v>
      </c>
      <c r="BA211" s="91">
        <f t="shared" si="169"/>
        <v>0</v>
      </c>
      <c r="BB211" s="79">
        <f t="shared" si="171"/>
        <v>0</v>
      </c>
      <c r="BC211" s="91">
        <f t="shared" si="172"/>
        <v>0</v>
      </c>
      <c r="BD211" s="75" t="s">
        <v>59</v>
      </c>
      <c r="BE211" s="91">
        <f>IF(BC211&lt;BU42,((BC211*10)+5),999999)</f>
        <v>5</v>
      </c>
      <c r="BF211" s="91">
        <f t="shared" si="173"/>
        <v>1</v>
      </c>
      <c r="BG211" s="75">
        <f t="shared" si="174"/>
        <v>0</v>
      </c>
      <c r="BH211" s="75">
        <f t="shared" si="193"/>
        <v>0</v>
      </c>
      <c r="BI211" s="75" t="b">
        <f t="shared" si="175"/>
        <v>0</v>
      </c>
      <c r="BJ211" s="75">
        <f t="shared" si="176"/>
        <v>0</v>
      </c>
      <c r="BK211" s="75">
        <f t="shared" si="177"/>
        <v>0</v>
      </c>
      <c r="BL211" s="75" t="b">
        <f t="shared" si="178"/>
        <v>1</v>
      </c>
      <c r="BM211" s="75">
        <f t="shared" si="179"/>
        <v>0</v>
      </c>
      <c r="BN211" s="75">
        <f t="shared" si="180"/>
        <v>0</v>
      </c>
      <c r="BO211" s="75" t="b">
        <f t="shared" si="181"/>
        <v>0</v>
      </c>
      <c r="BP211" s="75">
        <f t="shared" si="182"/>
        <v>0</v>
      </c>
      <c r="BQ211" s="75">
        <f t="shared" si="183"/>
        <v>0</v>
      </c>
      <c r="BR211" s="75"/>
      <c r="BS211" s="72" t="b">
        <f t="shared" si="157"/>
        <v>0</v>
      </c>
      <c r="BT211" s="72">
        <f t="shared" si="162"/>
        <v>0</v>
      </c>
      <c r="BU211" s="69" t="str">
        <f t="shared" si="161"/>
        <v/>
      </c>
      <c r="BV211" s="75"/>
      <c r="BW211" s="75"/>
      <c r="BX211" s="75"/>
      <c r="BY211" s="75"/>
      <c r="BZ211" s="75"/>
      <c r="CA211" s="75"/>
      <c r="CB211" s="75"/>
      <c r="CC211" s="75"/>
      <c r="CD211" s="79">
        <f t="shared" si="184"/>
        <v>0</v>
      </c>
      <c r="CE211" s="92">
        <f>IF(CD211&lt;CE3,CD211,CE3)</f>
        <v>0</v>
      </c>
      <c r="CF211" s="72" t="str">
        <f>IF(CE211&gt;=CE3,"BALLOON","PMT")</f>
        <v>PMT</v>
      </c>
      <c r="CG211" s="91">
        <f t="shared" si="194"/>
        <v>0</v>
      </c>
      <c r="CH211" s="91">
        <f>IF(BX1=360,CB5,CG211)</f>
        <v>0</v>
      </c>
      <c r="CI211" s="75" t="b">
        <f t="shared" si="185"/>
        <v>0</v>
      </c>
      <c r="CJ211" s="75">
        <f t="shared" si="195"/>
        <v>0</v>
      </c>
      <c r="CK211" s="75">
        <f>SUM(CJ211*CK1)</f>
        <v>0</v>
      </c>
      <c r="CL211" s="98">
        <f t="shared" si="186"/>
        <v>0</v>
      </c>
      <c r="CM211" s="97">
        <f>IF(CF211="PMT",E16-CL211,0)</f>
        <v>0</v>
      </c>
      <c r="CN211" s="97">
        <f t="shared" ref="CN211:CN274" si="199">IF(CQ210-CM211&gt;0,CM211*CR211,CQ210*CR211)</f>
        <v>0</v>
      </c>
      <c r="CO211" s="97">
        <f t="shared" si="187"/>
        <v>0</v>
      </c>
      <c r="CP211" s="97">
        <f t="shared" si="188"/>
        <v>0</v>
      </c>
      <c r="CQ211" s="94">
        <f t="shared" si="189"/>
        <v>0</v>
      </c>
      <c r="CR211" s="95">
        <f t="shared" si="196"/>
        <v>0</v>
      </c>
      <c r="CS211" s="96">
        <f t="shared" si="190"/>
        <v>0</v>
      </c>
      <c r="CT211" s="75">
        <f t="shared" si="198"/>
        <v>0</v>
      </c>
      <c r="CU211" s="99">
        <f t="shared" si="191"/>
        <v>0</v>
      </c>
      <c r="CV211" s="99">
        <f t="shared" si="167"/>
        <v>0</v>
      </c>
      <c r="CW211" s="100">
        <f t="shared" si="197"/>
        <v>0</v>
      </c>
      <c r="CX211" s="75">
        <f>SUM(CR211*CT211*BE1)</f>
        <v>0</v>
      </c>
    </row>
    <row r="212" spans="1:102" ht="18.95" customHeight="1">
      <c r="A212" s="45" t="str">
        <f t="shared" si="151"/>
        <v/>
      </c>
      <c r="B212" s="55" t="str">
        <f t="shared" si="153"/>
        <v/>
      </c>
      <c r="C212" s="47" t="str">
        <f t="shared" si="152"/>
        <v/>
      </c>
      <c r="D212" s="56" t="str">
        <f t="shared" si="154"/>
        <v/>
      </c>
      <c r="E212" s="121" t="str">
        <f t="shared" si="158"/>
        <v/>
      </c>
      <c r="F212" s="121"/>
      <c r="G212" s="57" t="str">
        <f t="shared" si="155"/>
        <v/>
      </c>
      <c r="H212" s="57" t="str">
        <f t="shared" si="156"/>
        <v/>
      </c>
      <c r="I212" s="128" t="str">
        <f t="shared" si="159"/>
        <v/>
      </c>
      <c r="J212" s="128" t="str">
        <f t="shared" si="160"/>
        <v/>
      </c>
      <c r="K212" s="140" t="str">
        <f t="shared" si="163"/>
        <v/>
      </c>
      <c r="L212" s="140"/>
      <c r="M212" s="139" t="str">
        <f t="shared" si="164"/>
        <v/>
      </c>
      <c r="N212" s="139"/>
      <c r="O212" s="46" t="str">
        <f t="shared" si="165"/>
        <v/>
      </c>
      <c r="P212" s="51" t="str">
        <f t="shared" si="166"/>
        <v/>
      </c>
      <c r="Q212" s="51"/>
      <c r="R212" s="75">
        <f>IF(R211+1&lt;13,(R211+1)*S1,1*S1)</f>
        <v>0</v>
      </c>
      <c r="S212" s="75">
        <f>SUM(BG212*S1)</f>
        <v>0</v>
      </c>
      <c r="T212" s="75">
        <f>IF(R212=1,(T211+1)*S1,T211*S1)</f>
        <v>0</v>
      </c>
      <c r="U212" s="75">
        <f>IF(U211+3&lt;13,(U211+3)*V1,(U211-9)*V1)</f>
        <v>0</v>
      </c>
      <c r="V212" s="75">
        <f>SUM(BG212*V1)</f>
        <v>0</v>
      </c>
      <c r="W212" s="75">
        <f>IF(U212&lt;4,(W211+1)*V1,W211*V1)</f>
        <v>0</v>
      </c>
      <c r="X212" s="75">
        <f>IF(X211+6&lt;13,(X211+6)*Y1,(X211-6)*Y1)</f>
        <v>0</v>
      </c>
      <c r="Y212" s="75">
        <f>SUM(BG212*Y1)</f>
        <v>0</v>
      </c>
      <c r="Z212" s="75">
        <f>IF(X212&lt;6,(Z211+1)*Y1,Z211*Y1)</f>
        <v>0</v>
      </c>
      <c r="AA212" s="75">
        <f>SUM(AA211*AB1)</f>
        <v>0</v>
      </c>
      <c r="AB212" s="75">
        <f>SUM(BG212*AB1)</f>
        <v>0</v>
      </c>
      <c r="AC212" s="75">
        <f>SUM(AC211+1*AB1)</f>
        <v>0</v>
      </c>
      <c r="AD212" s="75">
        <v>0</v>
      </c>
      <c r="AE212" s="75">
        <v>0</v>
      </c>
      <c r="AF212" s="75">
        <v>0</v>
      </c>
      <c r="AG212" s="75">
        <f>IF(AG211+2&lt;13,(AG211+2)*AH1,(AG211-10)*AH1)</f>
        <v>0</v>
      </c>
      <c r="AH212" s="75">
        <f>SUM(BG212*AH1)</f>
        <v>0</v>
      </c>
      <c r="AI212" s="75">
        <f>IF(AG212&lt;3,(AI211+1)*AH1,AI211*AH1)</f>
        <v>0</v>
      </c>
      <c r="AJ212" s="75">
        <f>IF(AJ210=AJ211,(AJ211+1-AK212)*AL1,AJ211*AL1)</f>
        <v>0</v>
      </c>
      <c r="AK212" s="75">
        <f t="shared" si="150"/>
        <v>0</v>
      </c>
      <c r="AL212" s="75">
        <f>IF(AJ212-AJ211=0,(AL211+15)*AL1,AM1*AL1)</f>
        <v>0</v>
      </c>
      <c r="AM212" s="75">
        <f>IF(AK212=12,(AM211+1)*AL1,AM211*AL1)</f>
        <v>0</v>
      </c>
      <c r="AN212" s="75">
        <f>IF(AN210=AN211,(AN211+1-AO212)*AO1,AN211*AO1)</f>
        <v>0</v>
      </c>
      <c r="AO212" s="75">
        <f t="shared" si="192"/>
        <v>0</v>
      </c>
      <c r="AP212" s="75">
        <f>IF(AN211=AN212,BG212*AO1,(AP211-15)*AO1)</f>
        <v>0</v>
      </c>
      <c r="AQ212" s="75">
        <f>IF(AO212=12,(AQ211+1)*AO1,AQ211*AO1)</f>
        <v>0</v>
      </c>
      <c r="AR212" s="91">
        <f>SUM(MONTH(BC211+14)*AS1)</f>
        <v>0</v>
      </c>
      <c r="AS212" s="91">
        <f>SUM(DAY(BC211+14)*AS1)</f>
        <v>0</v>
      </c>
      <c r="AT212" s="91">
        <f>SUM(YEAR(BC211+14)*AS1)</f>
        <v>0</v>
      </c>
      <c r="AU212" s="91">
        <f>SUM(MONTH(BC211+7)*AV1)</f>
        <v>0</v>
      </c>
      <c r="AV212" s="91">
        <f>SUM(DAY(BC211+7)*AV1)</f>
        <v>0</v>
      </c>
      <c r="AW212" s="91">
        <f>SUM(YEAR(BC211+7)*AV1)</f>
        <v>0</v>
      </c>
      <c r="AX212" s="91">
        <f t="shared" si="170"/>
        <v>1</v>
      </c>
      <c r="AY212" s="91">
        <f t="shared" si="168"/>
        <v>1</v>
      </c>
      <c r="AZ212" s="91">
        <f t="shared" si="169"/>
        <v>0</v>
      </c>
      <c r="BA212" s="91">
        <f t="shared" si="169"/>
        <v>0</v>
      </c>
      <c r="BB212" s="79">
        <f t="shared" si="171"/>
        <v>0</v>
      </c>
      <c r="BC212" s="91">
        <f t="shared" si="172"/>
        <v>0</v>
      </c>
      <c r="BD212" s="75" t="s">
        <v>59</v>
      </c>
      <c r="BE212" s="91">
        <f>IF(BC212&lt;BU42,((BC212*10)+5),999999)</f>
        <v>5</v>
      </c>
      <c r="BF212" s="91">
        <f t="shared" si="173"/>
        <v>1</v>
      </c>
      <c r="BG212" s="75">
        <f t="shared" si="174"/>
        <v>0</v>
      </c>
      <c r="BH212" s="75">
        <f t="shared" si="193"/>
        <v>0</v>
      </c>
      <c r="BI212" s="75" t="b">
        <f t="shared" si="175"/>
        <v>0</v>
      </c>
      <c r="BJ212" s="75">
        <f t="shared" si="176"/>
        <v>0</v>
      </c>
      <c r="BK212" s="75">
        <f t="shared" si="177"/>
        <v>0</v>
      </c>
      <c r="BL212" s="75" t="b">
        <f t="shared" si="178"/>
        <v>1</v>
      </c>
      <c r="BM212" s="75">
        <f t="shared" si="179"/>
        <v>0</v>
      </c>
      <c r="BN212" s="75">
        <f t="shared" si="180"/>
        <v>0</v>
      </c>
      <c r="BO212" s="75" t="b">
        <f t="shared" si="181"/>
        <v>0</v>
      </c>
      <c r="BP212" s="75">
        <f t="shared" si="182"/>
        <v>0</v>
      </c>
      <c r="BQ212" s="75">
        <f t="shared" si="183"/>
        <v>0</v>
      </c>
      <c r="BR212" s="75"/>
      <c r="BS212" s="72" t="b">
        <f t="shared" si="157"/>
        <v>0</v>
      </c>
      <c r="BT212" s="72">
        <f t="shared" si="162"/>
        <v>0</v>
      </c>
      <c r="BU212" s="69" t="str">
        <f t="shared" si="161"/>
        <v/>
      </c>
      <c r="BV212" s="75"/>
      <c r="BW212" s="75"/>
      <c r="BX212" s="75"/>
      <c r="BY212" s="75"/>
      <c r="BZ212" s="75"/>
      <c r="CA212" s="75"/>
      <c r="CB212" s="75"/>
      <c r="CC212" s="75"/>
      <c r="CD212" s="79">
        <f t="shared" si="184"/>
        <v>0</v>
      </c>
      <c r="CE212" s="92">
        <f>IF(CD212&lt;CE3,CD212,CE3)</f>
        <v>0</v>
      </c>
      <c r="CF212" s="72" t="str">
        <f>IF(CE212&gt;=CE3,"BALLOON","PMT")</f>
        <v>PMT</v>
      </c>
      <c r="CG212" s="91">
        <f t="shared" si="194"/>
        <v>0</v>
      </c>
      <c r="CH212" s="91">
        <f>IF(BX1=360,CB5,CG212)</f>
        <v>0</v>
      </c>
      <c r="CI212" s="75" t="b">
        <f t="shared" si="185"/>
        <v>0</v>
      </c>
      <c r="CJ212" s="75">
        <f t="shared" si="195"/>
        <v>0</v>
      </c>
      <c r="CK212" s="75">
        <f>SUM(CJ212*CK1)</f>
        <v>0</v>
      </c>
      <c r="CL212" s="98">
        <f t="shared" si="186"/>
        <v>0</v>
      </c>
      <c r="CM212" s="97">
        <f>IF(CF212="PMT",E16-CL212,0)</f>
        <v>0</v>
      </c>
      <c r="CN212" s="97">
        <f t="shared" si="199"/>
        <v>0</v>
      </c>
      <c r="CO212" s="97">
        <f t="shared" si="187"/>
        <v>0</v>
      </c>
      <c r="CP212" s="97">
        <f t="shared" si="188"/>
        <v>0</v>
      </c>
      <c r="CQ212" s="94">
        <f t="shared" si="189"/>
        <v>0</v>
      </c>
      <c r="CR212" s="95">
        <f t="shared" si="196"/>
        <v>0</v>
      </c>
      <c r="CS212" s="96">
        <f t="shared" si="190"/>
        <v>0</v>
      </c>
      <c r="CT212" s="75">
        <f t="shared" si="198"/>
        <v>0</v>
      </c>
      <c r="CU212" s="99">
        <f t="shared" si="191"/>
        <v>0</v>
      </c>
      <c r="CV212" s="99">
        <f t="shared" si="167"/>
        <v>0</v>
      </c>
      <c r="CW212" s="100">
        <f t="shared" si="197"/>
        <v>0</v>
      </c>
      <c r="CX212" s="75">
        <f>SUM(CR212*CT212*BE1)</f>
        <v>0</v>
      </c>
    </row>
    <row r="213" spans="1:102" ht="18.95" customHeight="1">
      <c r="A213" s="45" t="str">
        <f t="shared" si="151"/>
        <v/>
      </c>
      <c r="B213" s="55" t="str">
        <f t="shared" si="153"/>
        <v/>
      </c>
      <c r="C213" s="47" t="str">
        <f t="shared" si="152"/>
        <v/>
      </c>
      <c r="D213" s="56" t="str">
        <f t="shared" si="154"/>
        <v/>
      </c>
      <c r="E213" s="121" t="str">
        <f t="shared" si="158"/>
        <v/>
      </c>
      <c r="F213" s="121"/>
      <c r="G213" s="57" t="str">
        <f t="shared" si="155"/>
        <v/>
      </c>
      <c r="H213" s="57" t="str">
        <f t="shared" si="156"/>
        <v/>
      </c>
      <c r="I213" s="128" t="str">
        <f t="shared" si="159"/>
        <v/>
      </c>
      <c r="J213" s="128" t="str">
        <f t="shared" si="160"/>
        <v/>
      </c>
      <c r="K213" s="140" t="str">
        <f t="shared" si="163"/>
        <v/>
      </c>
      <c r="L213" s="140"/>
      <c r="M213" s="139" t="str">
        <f t="shared" si="164"/>
        <v/>
      </c>
      <c r="N213" s="139"/>
      <c r="O213" s="46" t="str">
        <f t="shared" si="165"/>
        <v/>
      </c>
      <c r="P213" s="51" t="str">
        <f t="shared" si="166"/>
        <v/>
      </c>
      <c r="Q213" s="51"/>
      <c r="R213" s="75">
        <f>IF(R212+1&lt;13,(R212+1)*S1,1*S1)</f>
        <v>0</v>
      </c>
      <c r="S213" s="75">
        <f>SUM(BG213*S1)</f>
        <v>0</v>
      </c>
      <c r="T213" s="75">
        <f>IF(R213=1,(T212+1)*S1,T212*S1)</f>
        <v>0</v>
      </c>
      <c r="U213" s="75">
        <f>IF(U212+3&lt;13,(U212+3)*V1,(U212-9)*V1)</f>
        <v>0</v>
      </c>
      <c r="V213" s="75">
        <f>SUM(BG213*V1)</f>
        <v>0</v>
      </c>
      <c r="W213" s="75">
        <f>IF(U213&lt;4,(W212+1)*V1,W212*V1)</f>
        <v>0</v>
      </c>
      <c r="X213" s="75">
        <f>IF(X212+6&lt;13,(X212+6)*Y1,(X212-6)*Y1)</f>
        <v>0</v>
      </c>
      <c r="Y213" s="75">
        <f>SUM(BG213*Y1)</f>
        <v>0</v>
      </c>
      <c r="Z213" s="75">
        <f>IF(X213&lt;6,(Z212+1)*Y1,Z212*Y1)</f>
        <v>0</v>
      </c>
      <c r="AA213" s="75">
        <f>SUM(AA212*AB1)</f>
        <v>0</v>
      </c>
      <c r="AB213" s="75">
        <f>SUM(BG213*AB1)</f>
        <v>0</v>
      </c>
      <c r="AC213" s="75">
        <f>SUM(AC212+1*AB1)</f>
        <v>0</v>
      </c>
      <c r="AD213" s="75">
        <v>0</v>
      </c>
      <c r="AE213" s="75">
        <v>0</v>
      </c>
      <c r="AF213" s="75">
        <v>0</v>
      </c>
      <c r="AG213" s="75">
        <f>IF(AG212+2&lt;13,(AG212+2)*AH1,(AG212-10)*AH1)</f>
        <v>0</v>
      </c>
      <c r="AH213" s="75">
        <f>SUM(BG213*AH1)</f>
        <v>0</v>
      </c>
      <c r="AI213" s="75">
        <f>IF(AG213&lt;3,(AI212+1)*AH1,AI212*AH1)</f>
        <v>0</v>
      </c>
      <c r="AJ213" s="75">
        <f>IF(AJ211=AJ212,(AJ212+1-AK213)*AL1,AJ212*AL1)</f>
        <v>0</v>
      </c>
      <c r="AK213" s="75">
        <f t="shared" ref="AK213:AK276" si="200">IF(AJ212+AJ211=24,12,0)</f>
        <v>0</v>
      </c>
      <c r="AL213" s="75">
        <f>IF(AJ213-AJ212=0,(AL212+15)*AL1,AM1*AL1)</f>
        <v>0</v>
      </c>
      <c r="AM213" s="75">
        <f>IF(AK213=12,(AM212+1)*AL1,AM212*AL1)</f>
        <v>0</v>
      </c>
      <c r="AN213" s="75">
        <f>IF(AN211=AN212,(AN212+1-AO213)*AO1,AN212*AO1)</f>
        <v>0</v>
      </c>
      <c r="AO213" s="75">
        <f t="shared" si="192"/>
        <v>0</v>
      </c>
      <c r="AP213" s="75">
        <f>IF(AN212=AN213,BG213*AO1,(AP212-15)*AO1)</f>
        <v>0</v>
      </c>
      <c r="AQ213" s="75">
        <f>IF(AO213=12,(AQ212+1)*AO1,AQ212*AO1)</f>
        <v>0</v>
      </c>
      <c r="AR213" s="91">
        <f>SUM(MONTH(BC212+14)*AS1)</f>
        <v>0</v>
      </c>
      <c r="AS213" s="91">
        <f>SUM(DAY(BC212+14)*AS1)</f>
        <v>0</v>
      </c>
      <c r="AT213" s="91">
        <f>SUM(YEAR(BC212+14)*AS1)</f>
        <v>0</v>
      </c>
      <c r="AU213" s="91">
        <f>SUM(MONTH(BC212+7)*AV1)</f>
        <v>0</v>
      </c>
      <c r="AV213" s="91">
        <f>SUM(DAY(BC212+7)*AV1)</f>
        <v>0</v>
      </c>
      <c r="AW213" s="91">
        <f>SUM(YEAR(BC212+7)*AV1)</f>
        <v>0</v>
      </c>
      <c r="AX213" s="91">
        <f t="shared" si="170"/>
        <v>1</v>
      </c>
      <c r="AY213" s="91">
        <f t="shared" si="168"/>
        <v>1</v>
      </c>
      <c r="AZ213" s="91">
        <f t="shared" si="169"/>
        <v>0</v>
      </c>
      <c r="BA213" s="91">
        <f t="shared" si="169"/>
        <v>0</v>
      </c>
      <c r="BB213" s="79">
        <f t="shared" si="171"/>
        <v>0</v>
      </c>
      <c r="BC213" s="91">
        <f t="shared" si="172"/>
        <v>0</v>
      </c>
      <c r="BD213" s="75" t="s">
        <v>59</v>
      </c>
      <c r="BE213" s="91">
        <f>IF(BC213&lt;BU42,((BC213*10)+5),999999)</f>
        <v>5</v>
      </c>
      <c r="BF213" s="91">
        <f t="shared" si="173"/>
        <v>1</v>
      </c>
      <c r="BG213" s="75">
        <f t="shared" si="174"/>
        <v>0</v>
      </c>
      <c r="BH213" s="75">
        <f t="shared" si="193"/>
        <v>0</v>
      </c>
      <c r="BI213" s="75" t="b">
        <f t="shared" si="175"/>
        <v>0</v>
      </c>
      <c r="BJ213" s="75">
        <f t="shared" si="176"/>
        <v>0</v>
      </c>
      <c r="BK213" s="75">
        <f t="shared" si="177"/>
        <v>0</v>
      </c>
      <c r="BL213" s="75" t="b">
        <f t="shared" si="178"/>
        <v>1</v>
      </c>
      <c r="BM213" s="75">
        <f t="shared" si="179"/>
        <v>0</v>
      </c>
      <c r="BN213" s="75">
        <f t="shared" si="180"/>
        <v>0</v>
      </c>
      <c r="BO213" s="75" t="b">
        <f t="shared" si="181"/>
        <v>0</v>
      </c>
      <c r="BP213" s="75">
        <f t="shared" si="182"/>
        <v>0</v>
      </c>
      <c r="BQ213" s="75">
        <f t="shared" si="183"/>
        <v>0</v>
      </c>
      <c r="BR213" s="75"/>
      <c r="BS213" s="72" t="b">
        <f t="shared" si="157"/>
        <v>0</v>
      </c>
      <c r="BT213" s="72">
        <f t="shared" si="162"/>
        <v>0</v>
      </c>
      <c r="BU213" s="69" t="str">
        <f t="shared" si="161"/>
        <v/>
      </c>
      <c r="BV213" s="75"/>
      <c r="BW213" s="75"/>
      <c r="BX213" s="75"/>
      <c r="BY213" s="75"/>
      <c r="BZ213" s="75"/>
      <c r="CA213" s="75"/>
      <c r="CB213" s="75"/>
      <c r="CC213" s="75"/>
      <c r="CD213" s="79">
        <f t="shared" si="184"/>
        <v>0</v>
      </c>
      <c r="CE213" s="92">
        <f>IF(CD213&lt;CE3,CD213,CE3)</f>
        <v>0</v>
      </c>
      <c r="CF213" s="72" t="str">
        <f>IF(CE213&gt;=CE3,"BALLOON","PMT")</f>
        <v>PMT</v>
      </c>
      <c r="CG213" s="91">
        <f t="shared" si="194"/>
        <v>0</v>
      </c>
      <c r="CH213" s="91">
        <f>IF(BX1=360,CB5,CG213)</f>
        <v>0</v>
      </c>
      <c r="CI213" s="75" t="b">
        <f t="shared" si="185"/>
        <v>0</v>
      </c>
      <c r="CJ213" s="75">
        <f t="shared" si="195"/>
        <v>0</v>
      </c>
      <c r="CK213" s="75">
        <f>SUM(CJ213*CK1)</f>
        <v>0</v>
      </c>
      <c r="CL213" s="98">
        <f t="shared" si="186"/>
        <v>0</v>
      </c>
      <c r="CM213" s="97">
        <f>IF(CF213="PMT",E16-CL213,0)</f>
        <v>0</v>
      </c>
      <c r="CN213" s="97">
        <f t="shared" si="199"/>
        <v>0</v>
      </c>
      <c r="CO213" s="97">
        <f t="shared" si="187"/>
        <v>0</v>
      </c>
      <c r="CP213" s="97">
        <f t="shared" si="188"/>
        <v>0</v>
      </c>
      <c r="CQ213" s="94">
        <f t="shared" si="189"/>
        <v>0</v>
      </c>
      <c r="CR213" s="95">
        <f t="shared" si="196"/>
        <v>0</v>
      </c>
      <c r="CS213" s="96">
        <f t="shared" si="190"/>
        <v>0</v>
      </c>
      <c r="CT213" s="75">
        <f t="shared" si="198"/>
        <v>0</v>
      </c>
      <c r="CU213" s="99">
        <f t="shared" si="191"/>
        <v>0</v>
      </c>
      <c r="CV213" s="99">
        <f t="shared" si="167"/>
        <v>0</v>
      </c>
      <c r="CW213" s="100">
        <f t="shared" si="197"/>
        <v>0</v>
      </c>
      <c r="CX213" s="75">
        <f>SUM(CR213*CT213*BE1)</f>
        <v>0</v>
      </c>
    </row>
    <row r="214" spans="1:102" ht="18.95" customHeight="1">
      <c r="A214" s="45" t="str">
        <f t="shared" si="151"/>
        <v/>
      </c>
      <c r="B214" s="55" t="str">
        <f t="shared" si="153"/>
        <v/>
      </c>
      <c r="C214" s="47" t="str">
        <f t="shared" si="152"/>
        <v/>
      </c>
      <c r="D214" s="56" t="str">
        <f t="shared" si="154"/>
        <v/>
      </c>
      <c r="E214" s="121" t="str">
        <f t="shared" si="158"/>
        <v/>
      </c>
      <c r="F214" s="121"/>
      <c r="G214" s="57" t="str">
        <f t="shared" si="155"/>
        <v/>
      </c>
      <c r="H214" s="57" t="str">
        <f t="shared" si="156"/>
        <v/>
      </c>
      <c r="I214" s="128" t="str">
        <f t="shared" si="159"/>
        <v/>
      </c>
      <c r="J214" s="128" t="str">
        <f t="shared" si="160"/>
        <v/>
      </c>
      <c r="K214" s="140" t="str">
        <f t="shared" si="163"/>
        <v/>
      </c>
      <c r="L214" s="140"/>
      <c r="M214" s="139" t="str">
        <f t="shared" si="164"/>
        <v/>
      </c>
      <c r="N214" s="139"/>
      <c r="O214" s="46" t="str">
        <f t="shared" si="165"/>
        <v/>
      </c>
      <c r="P214" s="51" t="str">
        <f t="shared" si="166"/>
        <v/>
      </c>
      <c r="Q214" s="51"/>
      <c r="R214" s="75">
        <f>IF(R213+1&lt;13,(R213+1)*S1,1*S1)</f>
        <v>0</v>
      </c>
      <c r="S214" s="75">
        <f>SUM(BG214*S1)</f>
        <v>0</v>
      </c>
      <c r="T214" s="75">
        <f>IF(R214=1,(T213+1)*S1,T213*S1)</f>
        <v>0</v>
      </c>
      <c r="U214" s="75">
        <f>IF(U213+3&lt;13,(U213+3)*V1,(U213-9)*V1)</f>
        <v>0</v>
      </c>
      <c r="V214" s="75">
        <f>SUM(BG214*V1)</f>
        <v>0</v>
      </c>
      <c r="W214" s="75">
        <f>IF(U214&lt;4,(W213+1)*V1,W213*V1)</f>
        <v>0</v>
      </c>
      <c r="X214" s="75">
        <f>IF(X213+6&lt;13,(X213+6)*Y1,(X213-6)*Y1)</f>
        <v>0</v>
      </c>
      <c r="Y214" s="75">
        <f>SUM(BG214*Y1)</f>
        <v>0</v>
      </c>
      <c r="Z214" s="75">
        <f>IF(X214&lt;6,(Z213+1)*Y1,Z213*Y1)</f>
        <v>0</v>
      </c>
      <c r="AA214" s="75">
        <f>SUM(AA213*AB1)</f>
        <v>0</v>
      </c>
      <c r="AB214" s="75">
        <f>SUM(BG214*AB1)</f>
        <v>0</v>
      </c>
      <c r="AC214" s="75">
        <f>SUM(AC213+1*AB1)</f>
        <v>0</v>
      </c>
      <c r="AD214" s="75">
        <v>0</v>
      </c>
      <c r="AE214" s="75">
        <v>0</v>
      </c>
      <c r="AF214" s="75">
        <v>0</v>
      </c>
      <c r="AG214" s="75">
        <f>IF(AG213+2&lt;13,(AG213+2)*AH1,(AG213-10)*AH1)</f>
        <v>0</v>
      </c>
      <c r="AH214" s="75">
        <f>SUM(BG214*AH1)</f>
        <v>0</v>
      </c>
      <c r="AI214" s="75">
        <f>IF(AG214&lt;3,(AI213+1)*AH1,AI213*AH1)</f>
        <v>0</v>
      </c>
      <c r="AJ214" s="75">
        <f>IF(AJ212=AJ213,(AJ213+1-AK214)*AL1,AJ213*AL1)</f>
        <v>0</v>
      </c>
      <c r="AK214" s="75">
        <f t="shared" si="200"/>
        <v>0</v>
      </c>
      <c r="AL214" s="75">
        <f>IF(AJ214-AJ213=0,(AL213+15)*AL1,AM1*AL1)</f>
        <v>0</v>
      </c>
      <c r="AM214" s="75">
        <f>IF(AK214=12,(AM213+1)*AL1,AM213*AL1)</f>
        <v>0</v>
      </c>
      <c r="AN214" s="75">
        <f>IF(AN212=AN213,(AN213+1-AO214)*AO1,AN213*AO1)</f>
        <v>0</v>
      </c>
      <c r="AO214" s="75">
        <f t="shared" si="192"/>
        <v>0</v>
      </c>
      <c r="AP214" s="75">
        <f>IF(AN213=AN214,BG214*AO1,(AP213-15)*AO1)</f>
        <v>0</v>
      </c>
      <c r="AQ214" s="75">
        <f>IF(AO214=12,(AQ213+1)*AO1,AQ213*AO1)</f>
        <v>0</v>
      </c>
      <c r="AR214" s="91">
        <f>SUM(MONTH(BC213+14)*AS1)</f>
        <v>0</v>
      </c>
      <c r="AS214" s="91">
        <f>SUM(DAY(BC213+14)*AS1)</f>
        <v>0</v>
      </c>
      <c r="AT214" s="91">
        <f>SUM(YEAR(BC213+14)*AS1)</f>
        <v>0</v>
      </c>
      <c r="AU214" s="91">
        <f>SUM(MONTH(BC213+7)*AV1)</f>
        <v>0</v>
      </c>
      <c r="AV214" s="91">
        <f>SUM(DAY(BC213+7)*AV1)</f>
        <v>0</v>
      </c>
      <c r="AW214" s="91">
        <f>SUM(YEAR(BC213+7)*AV1)</f>
        <v>0</v>
      </c>
      <c r="AX214" s="91">
        <f t="shared" si="170"/>
        <v>1</v>
      </c>
      <c r="AY214" s="91">
        <f t="shared" si="168"/>
        <v>1</v>
      </c>
      <c r="AZ214" s="91">
        <f t="shared" si="169"/>
        <v>0</v>
      </c>
      <c r="BA214" s="91">
        <f t="shared" si="169"/>
        <v>0</v>
      </c>
      <c r="BB214" s="79">
        <f t="shared" si="171"/>
        <v>0</v>
      </c>
      <c r="BC214" s="91">
        <f t="shared" si="172"/>
        <v>0</v>
      </c>
      <c r="BD214" s="75" t="s">
        <v>59</v>
      </c>
      <c r="BE214" s="91">
        <f>IF(BC214&lt;BU42,((BC214*10)+5),999999)</f>
        <v>5</v>
      </c>
      <c r="BF214" s="91">
        <f t="shared" si="173"/>
        <v>1</v>
      </c>
      <c r="BG214" s="75">
        <f t="shared" si="174"/>
        <v>0</v>
      </c>
      <c r="BH214" s="75">
        <f t="shared" si="193"/>
        <v>0</v>
      </c>
      <c r="BI214" s="75" t="b">
        <f t="shared" si="175"/>
        <v>0</v>
      </c>
      <c r="BJ214" s="75">
        <f t="shared" si="176"/>
        <v>0</v>
      </c>
      <c r="BK214" s="75">
        <f t="shared" si="177"/>
        <v>0</v>
      </c>
      <c r="BL214" s="75" t="b">
        <f t="shared" si="178"/>
        <v>1</v>
      </c>
      <c r="BM214" s="75">
        <f t="shared" si="179"/>
        <v>0</v>
      </c>
      <c r="BN214" s="75">
        <f t="shared" si="180"/>
        <v>0</v>
      </c>
      <c r="BO214" s="75" t="b">
        <f t="shared" si="181"/>
        <v>0</v>
      </c>
      <c r="BP214" s="75">
        <f t="shared" si="182"/>
        <v>0</v>
      </c>
      <c r="BQ214" s="75">
        <f t="shared" si="183"/>
        <v>0</v>
      </c>
      <c r="BR214" s="75"/>
      <c r="BS214" s="72" t="b">
        <f t="shared" si="157"/>
        <v>0</v>
      </c>
      <c r="BT214" s="72">
        <f t="shared" si="162"/>
        <v>0</v>
      </c>
      <c r="BU214" s="69" t="str">
        <f t="shared" si="161"/>
        <v/>
      </c>
      <c r="BV214" s="75"/>
      <c r="BW214" s="75"/>
      <c r="BX214" s="75"/>
      <c r="BY214" s="75"/>
      <c r="BZ214" s="75"/>
      <c r="CA214" s="75"/>
      <c r="CB214" s="75"/>
      <c r="CC214" s="75"/>
      <c r="CD214" s="79">
        <f t="shared" si="184"/>
        <v>0</v>
      </c>
      <c r="CE214" s="92">
        <f>IF(CD214&lt;CE3,CD214,CE3)</f>
        <v>0</v>
      </c>
      <c r="CF214" s="72" t="str">
        <f>IF(CE214&gt;=CE3,"BALLOON","PMT")</f>
        <v>PMT</v>
      </c>
      <c r="CG214" s="91">
        <f t="shared" si="194"/>
        <v>0</v>
      </c>
      <c r="CH214" s="91">
        <f>IF(BX1=360,CB5,CG214)</f>
        <v>0</v>
      </c>
      <c r="CI214" s="75" t="b">
        <f t="shared" si="185"/>
        <v>0</v>
      </c>
      <c r="CJ214" s="75">
        <f t="shared" si="195"/>
        <v>0</v>
      </c>
      <c r="CK214" s="75">
        <f>SUM(CJ214*CK1)</f>
        <v>0</v>
      </c>
      <c r="CL214" s="98">
        <f t="shared" si="186"/>
        <v>0</v>
      </c>
      <c r="CM214" s="97">
        <f>IF(CF214="PMT",E16-CL214,0)</f>
        <v>0</v>
      </c>
      <c r="CN214" s="97">
        <f t="shared" si="199"/>
        <v>0</v>
      </c>
      <c r="CO214" s="97">
        <f t="shared" si="187"/>
        <v>0</v>
      </c>
      <c r="CP214" s="97">
        <f t="shared" si="188"/>
        <v>0</v>
      </c>
      <c r="CQ214" s="94">
        <f t="shared" si="189"/>
        <v>0</v>
      </c>
      <c r="CR214" s="95">
        <f t="shared" si="196"/>
        <v>0</v>
      </c>
      <c r="CS214" s="96">
        <f t="shared" si="190"/>
        <v>0</v>
      </c>
      <c r="CT214" s="75">
        <f t="shared" si="198"/>
        <v>0</v>
      </c>
      <c r="CU214" s="99">
        <f t="shared" si="191"/>
        <v>0</v>
      </c>
      <c r="CV214" s="99">
        <f t="shared" si="167"/>
        <v>0</v>
      </c>
      <c r="CW214" s="100">
        <f t="shared" si="197"/>
        <v>0</v>
      </c>
      <c r="CX214" s="75">
        <f>SUM(CR214*CT214*BE1)</f>
        <v>0</v>
      </c>
    </row>
    <row r="215" spans="1:102" ht="18.95" customHeight="1">
      <c r="A215" s="45" t="str">
        <f t="shared" si="151"/>
        <v/>
      </c>
      <c r="B215" s="55" t="str">
        <f t="shared" si="153"/>
        <v/>
      </c>
      <c r="C215" s="47" t="str">
        <f t="shared" si="152"/>
        <v/>
      </c>
      <c r="D215" s="56" t="str">
        <f t="shared" si="154"/>
        <v/>
      </c>
      <c r="E215" s="121" t="str">
        <f t="shared" si="158"/>
        <v/>
      </c>
      <c r="F215" s="121"/>
      <c r="G215" s="57" t="str">
        <f t="shared" si="155"/>
        <v/>
      </c>
      <c r="H215" s="57" t="str">
        <f t="shared" si="156"/>
        <v/>
      </c>
      <c r="I215" s="128" t="str">
        <f t="shared" si="159"/>
        <v/>
      </c>
      <c r="J215" s="128" t="str">
        <f t="shared" si="160"/>
        <v/>
      </c>
      <c r="K215" s="140" t="str">
        <f t="shared" si="163"/>
        <v/>
      </c>
      <c r="L215" s="140"/>
      <c r="M215" s="139" t="str">
        <f t="shared" si="164"/>
        <v/>
      </c>
      <c r="N215" s="139"/>
      <c r="O215" s="46" t="str">
        <f t="shared" si="165"/>
        <v/>
      </c>
      <c r="P215" s="51" t="str">
        <f t="shared" si="166"/>
        <v/>
      </c>
      <c r="Q215" s="51"/>
      <c r="R215" s="75">
        <f>IF(R214+1&lt;13,(R214+1)*S1,1*S1)</f>
        <v>0</v>
      </c>
      <c r="S215" s="75">
        <f>SUM(BG215*S1)</f>
        <v>0</v>
      </c>
      <c r="T215" s="75">
        <f>IF(R215=1,(T214+1)*S1,T214*S1)</f>
        <v>0</v>
      </c>
      <c r="U215" s="75">
        <f>IF(U214+3&lt;13,(U214+3)*V1,(U214-9)*V1)</f>
        <v>0</v>
      </c>
      <c r="V215" s="75">
        <f>SUM(BG215*V1)</f>
        <v>0</v>
      </c>
      <c r="W215" s="75">
        <f>IF(U215&lt;4,(W214+1)*V1,W214*V1)</f>
        <v>0</v>
      </c>
      <c r="X215" s="75">
        <f>IF(X214+6&lt;13,(X214+6)*Y1,(X214-6)*Y1)</f>
        <v>0</v>
      </c>
      <c r="Y215" s="75">
        <f>SUM(BG215*Y1)</f>
        <v>0</v>
      </c>
      <c r="Z215" s="75">
        <f>IF(X215&lt;6,(Z214+1)*Y1,Z214*Y1)</f>
        <v>0</v>
      </c>
      <c r="AA215" s="75">
        <f>SUM(AA214*AB1)</f>
        <v>0</v>
      </c>
      <c r="AB215" s="75">
        <f>SUM(BG215*AB1)</f>
        <v>0</v>
      </c>
      <c r="AC215" s="75">
        <f>SUM(AC214+1*AB1)</f>
        <v>0</v>
      </c>
      <c r="AD215" s="75">
        <v>0</v>
      </c>
      <c r="AE215" s="75">
        <v>0</v>
      </c>
      <c r="AF215" s="75">
        <v>0</v>
      </c>
      <c r="AG215" s="75">
        <f>IF(AG214+2&lt;13,(AG214+2)*AH1,(AG214-10)*AH1)</f>
        <v>0</v>
      </c>
      <c r="AH215" s="75">
        <f>SUM(BG215*AH1)</f>
        <v>0</v>
      </c>
      <c r="AI215" s="75">
        <f>IF(AG215&lt;3,(AI214+1)*AH1,AI214*AH1)</f>
        <v>0</v>
      </c>
      <c r="AJ215" s="75">
        <f>IF(AJ213=AJ214,(AJ214+1-AK215)*AL1,AJ214*AL1)</f>
        <v>0</v>
      </c>
      <c r="AK215" s="75">
        <f t="shared" si="200"/>
        <v>0</v>
      </c>
      <c r="AL215" s="75">
        <f>IF(AJ215-AJ214=0,(AL214+15)*AL1,AM1*AL1)</f>
        <v>0</v>
      </c>
      <c r="AM215" s="75">
        <f>IF(AK215=12,(AM214+1)*AL1,AM214*AL1)</f>
        <v>0</v>
      </c>
      <c r="AN215" s="75">
        <f>IF(AN213=AN214,(AN214+1-AO215)*AO1,AN214*AO1)</f>
        <v>0</v>
      </c>
      <c r="AO215" s="75">
        <f t="shared" si="192"/>
        <v>0</v>
      </c>
      <c r="AP215" s="75">
        <f>IF(AN214=AN215,BG215*AO1,(AP214-15)*AO1)</f>
        <v>0</v>
      </c>
      <c r="AQ215" s="75">
        <f>IF(AO215=12,(AQ214+1)*AO1,AQ214*AO1)</f>
        <v>0</v>
      </c>
      <c r="AR215" s="91">
        <f>SUM(MONTH(BC214+14)*AS1)</f>
        <v>0</v>
      </c>
      <c r="AS215" s="91">
        <f>SUM(DAY(BC214+14)*AS1)</f>
        <v>0</v>
      </c>
      <c r="AT215" s="91">
        <f>SUM(YEAR(BC214+14)*AS1)</f>
        <v>0</v>
      </c>
      <c r="AU215" s="91">
        <f>SUM(MONTH(BC214+7)*AV1)</f>
        <v>0</v>
      </c>
      <c r="AV215" s="91">
        <f>SUM(DAY(BC214+7)*AV1)</f>
        <v>0</v>
      </c>
      <c r="AW215" s="91">
        <f>SUM(YEAR(BC214+7)*AV1)</f>
        <v>0</v>
      </c>
      <c r="AX215" s="91">
        <f t="shared" si="170"/>
        <v>1</v>
      </c>
      <c r="AY215" s="91">
        <f t="shared" si="168"/>
        <v>1</v>
      </c>
      <c r="AZ215" s="91">
        <f t="shared" si="169"/>
        <v>0</v>
      </c>
      <c r="BA215" s="91">
        <f t="shared" si="169"/>
        <v>0</v>
      </c>
      <c r="BB215" s="79">
        <f t="shared" si="171"/>
        <v>0</v>
      </c>
      <c r="BC215" s="91">
        <f t="shared" si="172"/>
        <v>0</v>
      </c>
      <c r="BD215" s="75" t="s">
        <v>59</v>
      </c>
      <c r="BE215" s="91">
        <f>IF(BC215&lt;BU42,((BC215*10)+5),999999)</f>
        <v>5</v>
      </c>
      <c r="BF215" s="91">
        <f t="shared" si="173"/>
        <v>1</v>
      </c>
      <c r="BG215" s="75">
        <f t="shared" si="174"/>
        <v>0</v>
      </c>
      <c r="BH215" s="75">
        <f t="shared" si="193"/>
        <v>0</v>
      </c>
      <c r="BI215" s="75" t="b">
        <f t="shared" si="175"/>
        <v>0</v>
      </c>
      <c r="BJ215" s="75">
        <f t="shared" si="176"/>
        <v>0</v>
      </c>
      <c r="BK215" s="75">
        <f t="shared" si="177"/>
        <v>0</v>
      </c>
      <c r="BL215" s="75" t="b">
        <f t="shared" si="178"/>
        <v>1</v>
      </c>
      <c r="BM215" s="75">
        <f t="shared" si="179"/>
        <v>0</v>
      </c>
      <c r="BN215" s="75">
        <f t="shared" si="180"/>
        <v>0</v>
      </c>
      <c r="BO215" s="75" t="b">
        <f t="shared" si="181"/>
        <v>0</v>
      </c>
      <c r="BP215" s="75">
        <f t="shared" si="182"/>
        <v>0</v>
      </c>
      <c r="BQ215" s="75">
        <f t="shared" si="183"/>
        <v>0</v>
      </c>
      <c r="BR215" s="75"/>
      <c r="BS215" s="72" t="b">
        <f t="shared" si="157"/>
        <v>0</v>
      </c>
      <c r="BT215" s="72">
        <f t="shared" si="162"/>
        <v>0</v>
      </c>
      <c r="BU215" s="69" t="str">
        <f t="shared" si="161"/>
        <v/>
      </c>
      <c r="BV215" s="75"/>
      <c r="BW215" s="75"/>
      <c r="BX215" s="75"/>
      <c r="BY215" s="75"/>
      <c r="BZ215" s="75"/>
      <c r="CA215" s="75"/>
      <c r="CB215" s="75"/>
      <c r="CC215" s="75"/>
      <c r="CD215" s="79">
        <f t="shared" si="184"/>
        <v>0</v>
      </c>
      <c r="CE215" s="92">
        <f>IF(CD215&lt;CE3,CD215,CE3)</f>
        <v>0</v>
      </c>
      <c r="CF215" s="72" t="str">
        <f>IF(CE215&gt;=CE3,"BALLOON","PMT")</f>
        <v>PMT</v>
      </c>
      <c r="CG215" s="91">
        <f t="shared" si="194"/>
        <v>0</v>
      </c>
      <c r="CH215" s="91">
        <f>IF(BX1=360,CB5,CG215)</f>
        <v>0</v>
      </c>
      <c r="CI215" s="75" t="b">
        <f t="shared" si="185"/>
        <v>0</v>
      </c>
      <c r="CJ215" s="75">
        <f t="shared" si="195"/>
        <v>0</v>
      </c>
      <c r="CK215" s="75">
        <f>SUM(CJ215*CK1)</f>
        <v>0</v>
      </c>
      <c r="CL215" s="98">
        <f t="shared" si="186"/>
        <v>0</v>
      </c>
      <c r="CM215" s="97">
        <f>IF(CF215="PMT",E16-CL215,0)</f>
        <v>0</v>
      </c>
      <c r="CN215" s="97">
        <f t="shared" si="199"/>
        <v>0</v>
      </c>
      <c r="CO215" s="97">
        <f t="shared" si="187"/>
        <v>0</v>
      </c>
      <c r="CP215" s="97">
        <f t="shared" si="188"/>
        <v>0</v>
      </c>
      <c r="CQ215" s="94">
        <f t="shared" si="189"/>
        <v>0</v>
      </c>
      <c r="CR215" s="95">
        <f t="shared" si="196"/>
        <v>0</v>
      </c>
      <c r="CS215" s="96">
        <f t="shared" si="190"/>
        <v>0</v>
      </c>
      <c r="CT215" s="75">
        <f t="shared" si="198"/>
        <v>0</v>
      </c>
      <c r="CU215" s="99">
        <f t="shared" si="191"/>
        <v>0</v>
      </c>
      <c r="CV215" s="99">
        <f t="shared" si="167"/>
        <v>0</v>
      </c>
      <c r="CW215" s="100">
        <f t="shared" si="197"/>
        <v>0</v>
      </c>
      <c r="CX215" s="75">
        <f>SUM(CR215*CT215*BE1)</f>
        <v>0</v>
      </c>
    </row>
    <row r="216" spans="1:102" ht="18.95" customHeight="1">
      <c r="A216" s="45" t="str">
        <f t="shared" ref="A216:A279" si="201">IF(BT217 &lt; BT218, BT218,"")</f>
        <v/>
      </c>
      <c r="B216" s="55" t="str">
        <f t="shared" si="153"/>
        <v/>
      </c>
      <c r="C216" s="47" t="str">
        <f t="shared" ref="C216:C279" si="202">IF(CX198=1,CF198,"")</f>
        <v/>
      </c>
      <c r="D216" s="56" t="str">
        <f t="shared" si="154"/>
        <v/>
      </c>
      <c r="E216" s="121" t="str">
        <f t="shared" si="158"/>
        <v/>
      </c>
      <c r="F216" s="121"/>
      <c r="G216" s="57" t="str">
        <f t="shared" si="155"/>
        <v/>
      </c>
      <c r="H216" s="57" t="str">
        <f t="shared" si="156"/>
        <v/>
      </c>
      <c r="I216" s="128" t="str">
        <f t="shared" si="159"/>
        <v/>
      </c>
      <c r="J216" s="128" t="str">
        <f t="shared" si="160"/>
        <v/>
      </c>
      <c r="K216" s="140" t="str">
        <f t="shared" si="163"/>
        <v/>
      </c>
      <c r="L216" s="140"/>
      <c r="M216" s="139" t="str">
        <f t="shared" si="164"/>
        <v/>
      </c>
      <c r="N216" s="139"/>
      <c r="O216" s="46" t="str">
        <f t="shared" si="165"/>
        <v/>
      </c>
      <c r="P216" s="51" t="str">
        <f t="shared" si="166"/>
        <v/>
      </c>
      <c r="Q216" s="51"/>
      <c r="R216" s="75">
        <f>IF(R215+1&lt;13,(R215+1)*S1,1*S1)</f>
        <v>0</v>
      </c>
      <c r="S216" s="75">
        <f>SUM(BG216*S1)</f>
        <v>0</v>
      </c>
      <c r="T216" s="75">
        <f>IF(R216=1,(T215+1)*S1,T215*S1)</f>
        <v>0</v>
      </c>
      <c r="U216" s="75">
        <f>IF(U215+3&lt;13,(U215+3)*V1,(U215-9)*V1)</f>
        <v>0</v>
      </c>
      <c r="V216" s="75">
        <f>SUM(BG216*V1)</f>
        <v>0</v>
      </c>
      <c r="W216" s="75">
        <f>IF(U216&lt;4,(W215+1)*V1,W215*V1)</f>
        <v>0</v>
      </c>
      <c r="X216" s="75">
        <f>IF(X215+6&lt;13,(X215+6)*Y1,(X215-6)*Y1)</f>
        <v>0</v>
      </c>
      <c r="Y216" s="75">
        <f>SUM(BG216*Y1)</f>
        <v>0</v>
      </c>
      <c r="Z216" s="75">
        <f>IF(X216&lt;6,(Z215+1)*Y1,Z215*Y1)</f>
        <v>0</v>
      </c>
      <c r="AA216" s="75">
        <f>SUM(AA215*AB1)</f>
        <v>0</v>
      </c>
      <c r="AB216" s="75">
        <f>SUM(BG216*AB1)</f>
        <v>0</v>
      </c>
      <c r="AC216" s="75">
        <f>SUM(AC215+1*AB1)</f>
        <v>0</v>
      </c>
      <c r="AD216" s="75">
        <v>0</v>
      </c>
      <c r="AE216" s="75">
        <v>0</v>
      </c>
      <c r="AF216" s="75">
        <v>0</v>
      </c>
      <c r="AG216" s="75">
        <f>IF(AG215+2&lt;13,(AG215+2)*AH1,(AG215-10)*AH1)</f>
        <v>0</v>
      </c>
      <c r="AH216" s="75">
        <f>SUM(BG216*AH1)</f>
        <v>0</v>
      </c>
      <c r="AI216" s="75">
        <f>IF(AG216&lt;3,(AI215+1)*AH1,AI215*AH1)</f>
        <v>0</v>
      </c>
      <c r="AJ216" s="75">
        <f>IF(AJ214=AJ215,(AJ215+1-AK216)*AL1,AJ215*AL1)</f>
        <v>0</v>
      </c>
      <c r="AK216" s="75">
        <f t="shared" si="200"/>
        <v>0</v>
      </c>
      <c r="AL216" s="75">
        <f>IF(AJ216-AJ215=0,(AL215+15)*AL1,AM1*AL1)</f>
        <v>0</v>
      </c>
      <c r="AM216" s="75">
        <f>IF(AK216=12,(AM215+1)*AL1,AM215*AL1)</f>
        <v>0</v>
      </c>
      <c r="AN216" s="75">
        <f>IF(AN214=AN215,(AN215+1-AO216)*AO1,AN215*AO1)</f>
        <v>0</v>
      </c>
      <c r="AO216" s="75">
        <f t="shared" si="192"/>
        <v>0</v>
      </c>
      <c r="AP216" s="75">
        <f>IF(AN215=AN216,BG216*AO1,(AP215-15)*AO1)</f>
        <v>0</v>
      </c>
      <c r="AQ216" s="75">
        <f>IF(AO216=12,(AQ215+1)*AO1,AQ215*AO1)</f>
        <v>0</v>
      </c>
      <c r="AR216" s="91">
        <f>SUM(MONTH(BC215+14)*AS1)</f>
        <v>0</v>
      </c>
      <c r="AS216" s="91">
        <f>SUM(DAY(BC215+14)*AS1)</f>
        <v>0</v>
      </c>
      <c r="AT216" s="91">
        <f>SUM(YEAR(BC215+14)*AS1)</f>
        <v>0</v>
      </c>
      <c r="AU216" s="91">
        <f>SUM(MONTH(BC215+7)*AV1)</f>
        <v>0</v>
      </c>
      <c r="AV216" s="91">
        <f>SUM(DAY(BC215+7)*AV1)</f>
        <v>0</v>
      </c>
      <c r="AW216" s="91">
        <f>SUM(YEAR(BC215+7)*AV1)</f>
        <v>0</v>
      </c>
      <c r="AX216" s="91">
        <f t="shared" si="170"/>
        <v>1</v>
      </c>
      <c r="AY216" s="91">
        <f t="shared" si="168"/>
        <v>1</v>
      </c>
      <c r="AZ216" s="91">
        <f t="shared" si="169"/>
        <v>0</v>
      </c>
      <c r="BA216" s="91">
        <f t="shared" si="169"/>
        <v>0</v>
      </c>
      <c r="BB216" s="79">
        <f t="shared" si="171"/>
        <v>0</v>
      </c>
      <c r="BC216" s="91">
        <f t="shared" si="172"/>
        <v>0</v>
      </c>
      <c r="BD216" s="75" t="s">
        <v>59</v>
      </c>
      <c r="BE216" s="91">
        <f>IF(BC216&lt;BU42,((BC216*10)+5),999999)</f>
        <v>5</v>
      </c>
      <c r="BF216" s="91">
        <f t="shared" si="173"/>
        <v>1</v>
      </c>
      <c r="BG216" s="75">
        <f t="shared" si="174"/>
        <v>0</v>
      </c>
      <c r="BH216" s="75">
        <f t="shared" si="193"/>
        <v>0</v>
      </c>
      <c r="BI216" s="75" t="b">
        <f t="shared" si="175"/>
        <v>0</v>
      </c>
      <c r="BJ216" s="75">
        <f t="shared" si="176"/>
        <v>0</v>
      </c>
      <c r="BK216" s="75">
        <f t="shared" si="177"/>
        <v>0</v>
      </c>
      <c r="BL216" s="75" t="b">
        <f t="shared" si="178"/>
        <v>1</v>
      </c>
      <c r="BM216" s="75">
        <f t="shared" si="179"/>
        <v>0</v>
      </c>
      <c r="BN216" s="75">
        <f t="shared" si="180"/>
        <v>0</v>
      </c>
      <c r="BO216" s="75" t="b">
        <f t="shared" si="181"/>
        <v>0</v>
      </c>
      <c r="BP216" s="75">
        <f t="shared" si="182"/>
        <v>0</v>
      </c>
      <c r="BQ216" s="75">
        <f t="shared" si="183"/>
        <v>0</v>
      </c>
      <c r="BR216" s="75"/>
      <c r="BS216" s="72" t="b">
        <f t="shared" si="157"/>
        <v>0</v>
      </c>
      <c r="BT216" s="72">
        <f t="shared" si="162"/>
        <v>0</v>
      </c>
      <c r="BU216" s="69" t="str">
        <f t="shared" si="161"/>
        <v/>
      </c>
      <c r="BV216" s="75"/>
      <c r="BW216" s="75"/>
      <c r="BX216" s="75"/>
      <c r="BY216" s="75"/>
      <c r="BZ216" s="75"/>
      <c r="CA216" s="75"/>
      <c r="CB216" s="75"/>
      <c r="CC216" s="75"/>
      <c r="CD216" s="79">
        <f t="shared" si="184"/>
        <v>0</v>
      </c>
      <c r="CE216" s="92">
        <f>IF(CD216&lt;CE3,CD216,CE3)</f>
        <v>0</v>
      </c>
      <c r="CF216" s="72" t="str">
        <f>IF(CE216&gt;=CE3,"BALLOON","PMT")</f>
        <v>PMT</v>
      </c>
      <c r="CG216" s="91">
        <f t="shared" si="194"/>
        <v>0</v>
      </c>
      <c r="CH216" s="91">
        <f>IF(BX1=360,CB5,CG216)</f>
        <v>0</v>
      </c>
      <c r="CI216" s="75" t="b">
        <f t="shared" si="185"/>
        <v>0</v>
      </c>
      <c r="CJ216" s="75">
        <f t="shared" si="195"/>
        <v>0</v>
      </c>
      <c r="CK216" s="75">
        <f>SUM(CJ216*CK1)</f>
        <v>0</v>
      </c>
      <c r="CL216" s="98">
        <f t="shared" si="186"/>
        <v>0</v>
      </c>
      <c r="CM216" s="97">
        <f>IF(CF216="PMT",E16-CL216,0)</f>
        <v>0</v>
      </c>
      <c r="CN216" s="97">
        <f t="shared" si="199"/>
        <v>0</v>
      </c>
      <c r="CO216" s="97">
        <f t="shared" si="187"/>
        <v>0</v>
      </c>
      <c r="CP216" s="97">
        <f t="shared" si="188"/>
        <v>0</v>
      </c>
      <c r="CQ216" s="94">
        <f t="shared" si="189"/>
        <v>0</v>
      </c>
      <c r="CR216" s="95">
        <f t="shared" si="196"/>
        <v>0</v>
      </c>
      <c r="CS216" s="96">
        <f t="shared" si="190"/>
        <v>0</v>
      </c>
      <c r="CT216" s="75">
        <f t="shared" si="198"/>
        <v>0</v>
      </c>
      <c r="CU216" s="99">
        <f t="shared" si="191"/>
        <v>0</v>
      </c>
      <c r="CV216" s="99">
        <f t="shared" si="167"/>
        <v>0</v>
      </c>
      <c r="CW216" s="100">
        <f t="shared" si="197"/>
        <v>0</v>
      </c>
      <c r="CX216" s="75">
        <f>SUM(CR216*CT216*BE1)</f>
        <v>0</v>
      </c>
    </row>
    <row r="217" spans="1:102" ht="18.95" customHeight="1">
      <c r="A217" s="45" t="str">
        <f t="shared" si="201"/>
        <v/>
      </c>
      <c r="B217" s="55" t="str">
        <f t="shared" ref="B217:B280" si="203">IF(CX199=1,CE199,"")</f>
        <v/>
      </c>
      <c r="C217" s="47" t="str">
        <f t="shared" si="202"/>
        <v/>
      </c>
      <c r="D217" s="56" t="str">
        <f t="shared" ref="D217:D280" si="204">IF(CX199=1,CJ199,"")</f>
        <v/>
      </c>
      <c r="E217" s="121" t="str">
        <f t="shared" si="158"/>
        <v/>
      </c>
      <c r="F217" s="121"/>
      <c r="G217" s="57" t="str">
        <f t="shared" ref="G217:G280" si="205">IF(CX199=1,CL199,"")</f>
        <v/>
      </c>
      <c r="H217" s="57" t="str">
        <f t="shared" ref="H217:H280" si="206">IF(CX199=1,CN199+CO199,"")</f>
        <v/>
      </c>
      <c r="I217" s="128" t="str">
        <f t="shared" si="159"/>
        <v/>
      </c>
      <c r="J217" s="128" t="str">
        <f t="shared" si="160"/>
        <v/>
      </c>
      <c r="K217" s="140" t="str">
        <f t="shared" si="163"/>
        <v/>
      </c>
      <c r="L217" s="140"/>
      <c r="M217" s="139" t="str">
        <f t="shared" si="164"/>
        <v/>
      </c>
      <c r="N217" s="139"/>
      <c r="O217" s="46" t="str">
        <f t="shared" si="165"/>
        <v/>
      </c>
      <c r="P217" s="51" t="str">
        <f t="shared" si="166"/>
        <v/>
      </c>
      <c r="Q217" s="51"/>
      <c r="R217" s="75">
        <f>IF(R216+1&lt;13,(R216+1)*S1,1*S1)</f>
        <v>0</v>
      </c>
      <c r="S217" s="75">
        <f>SUM(BG217*S1)</f>
        <v>0</v>
      </c>
      <c r="T217" s="75">
        <f>IF(R217=1,(T216+1)*S1,T216*S1)</f>
        <v>0</v>
      </c>
      <c r="U217" s="75">
        <f>IF(U216+3&lt;13,(U216+3)*V1,(U216-9)*V1)</f>
        <v>0</v>
      </c>
      <c r="V217" s="75">
        <f>SUM(BG217*V1)</f>
        <v>0</v>
      </c>
      <c r="W217" s="75">
        <f>IF(U217&lt;4,(W216+1)*V1,W216*V1)</f>
        <v>0</v>
      </c>
      <c r="X217" s="75">
        <f>IF(X216+6&lt;13,(X216+6)*Y1,(X216-6)*Y1)</f>
        <v>0</v>
      </c>
      <c r="Y217" s="75">
        <f>SUM(BG217*Y1)</f>
        <v>0</v>
      </c>
      <c r="Z217" s="75">
        <f>IF(X217&lt;6,(Z216+1)*Y1,Z216*Y1)</f>
        <v>0</v>
      </c>
      <c r="AA217" s="75">
        <f>SUM(AA216*AB1)</f>
        <v>0</v>
      </c>
      <c r="AB217" s="75">
        <f>SUM(BG217*AB1)</f>
        <v>0</v>
      </c>
      <c r="AC217" s="75">
        <f>SUM(AC216+1*AB1)</f>
        <v>0</v>
      </c>
      <c r="AD217" s="75">
        <v>0</v>
      </c>
      <c r="AE217" s="75">
        <v>0</v>
      </c>
      <c r="AF217" s="75">
        <v>0</v>
      </c>
      <c r="AG217" s="75">
        <f>IF(AG216+2&lt;13,(AG216+2)*AH1,(AG216-10)*AH1)</f>
        <v>0</v>
      </c>
      <c r="AH217" s="75">
        <f>SUM(BG217*AH1)</f>
        <v>0</v>
      </c>
      <c r="AI217" s="75">
        <f>IF(AG217&lt;3,(AI216+1)*AH1,AI216*AH1)</f>
        <v>0</v>
      </c>
      <c r="AJ217" s="75">
        <f>IF(AJ215=AJ216,(AJ216+1-AK217)*AL1,AJ216*AL1)</f>
        <v>0</v>
      </c>
      <c r="AK217" s="75">
        <f t="shared" si="200"/>
        <v>0</v>
      </c>
      <c r="AL217" s="75">
        <f>IF(AJ217-AJ216=0,(AL216+15)*AL1,AM1*AL1)</f>
        <v>0</v>
      </c>
      <c r="AM217" s="75">
        <f>IF(AK217=12,(AM216+1)*AL1,AM216*AL1)</f>
        <v>0</v>
      </c>
      <c r="AN217" s="75">
        <f>IF(AN215=AN216,(AN216+1-AO217)*AO1,AN216*AO1)</f>
        <v>0</v>
      </c>
      <c r="AO217" s="75">
        <f t="shared" si="192"/>
        <v>0</v>
      </c>
      <c r="AP217" s="75">
        <f>IF(AN216=AN217,BG217*AO1,(AP216-15)*AO1)</f>
        <v>0</v>
      </c>
      <c r="AQ217" s="75">
        <f>IF(AO217=12,(AQ216+1)*AO1,AQ216*AO1)</f>
        <v>0</v>
      </c>
      <c r="AR217" s="91">
        <f>SUM(MONTH(BC216+14)*AS1)</f>
        <v>0</v>
      </c>
      <c r="AS217" s="91">
        <f>SUM(DAY(BC216+14)*AS1)</f>
        <v>0</v>
      </c>
      <c r="AT217" s="91">
        <f>SUM(YEAR(BC216+14)*AS1)</f>
        <v>0</v>
      </c>
      <c r="AU217" s="91">
        <f>SUM(MONTH(BC216+7)*AV1)</f>
        <v>0</v>
      </c>
      <c r="AV217" s="91">
        <f>SUM(DAY(BC216+7)*AV1)</f>
        <v>0</v>
      </c>
      <c r="AW217" s="91">
        <f>SUM(YEAR(BC216+7)*AV1)</f>
        <v>0</v>
      </c>
      <c r="AX217" s="91">
        <f t="shared" si="170"/>
        <v>1</v>
      </c>
      <c r="AY217" s="91">
        <f t="shared" si="168"/>
        <v>1</v>
      </c>
      <c r="AZ217" s="91">
        <f t="shared" si="169"/>
        <v>0</v>
      </c>
      <c r="BA217" s="91">
        <f t="shared" si="169"/>
        <v>0</v>
      </c>
      <c r="BB217" s="79">
        <f t="shared" si="171"/>
        <v>0</v>
      </c>
      <c r="BC217" s="91">
        <f t="shared" si="172"/>
        <v>0</v>
      </c>
      <c r="BD217" s="75" t="s">
        <v>59</v>
      </c>
      <c r="BE217" s="91">
        <f>IF(BC217&lt;BU42,((BC217*10)+5),999999)</f>
        <v>5</v>
      </c>
      <c r="BF217" s="91">
        <f t="shared" si="173"/>
        <v>1</v>
      </c>
      <c r="BG217" s="75">
        <f t="shared" si="174"/>
        <v>0</v>
      </c>
      <c r="BH217" s="75">
        <f t="shared" si="193"/>
        <v>0</v>
      </c>
      <c r="BI217" s="75" t="b">
        <f t="shared" si="175"/>
        <v>0</v>
      </c>
      <c r="BJ217" s="75">
        <f t="shared" si="176"/>
        <v>0</v>
      </c>
      <c r="BK217" s="75">
        <f t="shared" si="177"/>
        <v>0</v>
      </c>
      <c r="BL217" s="75" t="b">
        <f t="shared" si="178"/>
        <v>1</v>
      </c>
      <c r="BM217" s="75">
        <f t="shared" si="179"/>
        <v>0</v>
      </c>
      <c r="BN217" s="75">
        <f t="shared" si="180"/>
        <v>0</v>
      </c>
      <c r="BO217" s="75" t="b">
        <f t="shared" si="181"/>
        <v>0</v>
      </c>
      <c r="BP217" s="75">
        <f t="shared" si="182"/>
        <v>0</v>
      </c>
      <c r="BQ217" s="75">
        <f t="shared" si="183"/>
        <v>0</v>
      </c>
      <c r="BR217" s="75"/>
      <c r="BS217" s="72" t="b">
        <f t="shared" si="157"/>
        <v>0</v>
      </c>
      <c r="BT217" s="72">
        <f t="shared" si="162"/>
        <v>0</v>
      </c>
      <c r="BU217" s="69" t="str">
        <f t="shared" si="161"/>
        <v/>
      </c>
      <c r="BV217" s="75"/>
      <c r="BW217" s="75"/>
      <c r="BX217" s="75"/>
      <c r="BY217" s="75"/>
      <c r="BZ217" s="75"/>
      <c r="CA217" s="75"/>
      <c r="CB217" s="75"/>
      <c r="CC217" s="75"/>
      <c r="CD217" s="79">
        <f t="shared" si="184"/>
        <v>0</v>
      </c>
      <c r="CE217" s="92">
        <f>IF(CD217&lt;CE3,CD217,CE3)</f>
        <v>0</v>
      </c>
      <c r="CF217" s="72" t="str">
        <f>IF(CE217&gt;=CE3,"BALLOON","PMT")</f>
        <v>PMT</v>
      </c>
      <c r="CG217" s="91">
        <f t="shared" si="194"/>
        <v>0</v>
      </c>
      <c r="CH217" s="91">
        <f>IF(BX1=360,CB5,CG217)</f>
        <v>0</v>
      </c>
      <c r="CI217" s="75" t="b">
        <f t="shared" si="185"/>
        <v>0</v>
      </c>
      <c r="CJ217" s="75">
        <f t="shared" si="195"/>
        <v>0</v>
      </c>
      <c r="CK217" s="75">
        <f>SUM(CJ217*CK1)</f>
        <v>0</v>
      </c>
      <c r="CL217" s="98">
        <f t="shared" si="186"/>
        <v>0</v>
      </c>
      <c r="CM217" s="97">
        <f>IF(CF217="PMT",E16-CL217,0)</f>
        <v>0</v>
      </c>
      <c r="CN217" s="97">
        <f t="shared" si="199"/>
        <v>0</v>
      </c>
      <c r="CO217" s="97">
        <f t="shared" si="187"/>
        <v>0</v>
      </c>
      <c r="CP217" s="97">
        <f t="shared" si="188"/>
        <v>0</v>
      </c>
      <c r="CQ217" s="94">
        <f t="shared" si="189"/>
        <v>0</v>
      </c>
      <c r="CR217" s="95">
        <f t="shared" si="196"/>
        <v>0</v>
      </c>
      <c r="CS217" s="96">
        <f t="shared" si="190"/>
        <v>0</v>
      </c>
      <c r="CT217" s="75">
        <f t="shared" si="198"/>
        <v>0</v>
      </c>
      <c r="CU217" s="99">
        <f t="shared" si="191"/>
        <v>0</v>
      </c>
      <c r="CV217" s="99">
        <f t="shared" si="167"/>
        <v>0</v>
      </c>
      <c r="CW217" s="100">
        <f t="shared" si="197"/>
        <v>0</v>
      </c>
      <c r="CX217" s="75">
        <f>SUM(CR217*CT217*BE1)</f>
        <v>0</v>
      </c>
    </row>
    <row r="218" spans="1:102" ht="18.95" customHeight="1">
      <c r="A218" s="45" t="str">
        <f t="shared" si="201"/>
        <v/>
      </c>
      <c r="B218" s="55" t="str">
        <f t="shared" si="203"/>
        <v/>
      </c>
      <c r="C218" s="47" t="str">
        <f t="shared" si="202"/>
        <v/>
      </c>
      <c r="D218" s="56" t="str">
        <f t="shared" si="204"/>
        <v/>
      </c>
      <c r="E218" s="121" t="str">
        <f t="shared" si="158"/>
        <v/>
      </c>
      <c r="F218" s="121"/>
      <c r="G218" s="57" t="str">
        <f t="shared" si="205"/>
        <v/>
      </c>
      <c r="H218" s="57" t="str">
        <f t="shared" si="206"/>
        <v/>
      </c>
      <c r="I218" s="128" t="str">
        <f t="shared" si="159"/>
        <v/>
      </c>
      <c r="J218" s="128" t="str">
        <f t="shared" si="160"/>
        <v/>
      </c>
      <c r="K218" s="140" t="str">
        <f t="shared" si="163"/>
        <v/>
      </c>
      <c r="L218" s="140"/>
      <c r="M218" s="139" t="str">
        <f t="shared" si="164"/>
        <v/>
      </c>
      <c r="N218" s="139"/>
      <c r="O218" s="46" t="str">
        <f t="shared" si="165"/>
        <v/>
      </c>
      <c r="P218" s="51" t="str">
        <f t="shared" si="166"/>
        <v/>
      </c>
      <c r="Q218" s="51"/>
      <c r="R218" s="75">
        <f>IF(R217+1&lt;13,(R217+1)*S1,1*S1)</f>
        <v>0</v>
      </c>
      <c r="S218" s="75">
        <f>SUM(BG218*S1)</f>
        <v>0</v>
      </c>
      <c r="T218" s="75">
        <f>IF(R218=1,(T217+1)*S1,T217*S1)</f>
        <v>0</v>
      </c>
      <c r="U218" s="75">
        <f>IF(U217+3&lt;13,(U217+3)*V1,(U217-9)*V1)</f>
        <v>0</v>
      </c>
      <c r="V218" s="75">
        <f>SUM(BG218*V1)</f>
        <v>0</v>
      </c>
      <c r="W218" s="75">
        <f>IF(U218&lt;4,(W217+1)*V1,W217*V1)</f>
        <v>0</v>
      </c>
      <c r="X218" s="75">
        <f>IF(X217+6&lt;13,(X217+6)*Y1,(X217-6)*Y1)</f>
        <v>0</v>
      </c>
      <c r="Y218" s="75">
        <f>SUM(BG218*Y1)</f>
        <v>0</v>
      </c>
      <c r="Z218" s="75">
        <f>IF(X218&lt;6,(Z217+1)*Y1,Z217*Y1)</f>
        <v>0</v>
      </c>
      <c r="AA218" s="75">
        <f>SUM(AA217*AB1)</f>
        <v>0</v>
      </c>
      <c r="AB218" s="75">
        <f>SUM(BG218*AB1)</f>
        <v>0</v>
      </c>
      <c r="AC218" s="75">
        <f>SUM(AC217+1*AB1)</f>
        <v>0</v>
      </c>
      <c r="AD218" s="75">
        <v>0</v>
      </c>
      <c r="AE218" s="75">
        <v>0</v>
      </c>
      <c r="AF218" s="75">
        <v>0</v>
      </c>
      <c r="AG218" s="75">
        <f>IF(AG217+2&lt;13,(AG217+2)*AH1,(AG217-10)*AH1)</f>
        <v>0</v>
      </c>
      <c r="AH218" s="75">
        <f>SUM(BG218*AH1)</f>
        <v>0</v>
      </c>
      <c r="AI218" s="75">
        <f>IF(AG218&lt;3,(AI217+1)*AH1,AI217*AH1)</f>
        <v>0</v>
      </c>
      <c r="AJ218" s="75">
        <f>IF(AJ216=AJ217,(AJ217+1-AK218)*AL1,AJ217*AL1)</f>
        <v>0</v>
      </c>
      <c r="AK218" s="75">
        <f t="shared" si="200"/>
        <v>0</v>
      </c>
      <c r="AL218" s="75">
        <f>IF(AJ218-AJ217=0,(AL217+15)*AL1,AM1*AL1)</f>
        <v>0</v>
      </c>
      <c r="AM218" s="75">
        <f>IF(AK218=12,(AM217+1)*AL1,AM217*AL1)</f>
        <v>0</v>
      </c>
      <c r="AN218" s="75">
        <f>IF(AN216=AN217,(AN217+1-AO218)*AO1,AN217*AO1)</f>
        <v>0</v>
      </c>
      <c r="AO218" s="75">
        <f t="shared" si="192"/>
        <v>0</v>
      </c>
      <c r="AP218" s="75">
        <f>IF(AN217=AN218,BG218*AO1,(AP217-15)*AO1)</f>
        <v>0</v>
      </c>
      <c r="AQ218" s="75">
        <f>IF(AO218=12,(AQ217+1)*AO1,AQ217*AO1)</f>
        <v>0</v>
      </c>
      <c r="AR218" s="91">
        <f>SUM(MONTH(BC217+14)*AS1)</f>
        <v>0</v>
      </c>
      <c r="AS218" s="91">
        <f>SUM(DAY(BC217+14)*AS1)</f>
        <v>0</v>
      </c>
      <c r="AT218" s="91">
        <f>SUM(YEAR(BC217+14)*AS1)</f>
        <v>0</v>
      </c>
      <c r="AU218" s="91">
        <f>SUM(MONTH(BC217+7)*AV1)</f>
        <v>0</v>
      </c>
      <c r="AV218" s="91">
        <f>SUM(DAY(BC217+7)*AV1)</f>
        <v>0</v>
      </c>
      <c r="AW218" s="91">
        <f>SUM(YEAR(BC217+7)*AV1)</f>
        <v>0</v>
      </c>
      <c r="AX218" s="91">
        <f t="shared" si="170"/>
        <v>1</v>
      </c>
      <c r="AY218" s="91">
        <f t="shared" si="168"/>
        <v>1</v>
      </c>
      <c r="AZ218" s="91">
        <f t="shared" si="169"/>
        <v>0</v>
      </c>
      <c r="BA218" s="91">
        <f t="shared" si="169"/>
        <v>0</v>
      </c>
      <c r="BB218" s="79">
        <f t="shared" si="171"/>
        <v>0</v>
      </c>
      <c r="BC218" s="91">
        <f t="shared" si="172"/>
        <v>0</v>
      </c>
      <c r="BD218" s="75" t="s">
        <v>59</v>
      </c>
      <c r="BE218" s="91">
        <f>IF(BC218&lt;BU42,((BC218*10)+5),999999)</f>
        <v>5</v>
      </c>
      <c r="BF218" s="91">
        <f t="shared" si="173"/>
        <v>1</v>
      </c>
      <c r="BG218" s="75">
        <f t="shared" si="174"/>
        <v>0</v>
      </c>
      <c r="BH218" s="75">
        <f t="shared" si="193"/>
        <v>0</v>
      </c>
      <c r="BI218" s="75" t="b">
        <f t="shared" si="175"/>
        <v>0</v>
      </c>
      <c r="BJ218" s="75">
        <f t="shared" si="176"/>
        <v>0</v>
      </c>
      <c r="BK218" s="75">
        <f t="shared" si="177"/>
        <v>0</v>
      </c>
      <c r="BL218" s="75" t="b">
        <f t="shared" si="178"/>
        <v>1</v>
      </c>
      <c r="BM218" s="75">
        <f t="shared" si="179"/>
        <v>0</v>
      </c>
      <c r="BN218" s="75">
        <f t="shared" si="180"/>
        <v>0</v>
      </c>
      <c r="BO218" s="75" t="b">
        <f t="shared" si="181"/>
        <v>0</v>
      </c>
      <c r="BP218" s="75">
        <f t="shared" si="182"/>
        <v>0</v>
      </c>
      <c r="BQ218" s="75">
        <f t="shared" si="183"/>
        <v>0</v>
      </c>
      <c r="BR218" s="75"/>
      <c r="BS218" s="72" t="b">
        <f t="shared" si="157"/>
        <v>0</v>
      </c>
      <c r="BT218" s="72">
        <f t="shared" si="162"/>
        <v>0</v>
      </c>
      <c r="BU218" s="69" t="str">
        <f t="shared" si="161"/>
        <v/>
      </c>
      <c r="BV218" s="75"/>
      <c r="BW218" s="75"/>
      <c r="BX218" s="75"/>
      <c r="BY218" s="75"/>
      <c r="BZ218" s="75"/>
      <c r="CA218" s="75"/>
      <c r="CB218" s="75"/>
      <c r="CC218" s="75"/>
      <c r="CD218" s="79">
        <f t="shared" si="184"/>
        <v>0</v>
      </c>
      <c r="CE218" s="92">
        <f>IF(CD218&lt;CE3,CD218,CE3)</f>
        <v>0</v>
      </c>
      <c r="CF218" s="72" t="str">
        <f>IF(CE218&gt;=CE3,"BALLOON","PMT")</f>
        <v>PMT</v>
      </c>
      <c r="CG218" s="91">
        <f t="shared" si="194"/>
        <v>0</v>
      </c>
      <c r="CH218" s="91">
        <f>IF(BX1=360,CB5,CG218)</f>
        <v>0</v>
      </c>
      <c r="CI218" s="75" t="b">
        <f t="shared" si="185"/>
        <v>0</v>
      </c>
      <c r="CJ218" s="75">
        <f t="shared" si="195"/>
        <v>0</v>
      </c>
      <c r="CK218" s="75">
        <f>SUM(CJ218*CK1)</f>
        <v>0</v>
      </c>
      <c r="CL218" s="98">
        <f t="shared" si="186"/>
        <v>0</v>
      </c>
      <c r="CM218" s="97">
        <f>IF(CF218="PMT",E16-CL218,0)</f>
        <v>0</v>
      </c>
      <c r="CN218" s="97">
        <f t="shared" si="199"/>
        <v>0</v>
      </c>
      <c r="CO218" s="97">
        <f t="shared" si="187"/>
        <v>0</v>
      </c>
      <c r="CP218" s="97">
        <f t="shared" si="188"/>
        <v>0</v>
      </c>
      <c r="CQ218" s="94">
        <f t="shared" si="189"/>
        <v>0</v>
      </c>
      <c r="CR218" s="95">
        <f t="shared" si="196"/>
        <v>0</v>
      </c>
      <c r="CS218" s="96">
        <f t="shared" si="190"/>
        <v>0</v>
      </c>
      <c r="CT218" s="75">
        <f t="shared" si="198"/>
        <v>0</v>
      </c>
      <c r="CU218" s="99">
        <f t="shared" si="191"/>
        <v>0</v>
      </c>
      <c r="CV218" s="99">
        <f t="shared" si="167"/>
        <v>0</v>
      </c>
      <c r="CW218" s="100">
        <f t="shared" si="197"/>
        <v>0</v>
      </c>
      <c r="CX218" s="75">
        <f>SUM(CR218*CT218*BE1)</f>
        <v>0</v>
      </c>
    </row>
    <row r="219" spans="1:102" ht="18.95" customHeight="1">
      <c r="A219" s="45" t="str">
        <f t="shared" si="201"/>
        <v/>
      </c>
      <c r="B219" s="55" t="str">
        <f t="shared" si="203"/>
        <v/>
      </c>
      <c r="C219" s="47" t="str">
        <f t="shared" si="202"/>
        <v/>
      </c>
      <c r="D219" s="56" t="str">
        <f t="shared" si="204"/>
        <v/>
      </c>
      <c r="E219" s="121" t="str">
        <f t="shared" si="158"/>
        <v/>
      </c>
      <c r="F219" s="121"/>
      <c r="G219" s="57" t="str">
        <f t="shared" si="205"/>
        <v/>
      </c>
      <c r="H219" s="57" t="str">
        <f t="shared" si="206"/>
        <v/>
      </c>
      <c r="I219" s="128" t="str">
        <f t="shared" si="159"/>
        <v/>
      </c>
      <c r="J219" s="128" t="str">
        <f t="shared" si="160"/>
        <v/>
      </c>
      <c r="K219" s="140" t="str">
        <f t="shared" si="163"/>
        <v/>
      </c>
      <c r="L219" s="140"/>
      <c r="M219" s="139" t="str">
        <f t="shared" si="164"/>
        <v/>
      </c>
      <c r="N219" s="139"/>
      <c r="O219" s="46" t="str">
        <f t="shared" si="165"/>
        <v/>
      </c>
      <c r="P219" s="51" t="str">
        <f t="shared" si="166"/>
        <v/>
      </c>
      <c r="Q219" s="51"/>
      <c r="R219" s="75">
        <f>IF(R218+1&lt;13,(R218+1)*S1,1*S1)</f>
        <v>0</v>
      </c>
      <c r="S219" s="75">
        <f>SUM(BG219*S1)</f>
        <v>0</v>
      </c>
      <c r="T219" s="75">
        <f>IF(R219=1,(T218+1)*S1,T218*S1)</f>
        <v>0</v>
      </c>
      <c r="U219" s="75">
        <f>IF(U218+3&lt;13,(U218+3)*V1,(U218-9)*V1)</f>
        <v>0</v>
      </c>
      <c r="V219" s="75">
        <f>SUM(BG219*V1)</f>
        <v>0</v>
      </c>
      <c r="W219" s="75">
        <f>IF(U219&lt;4,(W218+1)*V1,W218*V1)</f>
        <v>0</v>
      </c>
      <c r="X219" s="75">
        <f>IF(X218+6&lt;13,(X218+6)*Y1,(X218-6)*Y1)</f>
        <v>0</v>
      </c>
      <c r="Y219" s="75">
        <f>SUM(BG219*Y1)</f>
        <v>0</v>
      </c>
      <c r="Z219" s="75">
        <f>IF(X219&lt;6,(Z218+1)*Y1,Z218*Y1)</f>
        <v>0</v>
      </c>
      <c r="AA219" s="75">
        <f>SUM(AA218*AB1)</f>
        <v>0</v>
      </c>
      <c r="AB219" s="75">
        <f>SUM(BG219*AB1)</f>
        <v>0</v>
      </c>
      <c r="AC219" s="75">
        <f>SUM(AC218+1*AB1)</f>
        <v>0</v>
      </c>
      <c r="AD219" s="75">
        <v>0</v>
      </c>
      <c r="AE219" s="75">
        <v>0</v>
      </c>
      <c r="AF219" s="75">
        <v>0</v>
      </c>
      <c r="AG219" s="75">
        <f>IF(AG218+2&lt;13,(AG218+2)*AH1,(AG218-10)*AH1)</f>
        <v>0</v>
      </c>
      <c r="AH219" s="75">
        <f>SUM(BG219*AH1)</f>
        <v>0</v>
      </c>
      <c r="AI219" s="75">
        <f>IF(AG219&lt;3,(AI218+1)*AH1,AI218*AH1)</f>
        <v>0</v>
      </c>
      <c r="AJ219" s="75">
        <f>IF(AJ217=AJ218,(AJ218+1-AK219)*AL1,AJ218*AL1)</f>
        <v>0</v>
      </c>
      <c r="AK219" s="75">
        <f t="shared" si="200"/>
        <v>0</v>
      </c>
      <c r="AL219" s="75">
        <f>IF(AJ219-AJ218=0,(AL218+15)*AL1,AM1*AL1)</f>
        <v>0</v>
      </c>
      <c r="AM219" s="75">
        <f>IF(AK219=12,(AM218+1)*AL1,AM218*AL1)</f>
        <v>0</v>
      </c>
      <c r="AN219" s="75">
        <f>IF(AN217=AN218,(AN218+1-AO219)*AO1,AN218*AO1)</f>
        <v>0</v>
      </c>
      <c r="AO219" s="75">
        <f t="shared" si="192"/>
        <v>0</v>
      </c>
      <c r="AP219" s="75">
        <f>IF(AN218=AN219,BG219*AO1,(AP218-15)*AO1)</f>
        <v>0</v>
      </c>
      <c r="AQ219" s="75">
        <f>IF(AO219=12,(AQ218+1)*AO1,AQ218*AO1)</f>
        <v>0</v>
      </c>
      <c r="AR219" s="91">
        <f>SUM(MONTH(BC218+14)*AS1)</f>
        <v>0</v>
      </c>
      <c r="AS219" s="91">
        <f>SUM(DAY(BC218+14)*AS1)</f>
        <v>0</v>
      </c>
      <c r="AT219" s="91">
        <f>SUM(YEAR(BC218+14)*AS1)</f>
        <v>0</v>
      </c>
      <c r="AU219" s="91">
        <f>SUM(MONTH(BC218+7)*AV1)</f>
        <v>0</v>
      </c>
      <c r="AV219" s="91">
        <f>SUM(DAY(BC218+7)*AV1)</f>
        <v>0</v>
      </c>
      <c r="AW219" s="91">
        <f>SUM(YEAR(BC218+7)*AV1)</f>
        <v>0</v>
      </c>
      <c r="AX219" s="91">
        <f t="shared" si="170"/>
        <v>1</v>
      </c>
      <c r="AY219" s="91">
        <f t="shared" si="168"/>
        <v>1</v>
      </c>
      <c r="AZ219" s="91">
        <f t="shared" si="169"/>
        <v>0</v>
      </c>
      <c r="BA219" s="91">
        <f t="shared" si="169"/>
        <v>0</v>
      </c>
      <c r="BB219" s="79">
        <f t="shared" si="171"/>
        <v>0</v>
      </c>
      <c r="BC219" s="91">
        <f t="shared" si="172"/>
        <v>0</v>
      </c>
      <c r="BD219" s="75" t="s">
        <v>59</v>
      </c>
      <c r="BE219" s="91">
        <f>IF(BC219&lt;BU42,((BC219*10)+5),999999)</f>
        <v>5</v>
      </c>
      <c r="BF219" s="91">
        <f t="shared" si="173"/>
        <v>1</v>
      </c>
      <c r="BG219" s="75">
        <f t="shared" si="174"/>
        <v>0</v>
      </c>
      <c r="BH219" s="75">
        <f t="shared" si="193"/>
        <v>0</v>
      </c>
      <c r="BI219" s="75" t="b">
        <f t="shared" si="175"/>
        <v>0</v>
      </c>
      <c r="BJ219" s="75">
        <f t="shared" si="176"/>
        <v>0</v>
      </c>
      <c r="BK219" s="75">
        <f t="shared" si="177"/>
        <v>0</v>
      </c>
      <c r="BL219" s="75" t="b">
        <f t="shared" si="178"/>
        <v>1</v>
      </c>
      <c r="BM219" s="75">
        <f t="shared" si="179"/>
        <v>0</v>
      </c>
      <c r="BN219" s="75">
        <f t="shared" si="180"/>
        <v>0</v>
      </c>
      <c r="BO219" s="75" t="b">
        <f t="shared" si="181"/>
        <v>0</v>
      </c>
      <c r="BP219" s="75">
        <f t="shared" si="182"/>
        <v>0</v>
      </c>
      <c r="BQ219" s="75">
        <f t="shared" si="183"/>
        <v>0</v>
      </c>
      <c r="BR219" s="75"/>
      <c r="BS219" s="72" t="b">
        <f t="shared" ref="BS219:BS282" si="207">OR(C217 = "PMT")</f>
        <v>0</v>
      </c>
      <c r="BT219" s="72">
        <f t="shared" si="162"/>
        <v>0</v>
      </c>
      <c r="BU219" s="69" t="str">
        <f t="shared" si="161"/>
        <v/>
      </c>
      <c r="BV219" s="75"/>
      <c r="BW219" s="75"/>
      <c r="BX219" s="75"/>
      <c r="BY219" s="75"/>
      <c r="BZ219" s="75"/>
      <c r="CA219" s="75"/>
      <c r="CB219" s="75"/>
      <c r="CC219" s="75"/>
      <c r="CD219" s="79">
        <f t="shared" si="184"/>
        <v>0</v>
      </c>
      <c r="CE219" s="92">
        <f>IF(CD219&lt;CE3,CD219,CE3)</f>
        <v>0</v>
      </c>
      <c r="CF219" s="72" t="str">
        <f>IF(CE219&gt;=CE3,"BALLOON","PMT")</f>
        <v>PMT</v>
      </c>
      <c r="CG219" s="91">
        <f t="shared" si="194"/>
        <v>0</v>
      </c>
      <c r="CH219" s="91">
        <f>IF(BX1=360,CB5,CG219)</f>
        <v>0</v>
      </c>
      <c r="CI219" s="75" t="b">
        <f t="shared" si="185"/>
        <v>0</v>
      </c>
      <c r="CJ219" s="75">
        <f t="shared" si="195"/>
        <v>0</v>
      </c>
      <c r="CK219" s="75">
        <f>SUM(CJ219*CK1)</f>
        <v>0</v>
      </c>
      <c r="CL219" s="98">
        <f t="shared" si="186"/>
        <v>0</v>
      </c>
      <c r="CM219" s="97">
        <f>IF(CF219="PMT",E16-CL219,0)</f>
        <v>0</v>
      </c>
      <c r="CN219" s="97">
        <f t="shared" si="199"/>
        <v>0</v>
      </c>
      <c r="CO219" s="97">
        <f t="shared" si="187"/>
        <v>0</v>
      </c>
      <c r="CP219" s="97">
        <f t="shared" si="188"/>
        <v>0</v>
      </c>
      <c r="CQ219" s="94">
        <f t="shared" si="189"/>
        <v>0</v>
      </c>
      <c r="CR219" s="95">
        <f t="shared" si="196"/>
        <v>0</v>
      </c>
      <c r="CS219" s="96">
        <f t="shared" si="190"/>
        <v>0</v>
      </c>
      <c r="CT219" s="75">
        <f t="shared" si="198"/>
        <v>0</v>
      </c>
      <c r="CU219" s="99">
        <f t="shared" si="191"/>
        <v>0</v>
      </c>
      <c r="CV219" s="99">
        <f t="shared" si="167"/>
        <v>0</v>
      </c>
      <c r="CW219" s="100">
        <f t="shared" si="197"/>
        <v>0</v>
      </c>
      <c r="CX219" s="75">
        <f>SUM(CR219*CT219*BE1)</f>
        <v>0</v>
      </c>
    </row>
    <row r="220" spans="1:102" ht="18.95" customHeight="1">
      <c r="A220" s="45" t="str">
        <f t="shared" si="201"/>
        <v/>
      </c>
      <c r="B220" s="55" t="str">
        <f t="shared" si="203"/>
        <v/>
      </c>
      <c r="C220" s="47" t="str">
        <f t="shared" si="202"/>
        <v/>
      </c>
      <c r="D220" s="56" t="str">
        <f t="shared" si="204"/>
        <v/>
      </c>
      <c r="E220" s="121" t="str">
        <f t="shared" ref="E220:E283" si="208">IF(CV202*CX202&gt;0,CV202,"")</f>
        <v/>
      </c>
      <c r="F220" s="121"/>
      <c r="G220" s="57" t="str">
        <f t="shared" si="205"/>
        <v/>
      </c>
      <c r="H220" s="57" t="str">
        <f t="shared" si="206"/>
        <v/>
      </c>
      <c r="I220" s="128" t="str">
        <f t="shared" ref="I220:I283" si="209">IF(CX202=1,CW202,"")</f>
        <v/>
      </c>
      <c r="J220" s="128" t="str">
        <f t="shared" ref="J220:J283" si="210">IF(CT202*CV202=1,CY202,"")</f>
        <v/>
      </c>
      <c r="K220" s="140" t="str">
        <f t="shared" si="163"/>
        <v/>
      </c>
      <c r="L220" s="140"/>
      <c r="M220" s="139" t="str">
        <f t="shared" si="164"/>
        <v/>
      </c>
      <c r="N220" s="139"/>
      <c r="O220" s="46" t="str">
        <f t="shared" si="165"/>
        <v/>
      </c>
      <c r="P220" s="51" t="str">
        <f t="shared" si="166"/>
        <v/>
      </c>
      <c r="Q220" s="51"/>
      <c r="R220" s="75">
        <f>IF(R219+1&lt;13,(R219+1)*S1,1*S1)</f>
        <v>0</v>
      </c>
      <c r="S220" s="75">
        <f>SUM(BG220*S1)</f>
        <v>0</v>
      </c>
      <c r="T220" s="75">
        <f>IF(R220=1,(T219+1)*S1,T219*S1)</f>
        <v>0</v>
      </c>
      <c r="U220" s="75">
        <f>IF(U219+3&lt;13,(U219+3)*V1,(U219-9)*V1)</f>
        <v>0</v>
      </c>
      <c r="V220" s="75">
        <f>SUM(BG220*V1)</f>
        <v>0</v>
      </c>
      <c r="W220" s="75">
        <f>IF(U220&lt;4,(W219+1)*V1,W219*V1)</f>
        <v>0</v>
      </c>
      <c r="X220" s="75">
        <f>IF(X219+6&lt;13,(X219+6)*Y1,(X219-6)*Y1)</f>
        <v>0</v>
      </c>
      <c r="Y220" s="75">
        <f>SUM(BG220*Y1)</f>
        <v>0</v>
      </c>
      <c r="Z220" s="75">
        <f>IF(X220&lt;6,(Z219+1)*Y1,Z219*Y1)</f>
        <v>0</v>
      </c>
      <c r="AA220" s="75">
        <f>SUM(AA219*AB1)</f>
        <v>0</v>
      </c>
      <c r="AB220" s="75">
        <f>SUM(BG220*AB1)</f>
        <v>0</v>
      </c>
      <c r="AC220" s="75">
        <f>SUM(AC219+1*AB1)</f>
        <v>0</v>
      </c>
      <c r="AD220" s="75">
        <v>0</v>
      </c>
      <c r="AE220" s="75">
        <v>0</v>
      </c>
      <c r="AF220" s="75">
        <v>0</v>
      </c>
      <c r="AG220" s="75">
        <f>IF(AG219+2&lt;13,(AG219+2)*AH1,(AG219-10)*AH1)</f>
        <v>0</v>
      </c>
      <c r="AH220" s="75">
        <f>SUM(BG220*AH1)</f>
        <v>0</v>
      </c>
      <c r="AI220" s="75">
        <f>IF(AG220&lt;3,(AI219+1)*AH1,AI219*AH1)</f>
        <v>0</v>
      </c>
      <c r="AJ220" s="75">
        <f>IF(AJ218=AJ219,(AJ219+1-AK220)*AL1,AJ219*AL1)</f>
        <v>0</v>
      </c>
      <c r="AK220" s="75">
        <f t="shared" si="200"/>
        <v>0</v>
      </c>
      <c r="AL220" s="75">
        <f>IF(AJ220-AJ219=0,(AL219+15)*AL1,AM1*AL1)</f>
        <v>0</v>
      </c>
      <c r="AM220" s="75">
        <f>IF(AK220=12,(AM219+1)*AL1,AM219*AL1)</f>
        <v>0</v>
      </c>
      <c r="AN220" s="75">
        <f>IF(AN218=AN219,(AN219+1-AO220)*AO1,AN219*AO1)</f>
        <v>0</v>
      </c>
      <c r="AO220" s="75">
        <f t="shared" si="192"/>
        <v>0</v>
      </c>
      <c r="AP220" s="75">
        <f>IF(AN219=AN220,BG220*AO1,(AP219-15)*AO1)</f>
        <v>0</v>
      </c>
      <c r="AQ220" s="75">
        <f>IF(AO220=12,(AQ219+1)*AO1,AQ219*AO1)</f>
        <v>0</v>
      </c>
      <c r="AR220" s="91">
        <f>SUM(MONTH(BC219+14)*AS1)</f>
        <v>0</v>
      </c>
      <c r="AS220" s="91">
        <f>SUM(DAY(BC219+14)*AS1)</f>
        <v>0</v>
      </c>
      <c r="AT220" s="91">
        <f>SUM(YEAR(BC219+14)*AS1)</f>
        <v>0</v>
      </c>
      <c r="AU220" s="91">
        <f>SUM(MONTH(BC219+7)*AV1)</f>
        <v>0</v>
      </c>
      <c r="AV220" s="91">
        <f>SUM(DAY(BC219+7)*AV1)</f>
        <v>0</v>
      </c>
      <c r="AW220" s="91">
        <f>SUM(YEAR(BC219+7)*AV1)</f>
        <v>0</v>
      </c>
      <c r="AX220" s="91">
        <f t="shared" si="170"/>
        <v>1</v>
      </c>
      <c r="AY220" s="91">
        <f t="shared" si="168"/>
        <v>1</v>
      </c>
      <c r="AZ220" s="91">
        <f t="shared" si="169"/>
        <v>0</v>
      </c>
      <c r="BA220" s="91">
        <f t="shared" si="169"/>
        <v>0</v>
      </c>
      <c r="BB220" s="79">
        <f t="shared" si="171"/>
        <v>0</v>
      </c>
      <c r="BC220" s="91">
        <f t="shared" si="172"/>
        <v>0</v>
      </c>
      <c r="BD220" s="75" t="s">
        <v>59</v>
      </c>
      <c r="BE220" s="91">
        <f>IF(BC220&lt;BU42,((BC220*10)+5),999999)</f>
        <v>5</v>
      </c>
      <c r="BF220" s="91">
        <f t="shared" si="173"/>
        <v>1</v>
      </c>
      <c r="BG220" s="75">
        <f t="shared" si="174"/>
        <v>0</v>
      </c>
      <c r="BH220" s="75">
        <f t="shared" si="193"/>
        <v>0</v>
      </c>
      <c r="BI220" s="75" t="b">
        <f t="shared" si="175"/>
        <v>0</v>
      </c>
      <c r="BJ220" s="75">
        <f t="shared" si="176"/>
        <v>0</v>
      </c>
      <c r="BK220" s="75">
        <f t="shared" si="177"/>
        <v>0</v>
      </c>
      <c r="BL220" s="75" t="b">
        <f t="shared" si="178"/>
        <v>1</v>
      </c>
      <c r="BM220" s="75">
        <f t="shared" si="179"/>
        <v>0</v>
      </c>
      <c r="BN220" s="75">
        <f t="shared" si="180"/>
        <v>0</v>
      </c>
      <c r="BO220" s="75" t="b">
        <f t="shared" si="181"/>
        <v>0</v>
      </c>
      <c r="BP220" s="75">
        <f t="shared" si="182"/>
        <v>0</v>
      </c>
      <c r="BQ220" s="75">
        <f t="shared" si="183"/>
        <v>0</v>
      </c>
      <c r="BR220" s="75"/>
      <c r="BS220" s="72" t="b">
        <f t="shared" si="207"/>
        <v>0</v>
      </c>
      <c r="BT220" s="72">
        <f t="shared" si="162"/>
        <v>0</v>
      </c>
      <c r="BU220" s="69" t="str">
        <f t="shared" ref="BU220:BU283" si="211">IF(BT219&lt;BT220,BT220,"")</f>
        <v/>
      </c>
      <c r="BV220" s="75"/>
      <c r="BW220" s="75"/>
      <c r="BX220" s="75"/>
      <c r="BY220" s="75"/>
      <c r="BZ220" s="75"/>
      <c r="CA220" s="75"/>
      <c r="CB220" s="75"/>
      <c r="CC220" s="75"/>
      <c r="CD220" s="79">
        <f t="shared" si="184"/>
        <v>0</v>
      </c>
      <c r="CE220" s="92">
        <f>IF(CD220&lt;CE3,CD220,CE3)</f>
        <v>0</v>
      </c>
      <c r="CF220" s="72" t="str">
        <f>IF(CE220&gt;=CE3,"BALLOON","PMT")</f>
        <v>PMT</v>
      </c>
      <c r="CG220" s="91">
        <f t="shared" si="194"/>
        <v>0</v>
      </c>
      <c r="CH220" s="91">
        <f>IF(BX1=360,CB5,CG220)</f>
        <v>0</v>
      </c>
      <c r="CI220" s="75" t="b">
        <f t="shared" si="185"/>
        <v>0</v>
      </c>
      <c r="CJ220" s="75">
        <f t="shared" si="195"/>
        <v>0</v>
      </c>
      <c r="CK220" s="75">
        <f>SUM(CJ220*CK1)</f>
        <v>0</v>
      </c>
      <c r="CL220" s="98">
        <f t="shared" si="186"/>
        <v>0</v>
      </c>
      <c r="CM220" s="97">
        <f>IF(CF220="PMT",E16-CL220,0)</f>
        <v>0</v>
      </c>
      <c r="CN220" s="97">
        <f t="shared" si="199"/>
        <v>0</v>
      </c>
      <c r="CO220" s="97">
        <f t="shared" si="187"/>
        <v>0</v>
      </c>
      <c r="CP220" s="97">
        <f t="shared" si="188"/>
        <v>0</v>
      </c>
      <c r="CQ220" s="94">
        <f t="shared" si="189"/>
        <v>0</v>
      </c>
      <c r="CR220" s="95">
        <f t="shared" si="196"/>
        <v>0</v>
      </c>
      <c r="CS220" s="96">
        <f t="shared" si="190"/>
        <v>0</v>
      </c>
      <c r="CT220" s="75">
        <f t="shared" si="198"/>
        <v>0</v>
      </c>
      <c r="CU220" s="99">
        <f t="shared" si="191"/>
        <v>0</v>
      </c>
      <c r="CV220" s="99">
        <f t="shared" si="167"/>
        <v>0</v>
      </c>
      <c r="CW220" s="100">
        <f t="shared" si="197"/>
        <v>0</v>
      </c>
      <c r="CX220" s="75">
        <f>SUM(CR220*CT220*BE1)</f>
        <v>0</v>
      </c>
    </row>
    <row r="221" spans="1:102" ht="18.95" customHeight="1">
      <c r="A221" s="45" t="str">
        <f t="shared" si="201"/>
        <v/>
      </c>
      <c r="B221" s="55" t="str">
        <f t="shared" si="203"/>
        <v/>
      </c>
      <c r="C221" s="47" t="str">
        <f t="shared" si="202"/>
        <v/>
      </c>
      <c r="D221" s="56" t="str">
        <f t="shared" si="204"/>
        <v/>
      </c>
      <c r="E221" s="121" t="str">
        <f t="shared" si="208"/>
        <v/>
      </c>
      <c r="F221" s="121"/>
      <c r="G221" s="57" t="str">
        <f t="shared" si="205"/>
        <v/>
      </c>
      <c r="H221" s="57" t="str">
        <f t="shared" si="206"/>
        <v/>
      </c>
      <c r="I221" s="128" t="str">
        <f t="shared" si="209"/>
        <v/>
      </c>
      <c r="J221" s="128" t="str">
        <f t="shared" si="210"/>
        <v/>
      </c>
      <c r="K221" s="140" t="str">
        <f t="shared" si="163"/>
        <v/>
      </c>
      <c r="L221" s="140"/>
      <c r="M221" s="139" t="str">
        <f t="shared" si="164"/>
        <v/>
      </c>
      <c r="N221" s="139"/>
      <c r="O221" s="46" t="str">
        <f t="shared" si="165"/>
        <v/>
      </c>
      <c r="P221" s="51" t="str">
        <f t="shared" si="166"/>
        <v/>
      </c>
      <c r="Q221" s="51"/>
      <c r="R221" s="75">
        <f>IF(R220+1&lt;13,(R220+1)*S1,1*S1)</f>
        <v>0</v>
      </c>
      <c r="S221" s="75">
        <f>SUM(BG221*S1)</f>
        <v>0</v>
      </c>
      <c r="T221" s="75">
        <f>IF(R221=1,(T220+1)*S1,T220*S1)</f>
        <v>0</v>
      </c>
      <c r="U221" s="75">
        <f>IF(U220+3&lt;13,(U220+3)*V1,(U220-9)*V1)</f>
        <v>0</v>
      </c>
      <c r="V221" s="75">
        <f>SUM(BG221*V1)</f>
        <v>0</v>
      </c>
      <c r="W221" s="75">
        <f>IF(U221&lt;4,(W220+1)*V1,W220*V1)</f>
        <v>0</v>
      </c>
      <c r="X221" s="75">
        <f>IF(X220+6&lt;13,(X220+6)*Y1,(X220-6)*Y1)</f>
        <v>0</v>
      </c>
      <c r="Y221" s="75">
        <f>SUM(BG221*Y1)</f>
        <v>0</v>
      </c>
      <c r="Z221" s="75">
        <f>IF(X221&lt;6,(Z220+1)*Y1,Z220*Y1)</f>
        <v>0</v>
      </c>
      <c r="AA221" s="75">
        <f>SUM(AA220*AB1)</f>
        <v>0</v>
      </c>
      <c r="AB221" s="75">
        <f>SUM(BG221*AB1)</f>
        <v>0</v>
      </c>
      <c r="AC221" s="75">
        <f>SUM(AC220+1*AB1)</f>
        <v>0</v>
      </c>
      <c r="AD221" s="75">
        <v>0</v>
      </c>
      <c r="AE221" s="75">
        <v>0</v>
      </c>
      <c r="AF221" s="75">
        <v>0</v>
      </c>
      <c r="AG221" s="75">
        <f>IF(AG220+2&lt;13,(AG220+2)*AH1,(AG220-10)*AH1)</f>
        <v>0</v>
      </c>
      <c r="AH221" s="75">
        <f>SUM(BG221*AH1)</f>
        <v>0</v>
      </c>
      <c r="AI221" s="75">
        <f>IF(AG221&lt;3,(AI220+1)*AH1,AI220*AH1)</f>
        <v>0</v>
      </c>
      <c r="AJ221" s="75">
        <f>IF(AJ219=AJ220,(AJ220+1-AK221)*AL1,AJ220*AL1)</f>
        <v>0</v>
      </c>
      <c r="AK221" s="75">
        <f t="shared" si="200"/>
        <v>0</v>
      </c>
      <c r="AL221" s="75">
        <f>IF(AJ221-AJ220=0,(AL220+15)*AL1,AM1*AL1)</f>
        <v>0</v>
      </c>
      <c r="AM221" s="75">
        <f>IF(AK221=12,(AM220+1)*AL1,AM220*AL1)</f>
        <v>0</v>
      </c>
      <c r="AN221" s="75">
        <f>IF(AN219=AN220,(AN220+1-AO221)*AO1,AN220*AO1)</f>
        <v>0</v>
      </c>
      <c r="AO221" s="75">
        <f t="shared" si="192"/>
        <v>0</v>
      </c>
      <c r="AP221" s="75">
        <f>IF(AN220=AN221,BG221*AO1,(AP220-15)*AO1)</f>
        <v>0</v>
      </c>
      <c r="AQ221" s="75">
        <f>IF(AO221=12,(AQ220+1)*AO1,AQ220*AO1)</f>
        <v>0</v>
      </c>
      <c r="AR221" s="91">
        <f>SUM(MONTH(BC220+14)*AS1)</f>
        <v>0</v>
      </c>
      <c r="AS221" s="91">
        <f>SUM(DAY(BC220+14)*AS1)</f>
        <v>0</v>
      </c>
      <c r="AT221" s="91">
        <f>SUM(YEAR(BC220+14)*AS1)</f>
        <v>0</v>
      </c>
      <c r="AU221" s="91">
        <f>SUM(MONTH(BC220+7)*AV1)</f>
        <v>0</v>
      </c>
      <c r="AV221" s="91">
        <f>SUM(DAY(BC220+7)*AV1)</f>
        <v>0</v>
      </c>
      <c r="AW221" s="91">
        <f>SUM(YEAR(BC220+7)*AV1)</f>
        <v>0</v>
      </c>
      <c r="AX221" s="91">
        <f t="shared" si="170"/>
        <v>1</v>
      </c>
      <c r="AY221" s="91">
        <f t="shared" si="168"/>
        <v>1</v>
      </c>
      <c r="AZ221" s="91">
        <f t="shared" si="169"/>
        <v>0</v>
      </c>
      <c r="BA221" s="91">
        <f t="shared" si="169"/>
        <v>0</v>
      </c>
      <c r="BB221" s="79">
        <f t="shared" si="171"/>
        <v>0</v>
      </c>
      <c r="BC221" s="91">
        <f t="shared" si="172"/>
        <v>0</v>
      </c>
      <c r="BD221" s="75" t="s">
        <v>59</v>
      </c>
      <c r="BE221" s="91">
        <f>IF(BC221&lt;BU42,((BC221*10)+5),999999)</f>
        <v>5</v>
      </c>
      <c r="BF221" s="91">
        <f t="shared" si="173"/>
        <v>1</v>
      </c>
      <c r="BG221" s="75">
        <f t="shared" si="174"/>
        <v>0</v>
      </c>
      <c r="BH221" s="75">
        <f t="shared" si="193"/>
        <v>0</v>
      </c>
      <c r="BI221" s="75" t="b">
        <f t="shared" si="175"/>
        <v>0</v>
      </c>
      <c r="BJ221" s="75">
        <f t="shared" si="176"/>
        <v>0</v>
      </c>
      <c r="BK221" s="75">
        <f t="shared" si="177"/>
        <v>0</v>
      </c>
      <c r="BL221" s="75" t="b">
        <f t="shared" si="178"/>
        <v>1</v>
      </c>
      <c r="BM221" s="75">
        <f t="shared" si="179"/>
        <v>0</v>
      </c>
      <c r="BN221" s="75">
        <f t="shared" si="180"/>
        <v>0</v>
      </c>
      <c r="BO221" s="75" t="b">
        <f t="shared" si="181"/>
        <v>0</v>
      </c>
      <c r="BP221" s="75">
        <f t="shared" si="182"/>
        <v>0</v>
      </c>
      <c r="BQ221" s="75">
        <f t="shared" si="183"/>
        <v>0</v>
      </c>
      <c r="BR221" s="75"/>
      <c r="BS221" s="72" t="b">
        <f t="shared" si="207"/>
        <v>0</v>
      </c>
      <c r="BT221" s="72">
        <f t="shared" ref="BT221:BT284" si="212">IF(BS221= TRUE,BT220 + 1,BT220)</f>
        <v>0</v>
      </c>
      <c r="BU221" s="69" t="str">
        <f t="shared" si="211"/>
        <v/>
      </c>
      <c r="BV221" s="75"/>
      <c r="BW221" s="75"/>
      <c r="BX221" s="75"/>
      <c r="BY221" s="75"/>
      <c r="BZ221" s="75"/>
      <c r="CA221" s="75"/>
      <c r="CB221" s="75"/>
      <c r="CC221" s="75"/>
      <c r="CD221" s="79">
        <f t="shared" si="184"/>
        <v>0</v>
      </c>
      <c r="CE221" s="92">
        <f>IF(CD221&lt;CE3,CD221,CE3)</f>
        <v>0</v>
      </c>
      <c r="CF221" s="72" t="str">
        <f>IF(CE221&gt;=CE3,"BALLOON","PMT")</f>
        <v>PMT</v>
      </c>
      <c r="CG221" s="91">
        <f t="shared" si="194"/>
        <v>0</v>
      </c>
      <c r="CH221" s="91">
        <f>IF(BX1=360,CB5,CG221)</f>
        <v>0</v>
      </c>
      <c r="CI221" s="75" t="b">
        <f t="shared" si="185"/>
        <v>0</v>
      </c>
      <c r="CJ221" s="75">
        <f t="shared" si="195"/>
        <v>0</v>
      </c>
      <c r="CK221" s="75">
        <f>SUM(CJ221*CK1)</f>
        <v>0</v>
      </c>
      <c r="CL221" s="98">
        <f t="shared" si="186"/>
        <v>0</v>
      </c>
      <c r="CM221" s="97">
        <f>IF(CF221="PMT",E16-CL221,0)</f>
        <v>0</v>
      </c>
      <c r="CN221" s="97">
        <f t="shared" si="199"/>
        <v>0</v>
      </c>
      <c r="CO221" s="97">
        <f t="shared" si="187"/>
        <v>0</v>
      </c>
      <c r="CP221" s="97">
        <f t="shared" si="188"/>
        <v>0</v>
      </c>
      <c r="CQ221" s="94">
        <f t="shared" si="189"/>
        <v>0</v>
      </c>
      <c r="CR221" s="95">
        <f t="shared" si="196"/>
        <v>0</v>
      </c>
      <c r="CS221" s="96">
        <f t="shared" si="190"/>
        <v>0</v>
      </c>
      <c r="CT221" s="75">
        <f t="shared" si="198"/>
        <v>0</v>
      </c>
      <c r="CU221" s="99">
        <f t="shared" si="191"/>
        <v>0</v>
      </c>
      <c r="CV221" s="99">
        <f t="shared" si="167"/>
        <v>0</v>
      </c>
      <c r="CW221" s="100">
        <f t="shared" si="197"/>
        <v>0</v>
      </c>
      <c r="CX221" s="75">
        <f>SUM(CR221*CT221*BE1)</f>
        <v>0</v>
      </c>
    </row>
    <row r="222" spans="1:102" ht="18.95" customHeight="1">
      <c r="A222" s="45" t="str">
        <f t="shared" si="201"/>
        <v/>
      </c>
      <c r="B222" s="55" t="str">
        <f t="shared" si="203"/>
        <v/>
      </c>
      <c r="C222" s="47" t="str">
        <f t="shared" si="202"/>
        <v/>
      </c>
      <c r="D222" s="56" t="str">
        <f t="shared" si="204"/>
        <v/>
      </c>
      <c r="E222" s="121" t="str">
        <f t="shared" si="208"/>
        <v/>
      </c>
      <c r="F222" s="121"/>
      <c r="G222" s="57" t="str">
        <f t="shared" si="205"/>
        <v/>
      </c>
      <c r="H222" s="57" t="str">
        <f t="shared" si="206"/>
        <v/>
      </c>
      <c r="I222" s="128" t="str">
        <f t="shared" si="209"/>
        <v/>
      </c>
      <c r="J222" s="128" t="str">
        <f t="shared" si="210"/>
        <v/>
      </c>
      <c r="K222" s="140" t="str">
        <f t="shared" si="163"/>
        <v/>
      </c>
      <c r="L222" s="140"/>
      <c r="M222" s="139" t="str">
        <f t="shared" si="164"/>
        <v/>
      </c>
      <c r="N222" s="139"/>
      <c r="O222" s="46" t="str">
        <f t="shared" si="165"/>
        <v/>
      </c>
      <c r="P222" s="51" t="str">
        <f t="shared" si="166"/>
        <v/>
      </c>
      <c r="Q222" s="51"/>
      <c r="R222" s="75">
        <f>IF(R221+1&lt;13,(R221+1)*S1,1*S1)</f>
        <v>0</v>
      </c>
      <c r="S222" s="75">
        <f>SUM(BG222*S1)</f>
        <v>0</v>
      </c>
      <c r="T222" s="75">
        <f>IF(R222=1,(T221+1)*S1,T221*S1)</f>
        <v>0</v>
      </c>
      <c r="U222" s="75">
        <f>IF(U221+3&lt;13,(U221+3)*V1,(U221-9)*V1)</f>
        <v>0</v>
      </c>
      <c r="V222" s="75">
        <f>SUM(BG222*V1)</f>
        <v>0</v>
      </c>
      <c r="W222" s="75">
        <f>IF(U222&lt;4,(W221+1)*V1,W221*V1)</f>
        <v>0</v>
      </c>
      <c r="X222" s="75">
        <f>IF(X221+6&lt;13,(X221+6)*Y1,(X221-6)*Y1)</f>
        <v>0</v>
      </c>
      <c r="Y222" s="75">
        <f>SUM(BG222*Y1)</f>
        <v>0</v>
      </c>
      <c r="Z222" s="75">
        <f>IF(X222&lt;6,(Z221+1)*Y1,Z221*Y1)</f>
        <v>0</v>
      </c>
      <c r="AA222" s="75">
        <f>SUM(AA221*AB1)</f>
        <v>0</v>
      </c>
      <c r="AB222" s="75">
        <f>SUM(BG222*AB1)</f>
        <v>0</v>
      </c>
      <c r="AC222" s="75">
        <f>SUM(AC221+1*AB1)</f>
        <v>0</v>
      </c>
      <c r="AD222" s="75">
        <v>0</v>
      </c>
      <c r="AE222" s="75">
        <v>0</v>
      </c>
      <c r="AF222" s="75">
        <v>0</v>
      </c>
      <c r="AG222" s="75">
        <f>IF(AG221+2&lt;13,(AG221+2)*AH1,(AG221-10)*AH1)</f>
        <v>0</v>
      </c>
      <c r="AH222" s="75">
        <f>SUM(BG222*AH1)</f>
        <v>0</v>
      </c>
      <c r="AI222" s="75">
        <f>IF(AG222&lt;3,(AI221+1)*AH1,AI221*AH1)</f>
        <v>0</v>
      </c>
      <c r="AJ222" s="75">
        <f>IF(AJ220=AJ221,(AJ221+1-AK222)*AL1,AJ221*AL1)</f>
        <v>0</v>
      </c>
      <c r="AK222" s="75">
        <f t="shared" si="200"/>
        <v>0</v>
      </c>
      <c r="AL222" s="75">
        <f>IF(AJ222-AJ221=0,(AL221+15)*AL1,AM1*AL1)</f>
        <v>0</v>
      </c>
      <c r="AM222" s="75">
        <f>IF(AK222=12,(AM221+1)*AL1,AM221*AL1)</f>
        <v>0</v>
      </c>
      <c r="AN222" s="75">
        <f>IF(AN220=AN221,(AN221+1-AO222)*AO1,AN221*AO1)</f>
        <v>0</v>
      </c>
      <c r="AO222" s="75">
        <f t="shared" si="192"/>
        <v>0</v>
      </c>
      <c r="AP222" s="75">
        <f>IF(AN221=AN222,BG222*AO1,(AP221-15)*AO1)</f>
        <v>0</v>
      </c>
      <c r="AQ222" s="75">
        <f>IF(AO222=12,(AQ221+1)*AO1,AQ221*AO1)</f>
        <v>0</v>
      </c>
      <c r="AR222" s="91">
        <f>SUM(MONTH(BC221+14)*AS1)</f>
        <v>0</v>
      </c>
      <c r="AS222" s="91">
        <f>SUM(DAY(BC221+14)*AS1)</f>
        <v>0</v>
      </c>
      <c r="AT222" s="91">
        <f>SUM(YEAR(BC221+14)*AS1)</f>
        <v>0</v>
      </c>
      <c r="AU222" s="91">
        <f>SUM(MONTH(BC221+7)*AV1)</f>
        <v>0</v>
      </c>
      <c r="AV222" s="91">
        <f>SUM(DAY(BC221+7)*AV1)</f>
        <v>0</v>
      </c>
      <c r="AW222" s="91">
        <f>SUM(YEAR(BC221+7)*AV1)</f>
        <v>0</v>
      </c>
      <c r="AX222" s="91">
        <f t="shared" si="170"/>
        <v>1</v>
      </c>
      <c r="AY222" s="91">
        <f t="shared" si="168"/>
        <v>1</v>
      </c>
      <c r="AZ222" s="91">
        <f t="shared" si="169"/>
        <v>0</v>
      </c>
      <c r="BA222" s="91">
        <f t="shared" si="169"/>
        <v>0</v>
      </c>
      <c r="BB222" s="79">
        <f t="shared" si="171"/>
        <v>0</v>
      </c>
      <c r="BC222" s="91">
        <f t="shared" si="172"/>
        <v>0</v>
      </c>
      <c r="BD222" s="75" t="s">
        <v>59</v>
      </c>
      <c r="BE222" s="91">
        <f>IF(BC222&lt;BU42,((BC222*10)+5),999999)</f>
        <v>5</v>
      </c>
      <c r="BF222" s="91">
        <f t="shared" si="173"/>
        <v>1</v>
      </c>
      <c r="BG222" s="75">
        <f t="shared" si="174"/>
        <v>0</v>
      </c>
      <c r="BH222" s="75">
        <f t="shared" si="193"/>
        <v>0</v>
      </c>
      <c r="BI222" s="75" t="b">
        <f t="shared" si="175"/>
        <v>0</v>
      </c>
      <c r="BJ222" s="75">
        <f t="shared" si="176"/>
        <v>0</v>
      </c>
      <c r="BK222" s="75">
        <f t="shared" si="177"/>
        <v>0</v>
      </c>
      <c r="BL222" s="75" t="b">
        <f t="shared" si="178"/>
        <v>1</v>
      </c>
      <c r="BM222" s="75">
        <f t="shared" si="179"/>
        <v>0</v>
      </c>
      <c r="BN222" s="75">
        <f t="shared" si="180"/>
        <v>0</v>
      </c>
      <c r="BO222" s="75" t="b">
        <f t="shared" si="181"/>
        <v>0</v>
      </c>
      <c r="BP222" s="75">
        <f t="shared" si="182"/>
        <v>0</v>
      </c>
      <c r="BQ222" s="75">
        <f t="shared" si="183"/>
        <v>0</v>
      </c>
      <c r="BR222" s="75"/>
      <c r="BS222" s="72" t="b">
        <f t="shared" si="207"/>
        <v>0</v>
      </c>
      <c r="BT222" s="72">
        <f t="shared" si="212"/>
        <v>0</v>
      </c>
      <c r="BU222" s="69" t="str">
        <f t="shared" si="211"/>
        <v/>
      </c>
      <c r="BV222" s="75"/>
      <c r="BW222" s="75"/>
      <c r="BX222" s="75"/>
      <c r="BY222" s="75"/>
      <c r="BZ222" s="75"/>
      <c r="CA222" s="75"/>
      <c r="CB222" s="75"/>
      <c r="CC222" s="75"/>
      <c r="CD222" s="79">
        <f t="shared" si="184"/>
        <v>0</v>
      </c>
      <c r="CE222" s="92">
        <f>IF(CD222&lt;CE3,CD222,CE3)</f>
        <v>0</v>
      </c>
      <c r="CF222" s="72" t="str">
        <f>IF(CE222&gt;=CE3,"BALLOON","PMT")</f>
        <v>PMT</v>
      </c>
      <c r="CG222" s="91">
        <f t="shared" si="194"/>
        <v>0</v>
      </c>
      <c r="CH222" s="91">
        <f>IF(BX1=360,CB5,CG222)</f>
        <v>0</v>
      </c>
      <c r="CI222" s="75" t="b">
        <f t="shared" si="185"/>
        <v>0</v>
      </c>
      <c r="CJ222" s="75">
        <f t="shared" si="195"/>
        <v>0</v>
      </c>
      <c r="CK222" s="75">
        <f>SUM(CJ222*CK1)</f>
        <v>0</v>
      </c>
      <c r="CL222" s="98">
        <f t="shared" si="186"/>
        <v>0</v>
      </c>
      <c r="CM222" s="97">
        <f>IF(CF222="PMT",E16-CL222,0)</f>
        <v>0</v>
      </c>
      <c r="CN222" s="97">
        <f t="shared" si="199"/>
        <v>0</v>
      </c>
      <c r="CO222" s="97">
        <f t="shared" si="187"/>
        <v>0</v>
      </c>
      <c r="CP222" s="97">
        <f t="shared" si="188"/>
        <v>0</v>
      </c>
      <c r="CQ222" s="94">
        <f t="shared" si="189"/>
        <v>0</v>
      </c>
      <c r="CR222" s="95">
        <f t="shared" si="196"/>
        <v>0</v>
      </c>
      <c r="CS222" s="96">
        <f t="shared" si="190"/>
        <v>0</v>
      </c>
      <c r="CT222" s="75">
        <f t="shared" si="198"/>
        <v>0</v>
      </c>
      <c r="CU222" s="99">
        <f t="shared" si="191"/>
        <v>0</v>
      </c>
      <c r="CV222" s="99">
        <f t="shared" si="167"/>
        <v>0</v>
      </c>
      <c r="CW222" s="100">
        <f t="shared" si="197"/>
        <v>0</v>
      </c>
      <c r="CX222" s="75">
        <f>SUM(CR222*CT222*BE1)</f>
        <v>0</v>
      </c>
    </row>
    <row r="223" spans="1:102" ht="18.95" customHeight="1">
      <c r="A223" s="45" t="str">
        <f t="shared" si="201"/>
        <v/>
      </c>
      <c r="B223" s="55" t="str">
        <f t="shared" si="203"/>
        <v/>
      </c>
      <c r="C223" s="47" t="str">
        <f t="shared" si="202"/>
        <v/>
      </c>
      <c r="D223" s="56" t="str">
        <f t="shared" si="204"/>
        <v/>
      </c>
      <c r="E223" s="121" t="str">
        <f t="shared" si="208"/>
        <v/>
      </c>
      <c r="F223" s="121"/>
      <c r="G223" s="57" t="str">
        <f t="shared" si="205"/>
        <v/>
      </c>
      <c r="H223" s="57" t="str">
        <f t="shared" si="206"/>
        <v/>
      </c>
      <c r="I223" s="128" t="str">
        <f t="shared" si="209"/>
        <v/>
      </c>
      <c r="J223" s="128" t="str">
        <f t="shared" si="210"/>
        <v/>
      </c>
      <c r="K223" s="140" t="str">
        <f t="shared" si="163"/>
        <v/>
      </c>
      <c r="L223" s="140"/>
      <c r="M223" s="139" t="str">
        <f t="shared" si="164"/>
        <v/>
      </c>
      <c r="N223" s="139"/>
      <c r="O223" s="46" t="str">
        <f t="shared" si="165"/>
        <v/>
      </c>
      <c r="P223" s="51" t="str">
        <f t="shared" si="166"/>
        <v/>
      </c>
      <c r="Q223" s="51"/>
      <c r="R223" s="75">
        <f>IF(R222+1&lt;13,(R222+1)*S1,1*S1)</f>
        <v>0</v>
      </c>
      <c r="S223" s="75">
        <f>SUM(BG223*S1)</f>
        <v>0</v>
      </c>
      <c r="T223" s="75">
        <f>IF(R223=1,(T222+1)*S1,T222*S1)</f>
        <v>0</v>
      </c>
      <c r="U223" s="75">
        <f>IF(U222+3&lt;13,(U222+3)*V1,(U222-9)*V1)</f>
        <v>0</v>
      </c>
      <c r="V223" s="75">
        <f>SUM(BG223*V1)</f>
        <v>0</v>
      </c>
      <c r="W223" s="75">
        <f>IF(U223&lt;4,(W222+1)*V1,W222*V1)</f>
        <v>0</v>
      </c>
      <c r="X223" s="75">
        <f>IF(X222+6&lt;13,(X222+6)*Y1,(X222-6)*Y1)</f>
        <v>0</v>
      </c>
      <c r="Y223" s="75">
        <f>SUM(BG223*Y1)</f>
        <v>0</v>
      </c>
      <c r="Z223" s="75">
        <f>IF(X223&lt;6,(Z222+1)*Y1,Z222*Y1)</f>
        <v>0</v>
      </c>
      <c r="AA223" s="75">
        <f>SUM(AA222*AB1)</f>
        <v>0</v>
      </c>
      <c r="AB223" s="75">
        <f>SUM(BG223*AB1)</f>
        <v>0</v>
      </c>
      <c r="AC223" s="75">
        <f>SUM(AC222+1*AB1)</f>
        <v>0</v>
      </c>
      <c r="AD223" s="75">
        <v>0</v>
      </c>
      <c r="AE223" s="75">
        <v>0</v>
      </c>
      <c r="AF223" s="75">
        <v>0</v>
      </c>
      <c r="AG223" s="75">
        <f>IF(AG222+2&lt;13,(AG222+2)*AH1,(AG222-10)*AH1)</f>
        <v>0</v>
      </c>
      <c r="AH223" s="75">
        <f>SUM(BG223*AH1)</f>
        <v>0</v>
      </c>
      <c r="AI223" s="75">
        <f>IF(AG223&lt;3,(AI222+1)*AH1,AI222*AH1)</f>
        <v>0</v>
      </c>
      <c r="AJ223" s="75">
        <f>IF(AJ221=AJ222,(AJ222+1-AK223)*AL1,AJ222*AL1)</f>
        <v>0</v>
      </c>
      <c r="AK223" s="75">
        <f t="shared" si="200"/>
        <v>0</v>
      </c>
      <c r="AL223" s="75">
        <f>IF(AJ223-AJ222=0,(AL222+15)*AL1,AM1*AL1)</f>
        <v>0</v>
      </c>
      <c r="AM223" s="75">
        <f>IF(AK223=12,(AM222+1)*AL1,AM222*AL1)</f>
        <v>0</v>
      </c>
      <c r="AN223" s="75">
        <f>IF(AN221=AN222,(AN222+1-AO223)*AO1,AN222*AO1)</f>
        <v>0</v>
      </c>
      <c r="AO223" s="75">
        <f t="shared" si="192"/>
        <v>0</v>
      </c>
      <c r="AP223" s="75">
        <f>IF(AN222=AN223,BG223*AO1,(AP222-15)*AO1)</f>
        <v>0</v>
      </c>
      <c r="AQ223" s="75">
        <f>IF(AO223=12,(AQ222+1)*AO1,AQ222*AO1)</f>
        <v>0</v>
      </c>
      <c r="AR223" s="91">
        <f>SUM(MONTH(BC222+14)*AS1)</f>
        <v>0</v>
      </c>
      <c r="AS223" s="91">
        <f>SUM(DAY(BC222+14)*AS1)</f>
        <v>0</v>
      </c>
      <c r="AT223" s="91">
        <f>SUM(YEAR(BC222+14)*AS1)</f>
        <v>0</v>
      </c>
      <c r="AU223" s="91">
        <f>SUM(MONTH(BC222+7)*AV1)</f>
        <v>0</v>
      </c>
      <c r="AV223" s="91">
        <f>SUM(DAY(BC222+7)*AV1)</f>
        <v>0</v>
      </c>
      <c r="AW223" s="91">
        <f>SUM(YEAR(BC222+7)*AV1)</f>
        <v>0</v>
      </c>
      <c r="AX223" s="91">
        <f t="shared" si="170"/>
        <v>1</v>
      </c>
      <c r="AY223" s="91">
        <f t="shared" si="168"/>
        <v>1</v>
      </c>
      <c r="AZ223" s="91">
        <f t="shared" si="169"/>
        <v>0</v>
      </c>
      <c r="BA223" s="91">
        <f t="shared" si="169"/>
        <v>0</v>
      </c>
      <c r="BB223" s="79">
        <f t="shared" si="171"/>
        <v>0</v>
      </c>
      <c r="BC223" s="91">
        <f t="shared" si="172"/>
        <v>0</v>
      </c>
      <c r="BD223" s="75" t="s">
        <v>59</v>
      </c>
      <c r="BE223" s="91">
        <f>IF(BC223&lt;BU42,((BC223*10)+5),999999)</f>
        <v>5</v>
      </c>
      <c r="BF223" s="91">
        <f t="shared" si="173"/>
        <v>1</v>
      </c>
      <c r="BG223" s="75">
        <f t="shared" si="174"/>
        <v>0</v>
      </c>
      <c r="BH223" s="75">
        <f t="shared" si="193"/>
        <v>0</v>
      </c>
      <c r="BI223" s="75" t="b">
        <f t="shared" si="175"/>
        <v>0</v>
      </c>
      <c r="BJ223" s="75">
        <f t="shared" si="176"/>
        <v>0</v>
      </c>
      <c r="BK223" s="75">
        <f t="shared" si="177"/>
        <v>0</v>
      </c>
      <c r="BL223" s="75" t="b">
        <f t="shared" si="178"/>
        <v>1</v>
      </c>
      <c r="BM223" s="75">
        <f t="shared" si="179"/>
        <v>0</v>
      </c>
      <c r="BN223" s="75">
        <f t="shared" si="180"/>
        <v>0</v>
      </c>
      <c r="BO223" s="75" t="b">
        <f t="shared" si="181"/>
        <v>0</v>
      </c>
      <c r="BP223" s="75">
        <f t="shared" si="182"/>
        <v>0</v>
      </c>
      <c r="BQ223" s="75">
        <f t="shared" si="183"/>
        <v>0</v>
      </c>
      <c r="BR223" s="75"/>
      <c r="BS223" s="72" t="b">
        <f t="shared" si="207"/>
        <v>0</v>
      </c>
      <c r="BT223" s="72">
        <f t="shared" si="212"/>
        <v>0</v>
      </c>
      <c r="BU223" s="69" t="str">
        <f t="shared" si="211"/>
        <v/>
      </c>
      <c r="BV223" s="75"/>
      <c r="BW223" s="75"/>
      <c r="BX223" s="75"/>
      <c r="BY223" s="75"/>
      <c r="BZ223" s="75"/>
      <c r="CA223" s="75"/>
      <c r="CB223" s="75"/>
      <c r="CC223" s="75"/>
      <c r="CD223" s="79">
        <f t="shared" si="184"/>
        <v>0</v>
      </c>
      <c r="CE223" s="92">
        <f>IF(CD223&lt;CE3,CD223,CE3)</f>
        <v>0</v>
      </c>
      <c r="CF223" s="72" t="str">
        <f>IF(CE223&gt;=CE3,"BALLOON","PMT")</f>
        <v>PMT</v>
      </c>
      <c r="CG223" s="91">
        <f t="shared" si="194"/>
        <v>0</v>
      </c>
      <c r="CH223" s="91">
        <f>IF(BX1=360,CB5,CG223)</f>
        <v>0</v>
      </c>
      <c r="CI223" s="75" t="b">
        <f t="shared" si="185"/>
        <v>0</v>
      </c>
      <c r="CJ223" s="75">
        <f t="shared" si="195"/>
        <v>0</v>
      </c>
      <c r="CK223" s="75">
        <f>SUM(CJ223*CK1)</f>
        <v>0</v>
      </c>
      <c r="CL223" s="98">
        <f t="shared" si="186"/>
        <v>0</v>
      </c>
      <c r="CM223" s="97">
        <f>IF(CF223="PMT",E16-CL223,0)</f>
        <v>0</v>
      </c>
      <c r="CN223" s="97">
        <f t="shared" si="199"/>
        <v>0</v>
      </c>
      <c r="CO223" s="97">
        <f t="shared" si="187"/>
        <v>0</v>
      </c>
      <c r="CP223" s="97">
        <f t="shared" si="188"/>
        <v>0</v>
      </c>
      <c r="CQ223" s="94">
        <f t="shared" si="189"/>
        <v>0</v>
      </c>
      <c r="CR223" s="95">
        <f t="shared" si="196"/>
        <v>0</v>
      </c>
      <c r="CS223" s="96">
        <f t="shared" si="190"/>
        <v>0</v>
      </c>
      <c r="CT223" s="75">
        <f t="shared" si="198"/>
        <v>0</v>
      </c>
      <c r="CU223" s="99">
        <f t="shared" si="191"/>
        <v>0</v>
      </c>
      <c r="CV223" s="99">
        <f t="shared" si="167"/>
        <v>0</v>
      </c>
      <c r="CW223" s="100">
        <f t="shared" si="197"/>
        <v>0</v>
      </c>
      <c r="CX223" s="75">
        <f>SUM(CR223*CT223*BE1)</f>
        <v>0</v>
      </c>
    </row>
    <row r="224" spans="1:102" ht="18.95" customHeight="1">
      <c r="A224" s="45" t="str">
        <f t="shared" si="201"/>
        <v/>
      </c>
      <c r="B224" s="55" t="str">
        <f t="shared" si="203"/>
        <v/>
      </c>
      <c r="C224" s="47" t="str">
        <f t="shared" si="202"/>
        <v/>
      </c>
      <c r="D224" s="56" t="str">
        <f t="shared" si="204"/>
        <v/>
      </c>
      <c r="E224" s="121" t="str">
        <f t="shared" si="208"/>
        <v/>
      </c>
      <c r="F224" s="121"/>
      <c r="G224" s="57" t="str">
        <f t="shared" si="205"/>
        <v/>
      </c>
      <c r="H224" s="57" t="str">
        <f t="shared" si="206"/>
        <v/>
      </c>
      <c r="I224" s="128" t="str">
        <f t="shared" si="209"/>
        <v/>
      </c>
      <c r="J224" s="128" t="str">
        <f t="shared" si="210"/>
        <v/>
      </c>
      <c r="K224" s="140" t="str">
        <f t="shared" ref="K224:K287" si="213">IF(C224="","","_____________")</f>
        <v/>
      </c>
      <c r="L224" s="140"/>
      <c r="M224" s="139" t="str">
        <f t="shared" si="164"/>
        <v/>
      </c>
      <c r="N224" s="139"/>
      <c r="O224" s="46" t="str">
        <f t="shared" si="165"/>
        <v/>
      </c>
      <c r="P224" s="51" t="str">
        <f t="shared" si="166"/>
        <v/>
      </c>
      <c r="Q224" s="51"/>
      <c r="R224" s="75">
        <f>IF(R223+1&lt;13,(R223+1)*S1,1*S1)</f>
        <v>0</v>
      </c>
      <c r="S224" s="75">
        <f>SUM(BG224*S1)</f>
        <v>0</v>
      </c>
      <c r="T224" s="75">
        <f>IF(R224=1,(T223+1)*S1,T223*S1)</f>
        <v>0</v>
      </c>
      <c r="U224" s="75">
        <f>IF(U223+3&lt;13,(U223+3)*V1,(U223-9)*V1)</f>
        <v>0</v>
      </c>
      <c r="V224" s="75">
        <f>SUM(BG224*V1)</f>
        <v>0</v>
      </c>
      <c r="W224" s="75">
        <f>IF(U224&lt;4,(W223+1)*V1,W223*V1)</f>
        <v>0</v>
      </c>
      <c r="X224" s="75">
        <f>IF(X223+6&lt;13,(X223+6)*Y1,(X223-6)*Y1)</f>
        <v>0</v>
      </c>
      <c r="Y224" s="75">
        <f>SUM(BG224*Y1)</f>
        <v>0</v>
      </c>
      <c r="Z224" s="75">
        <f>IF(X224&lt;6,(Z223+1)*Y1,Z223*Y1)</f>
        <v>0</v>
      </c>
      <c r="AA224" s="75">
        <f>SUM(AA223*AB1)</f>
        <v>0</v>
      </c>
      <c r="AB224" s="75">
        <f>SUM(BG224*AB1)</f>
        <v>0</v>
      </c>
      <c r="AC224" s="75">
        <f>SUM(AC223+1*AB1)</f>
        <v>0</v>
      </c>
      <c r="AD224" s="75">
        <v>0</v>
      </c>
      <c r="AE224" s="75">
        <v>0</v>
      </c>
      <c r="AF224" s="75">
        <v>0</v>
      </c>
      <c r="AG224" s="75">
        <f>IF(AG223+2&lt;13,(AG223+2)*AH1,(AG223-10)*AH1)</f>
        <v>0</v>
      </c>
      <c r="AH224" s="75">
        <f>SUM(BG224*AH1)</f>
        <v>0</v>
      </c>
      <c r="AI224" s="75">
        <f>IF(AG224&lt;3,(AI223+1)*AH1,AI223*AH1)</f>
        <v>0</v>
      </c>
      <c r="AJ224" s="75">
        <f>IF(AJ222=AJ223,(AJ223+1-AK224)*AL1,AJ223*AL1)</f>
        <v>0</v>
      </c>
      <c r="AK224" s="75">
        <f t="shared" si="200"/>
        <v>0</v>
      </c>
      <c r="AL224" s="75">
        <f>IF(AJ224-AJ223=0,(AL223+15)*AL1,AM1*AL1)</f>
        <v>0</v>
      </c>
      <c r="AM224" s="75">
        <f>IF(AK224=12,(AM223+1)*AL1,AM223*AL1)</f>
        <v>0</v>
      </c>
      <c r="AN224" s="75">
        <f>IF(AN222=AN223,(AN223+1-AO224)*AO1,AN223*AO1)</f>
        <v>0</v>
      </c>
      <c r="AO224" s="75">
        <f t="shared" si="192"/>
        <v>0</v>
      </c>
      <c r="AP224" s="75">
        <f>IF(AN223=AN224,BG224*AO1,(AP223-15)*AO1)</f>
        <v>0</v>
      </c>
      <c r="AQ224" s="75">
        <f>IF(AO224=12,(AQ223+1)*AO1,AQ223*AO1)</f>
        <v>0</v>
      </c>
      <c r="AR224" s="91">
        <f>SUM(MONTH(BC223+14)*AS1)</f>
        <v>0</v>
      </c>
      <c r="AS224" s="91">
        <f>SUM(DAY(BC223+14)*AS1)</f>
        <v>0</v>
      </c>
      <c r="AT224" s="91">
        <f>SUM(YEAR(BC223+14)*AS1)</f>
        <v>0</v>
      </c>
      <c r="AU224" s="91">
        <f>SUM(MONTH(BC223+7)*AV1)</f>
        <v>0</v>
      </c>
      <c r="AV224" s="91">
        <f>SUM(DAY(BC223+7)*AV1)</f>
        <v>0</v>
      </c>
      <c r="AW224" s="91">
        <f>SUM(YEAR(BC223+7)*AV1)</f>
        <v>0</v>
      </c>
      <c r="AX224" s="91">
        <f t="shared" si="170"/>
        <v>1</v>
      </c>
      <c r="AY224" s="91">
        <f t="shared" si="168"/>
        <v>1</v>
      </c>
      <c r="AZ224" s="91">
        <f t="shared" si="169"/>
        <v>0</v>
      </c>
      <c r="BA224" s="91">
        <f t="shared" si="169"/>
        <v>0</v>
      </c>
      <c r="BB224" s="79">
        <f t="shared" si="171"/>
        <v>0</v>
      </c>
      <c r="BC224" s="91">
        <f t="shared" si="172"/>
        <v>0</v>
      </c>
      <c r="BD224" s="75" t="s">
        <v>59</v>
      </c>
      <c r="BE224" s="91">
        <f>IF(BC224&lt;BU42,((BC224*10)+5),999999)</f>
        <v>5</v>
      </c>
      <c r="BF224" s="91">
        <f t="shared" si="173"/>
        <v>1</v>
      </c>
      <c r="BG224" s="75">
        <f t="shared" si="174"/>
        <v>0</v>
      </c>
      <c r="BH224" s="75">
        <f t="shared" si="193"/>
        <v>0</v>
      </c>
      <c r="BI224" s="75" t="b">
        <f t="shared" si="175"/>
        <v>0</v>
      </c>
      <c r="BJ224" s="75">
        <f t="shared" si="176"/>
        <v>0</v>
      </c>
      <c r="BK224" s="75">
        <f t="shared" si="177"/>
        <v>0</v>
      </c>
      <c r="BL224" s="75" t="b">
        <f t="shared" si="178"/>
        <v>1</v>
      </c>
      <c r="BM224" s="75">
        <f t="shared" si="179"/>
        <v>0</v>
      </c>
      <c r="BN224" s="75">
        <f t="shared" si="180"/>
        <v>0</v>
      </c>
      <c r="BO224" s="75" t="b">
        <f t="shared" si="181"/>
        <v>0</v>
      </c>
      <c r="BP224" s="75">
        <f t="shared" si="182"/>
        <v>0</v>
      </c>
      <c r="BQ224" s="75">
        <f t="shared" si="183"/>
        <v>0</v>
      </c>
      <c r="BR224" s="75"/>
      <c r="BS224" s="72" t="b">
        <f t="shared" si="207"/>
        <v>0</v>
      </c>
      <c r="BT224" s="72">
        <f t="shared" si="212"/>
        <v>0</v>
      </c>
      <c r="BU224" s="69" t="str">
        <f t="shared" si="211"/>
        <v/>
      </c>
      <c r="BV224" s="75"/>
      <c r="BW224" s="75"/>
      <c r="BX224" s="75"/>
      <c r="BY224" s="75"/>
      <c r="BZ224" s="75"/>
      <c r="CA224" s="75"/>
      <c r="CB224" s="75"/>
      <c r="CC224" s="75"/>
      <c r="CD224" s="79">
        <f t="shared" si="184"/>
        <v>0</v>
      </c>
      <c r="CE224" s="92">
        <f>IF(CD224&lt;CE3,CD224,CE3)</f>
        <v>0</v>
      </c>
      <c r="CF224" s="72" t="str">
        <f>IF(CE224&gt;=CE3,"BALLOON","PMT")</f>
        <v>PMT</v>
      </c>
      <c r="CG224" s="91">
        <f t="shared" si="194"/>
        <v>0</v>
      </c>
      <c r="CH224" s="91">
        <f>IF(BX1=360,CB5,CG224)</f>
        <v>0</v>
      </c>
      <c r="CI224" s="75" t="b">
        <f t="shared" si="185"/>
        <v>0</v>
      </c>
      <c r="CJ224" s="75">
        <f t="shared" si="195"/>
        <v>0</v>
      </c>
      <c r="CK224" s="75">
        <f>SUM(CJ224*CK1)</f>
        <v>0</v>
      </c>
      <c r="CL224" s="98">
        <f t="shared" si="186"/>
        <v>0</v>
      </c>
      <c r="CM224" s="97">
        <f>IF(CF224="PMT",E16-CL224,0)</f>
        <v>0</v>
      </c>
      <c r="CN224" s="97">
        <f t="shared" si="199"/>
        <v>0</v>
      </c>
      <c r="CO224" s="97">
        <f t="shared" si="187"/>
        <v>0</v>
      </c>
      <c r="CP224" s="97">
        <f t="shared" si="188"/>
        <v>0</v>
      </c>
      <c r="CQ224" s="94">
        <f t="shared" si="189"/>
        <v>0</v>
      </c>
      <c r="CR224" s="95">
        <f t="shared" si="196"/>
        <v>0</v>
      </c>
      <c r="CS224" s="96">
        <f t="shared" si="190"/>
        <v>0</v>
      </c>
      <c r="CT224" s="75">
        <f t="shared" si="198"/>
        <v>0</v>
      </c>
      <c r="CU224" s="99">
        <f t="shared" si="191"/>
        <v>0</v>
      </c>
      <c r="CV224" s="99">
        <f t="shared" si="167"/>
        <v>0</v>
      </c>
      <c r="CW224" s="100">
        <f t="shared" si="197"/>
        <v>0</v>
      </c>
      <c r="CX224" s="75">
        <f>SUM(CR224*CT224*BE1)</f>
        <v>0</v>
      </c>
    </row>
    <row r="225" spans="1:102" ht="18.95" customHeight="1">
      <c r="A225" s="45" t="str">
        <f t="shared" si="201"/>
        <v/>
      </c>
      <c r="B225" s="55" t="str">
        <f t="shared" si="203"/>
        <v/>
      </c>
      <c r="C225" s="47" t="str">
        <f t="shared" si="202"/>
        <v/>
      </c>
      <c r="D225" s="56" t="str">
        <f t="shared" si="204"/>
        <v/>
      </c>
      <c r="E225" s="121" t="str">
        <f t="shared" si="208"/>
        <v/>
      </c>
      <c r="F225" s="121"/>
      <c r="G225" s="57" t="str">
        <f t="shared" si="205"/>
        <v/>
      </c>
      <c r="H225" s="57" t="str">
        <f t="shared" si="206"/>
        <v/>
      </c>
      <c r="I225" s="128" t="str">
        <f t="shared" si="209"/>
        <v/>
      </c>
      <c r="J225" s="128" t="str">
        <f t="shared" si="210"/>
        <v/>
      </c>
      <c r="K225" s="140" t="str">
        <f t="shared" si="213"/>
        <v/>
      </c>
      <c r="L225" s="140"/>
      <c r="M225" s="139" t="str">
        <f t="shared" si="164"/>
        <v/>
      </c>
      <c r="N225" s="139"/>
      <c r="O225" s="46" t="str">
        <f t="shared" si="165"/>
        <v/>
      </c>
      <c r="P225" s="51" t="str">
        <f t="shared" si="166"/>
        <v/>
      </c>
      <c r="Q225" s="51"/>
      <c r="R225" s="75">
        <f>IF(R224+1&lt;13,(R224+1)*S1,1*S1)</f>
        <v>0</v>
      </c>
      <c r="S225" s="75">
        <f>SUM(BG225*S1)</f>
        <v>0</v>
      </c>
      <c r="T225" s="75">
        <f>IF(R225=1,(T224+1)*S1,T224*S1)</f>
        <v>0</v>
      </c>
      <c r="U225" s="75">
        <f>IF(U224+3&lt;13,(U224+3)*V1,(U224-9)*V1)</f>
        <v>0</v>
      </c>
      <c r="V225" s="75">
        <f>SUM(BG225*V1)</f>
        <v>0</v>
      </c>
      <c r="W225" s="75">
        <f>IF(U225&lt;4,(W224+1)*V1,W224*V1)</f>
        <v>0</v>
      </c>
      <c r="X225" s="75">
        <f>IF(X224+6&lt;13,(X224+6)*Y1,(X224-6)*Y1)</f>
        <v>0</v>
      </c>
      <c r="Y225" s="75">
        <f>SUM(BG225*Y1)</f>
        <v>0</v>
      </c>
      <c r="Z225" s="75">
        <f>IF(X225&lt;6,(Z224+1)*Y1,Z224*Y1)</f>
        <v>0</v>
      </c>
      <c r="AA225" s="75">
        <f>SUM(AA224*AB1)</f>
        <v>0</v>
      </c>
      <c r="AB225" s="75">
        <f>SUM(BG225*AB1)</f>
        <v>0</v>
      </c>
      <c r="AC225" s="75">
        <f>SUM(AC224+1*AB1)</f>
        <v>0</v>
      </c>
      <c r="AD225" s="75">
        <v>0</v>
      </c>
      <c r="AE225" s="75">
        <v>0</v>
      </c>
      <c r="AF225" s="75">
        <v>0</v>
      </c>
      <c r="AG225" s="75">
        <f>IF(AG224+2&lt;13,(AG224+2)*AH1,(AG224-10)*AH1)</f>
        <v>0</v>
      </c>
      <c r="AH225" s="75">
        <f>SUM(BG225*AH1)</f>
        <v>0</v>
      </c>
      <c r="AI225" s="75">
        <f>IF(AG225&lt;3,(AI224+1)*AH1,AI224*AH1)</f>
        <v>0</v>
      </c>
      <c r="AJ225" s="75">
        <f>IF(AJ223=AJ224,(AJ224+1-AK225)*AL1,AJ224*AL1)</f>
        <v>0</v>
      </c>
      <c r="AK225" s="75">
        <f t="shared" si="200"/>
        <v>0</v>
      </c>
      <c r="AL225" s="75">
        <f>IF(AJ225-AJ224=0,(AL224+15)*AL1,AM1*AL1)</f>
        <v>0</v>
      </c>
      <c r="AM225" s="75">
        <f>IF(AK225=12,(AM224+1)*AL1,AM224*AL1)</f>
        <v>0</v>
      </c>
      <c r="AN225" s="75">
        <f>IF(AN223=AN224,(AN224+1-AO225)*AO1,AN224*AO1)</f>
        <v>0</v>
      </c>
      <c r="AO225" s="75">
        <f t="shared" si="192"/>
        <v>0</v>
      </c>
      <c r="AP225" s="75">
        <f>IF(AN224=AN225,BG225*AO1,(AP224-15)*AO1)</f>
        <v>0</v>
      </c>
      <c r="AQ225" s="75">
        <f>IF(AO225=12,(AQ224+1)*AO1,AQ224*AO1)</f>
        <v>0</v>
      </c>
      <c r="AR225" s="91">
        <f>SUM(MONTH(BC224+14)*AS1)</f>
        <v>0</v>
      </c>
      <c r="AS225" s="91">
        <f>SUM(DAY(BC224+14)*AS1)</f>
        <v>0</v>
      </c>
      <c r="AT225" s="91">
        <f>SUM(YEAR(BC224+14)*AS1)</f>
        <v>0</v>
      </c>
      <c r="AU225" s="91">
        <f>SUM(MONTH(BC224+7)*AV1)</f>
        <v>0</v>
      </c>
      <c r="AV225" s="91">
        <f>SUM(DAY(BC224+7)*AV1)</f>
        <v>0</v>
      </c>
      <c r="AW225" s="91">
        <f>SUM(YEAR(BC224+7)*AV1)</f>
        <v>0</v>
      </c>
      <c r="AX225" s="91">
        <f t="shared" si="170"/>
        <v>1</v>
      </c>
      <c r="AY225" s="91">
        <f t="shared" si="168"/>
        <v>1</v>
      </c>
      <c r="AZ225" s="91">
        <f t="shared" si="169"/>
        <v>0</v>
      </c>
      <c r="BA225" s="91">
        <f t="shared" si="169"/>
        <v>0</v>
      </c>
      <c r="BB225" s="79">
        <f t="shared" si="171"/>
        <v>0</v>
      </c>
      <c r="BC225" s="91">
        <f t="shared" si="172"/>
        <v>0</v>
      </c>
      <c r="BD225" s="75" t="s">
        <v>59</v>
      </c>
      <c r="BE225" s="91">
        <f>IF(BC225&lt;BU42,((BC225*10)+5),999999)</f>
        <v>5</v>
      </c>
      <c r="BF225" s="91">
        <f t="shared" si="173"/>
        <v>1</v>
      </c>
      <c r="BG225" s="75">
        <f t="shared" si="174"/>
        <v>0</v>
      </c>
      <c r="BH225" s="75">
        <f t="shared" si="193"/>
        <v>0</v>
      </c>
      <c r="BI225" s="75" t="b">
        <f t="shared" si="175"/>
        <v>0</v>
      </c>
      <c r="BJ225" s="75">
        <f t="shared" si="176"/>
        <v>0</v>
      </c>
      <c r="BK225" s="75">
        <f t="shared" si="177"/>
        <v>0</v>
      </c>
      <c r="BL225" s="75" t="b">
        <f t="shared" si="178"/>
        <v>1</v>
      </c>
      <c r="BM225" s="75">
        <f t="shared" si="179"/>
        <v>0</v>
      </c>
      <c r="BN225" s="75">
        <f t="shared" si="180"/>
        <v>0</v>
      </c>
      <c r="BO225" s="75" t="b">
        <f t="shared" si="181"/>
        <v>0</v>
      </c>
      <c r="BP225" s="75">
        <f t="shared" si="182"/>
        <v>0</v>
      </c>
      <c r="BQ225" s="75">
        <f t="shared" si="183"/>
        <v>0</v>
      </c>
      <c r="BR225" s="75"/>
      <c r="BS225" s="72" t="b">
        <f t="shared" si="207"/>
        <v>0</v>
      </c>
      <c r="BT225" s="72">
        <f t="shared" si="212"/>
        <v>0</v>
      </c>
      <c r="BU225" s="69" t="str">
        <f t="shared" si="211"/>
        <v/>
      </c>
      <c r="BV225" s="75"/>
      <c r="BW225" s="75"/>
      <c r="BX225" s="75"/>
      <c r="BY225" s="75"/>
      <c r="BZ225" s="75"/>
      <c r="CA225" s="75"/>
      <c r="CB225" s="75"/>
      <c r="CC225" s="75"/>
      <c r="CD225" s="79">
        <f t="shared" si="184"/>
        <v>0</v>
      </c>
      <c r="CE225" s="92">
        <f>IF(CD225&lt;CE3,CD225,CE3)</f>
        <v>0</v>
      </c>
      <c r="CF225" s="72" t="str">
        <f>IF(CE225&gt;=CE3,"BALLOON","PMT")</f>
        <v>PMT</v>
      </c>
      <c r="CG225" s="91">
        <f t="shared" si="194"/>
        <v>0</v>
      </c>
      <c r="CH225" s="91">
        <f>IF(BX1=360,CB5,CG225)</f>
        <v>0</v>
      </c>
      <c r="CI225" s="75" t="b">
        <f t="shared" si="185"/>
        <v>0</v>
      </c>
      <c r="CJ225" s="75">
        <f t="shared" si="195"/>
        <v>0</v>
      </c>
      <c r="CK225" s="75">
        <f>SUM(CJ225*CK1)</f>
        <v>0</v>
      </c>
      <c r="CL225" s="98">
        <f t="shared" si="186"/>
        <v>0</v>
      </c>
      <c r="CM225" s="97">
        <f>IF(CF225="PMT",E16-CL225,0)</f>
        <v>0</v>
      </c>
      <c r="CN225" s="97">
        <f t="shared" si="199"/>
        <v>0</v>
      </c>
      <c r="CO225" s="97">
        <f t="shared" si="187"/>
        <v>0</v>
      </c>
      <c r="CP225" s="97">
        <f t="shared" si="188"/>
        <v>0</v>
      </c>
      <c r="CQ225" s="94">
        <f t="shared" si="189"/>
        <v>0</v>
      </c>
      <c r="CR225" s="95">
        <f t="shared" si="196"/>
        <v>0</v>
      </c>
      <c r="CS225" s="96">
        <f t="shared" si="190"/>
        <v>0</v>
      </c>
      <c r="CT225" s="75">
        <f t="shared" si="198"/>
        <v>0</v>
      </c>
      <c r="CU225" s="99">
        <f t="shared" si="191"/>
        <v>0</v>
      </c>
      <c r="CV225" s="99">
        <f t="shared" si="167"/>
        <v>0</v>
      </c>
      <c r="CW225" s="100">
        <f t="shared" si="197"/>
        <v>0</v>
      </c>
      <c r="CX225" s="75">
        <f>SUM(CR225*CT225*BE1)</f>
        <v>0</v>
      </c>
    </row>
    <row r="226" spans="1:102" ht="18.95" customHeight="1">
      <c r="A226" s="45" t="str">
        <f t="shared" si="201"/>
        <v/>
      </c>
      <c r="B226" s="55" t="str">
        <f t="shared" si="203"/>
        <v/>
      </c>
      <c r="C226" s="47" t="str">
        <f t="shared" si="202"/>
        <v/>
      </c>
      <c r="D226" s="56" t="str">
        <f t="shared" si="204"/>
        <v/>
      </c>
      <c r="E226" s="121" t="str">
        <f t="shared" si="208"/>
        <v/>
      </c>
      <c r="F226" s="121"/>
      <c r="G226" s="57" t="str">
        <f t="shared" si="205"/>
        <v/>
      </c>
      <c r="H226" s="57" t="str">
        <f t="shared" si="206"/>
        <v/>
      </c>
      <c r="I226" s="128" t="str">
        <f t="shared" si="209"/>
        <v/>
      </c>
      <c r="J226" s="128" t="str">
        <f t="shared" si="210"/>
        <v/>
      </c>
      <c r="K226" s="140" t="str">
        <f t="shared" si="213"/>
        <v/>
      </c>
      <c r="L226" s="140"/>
      <c r="M226" s="139" t="str">
        <f t="shared" si="164"/>
        <v/>
      </c>
      <c r="N226" s="139"/>
      <c r="O226" s="46" t="str">
        <f t="shared" si="165"/>
        <v/>
      </c>
      <c r="P226" s="51" t="str">
        <f t="shared" si="166"/>
        <v/>
      </c>
      <c r="Q226" s="51"/>
      <c r="R226" s="75">
        <f>IF(R225+1&lt;13,(R225+1)*S1,1*S1)</f>
        <v>0</v>
      </c>
      <c r="S226" s="75">
        <f>SUM(BG226*S1)</f>
        <v>0</v>
      </c>
      <c r="T226" s="75">
        <f>IF(R226=1,(T225+1)*S1,T225*S1)</f>
        <v>0</v>
      </c>
      <c r="U226" s="75">
        <f>IF(U225+3&lt;13,(U225+3)*V1,(U225-9)*V1)</f>
        <v>0</v>
      </c>
      <c r="V226" s="75">
        <f>SUM(BG226*V1)</f>
        <v>0</v>
      </c>
      <c r="W226" s="75">
        <f>IF(U226&lt;4,(W225+1)*V1,W225*V1)</f>
        <v>0</v>
      </c>
      <c r="X226" s="75">
        <f>IF(X225+6&lt;13,(X225+6)*Y1,(X225-6)*Y1)</f>
        <v>0</v>
      </c>
      <c r="Y226" s="75">
        <f>SUM(BG226*Y1)</f>
        <v>0</v>
      </c>
      <c r="Z226" s="75">
        <f>IF(X226&lt;6,(Z225+1)*Y1,Z225*Y1)</f>
        <v>0</v>
      </c>
      <c r="AA226" s="75">
        <f>SUM(AA225*AB1)</f>
        <v>0</v>
      </c>
      <c r="AB226" s="75">
        <f>SUM(BG226*AB1)</f>
        <v>0</v>
      </c>
      <c r="AC226" s="75">
        <f>SUM(AC225+1*AB1)</f>
        <v>0</v>
      </c>
      <c r="AD226" s="75">
        <v>0</v>
      </c>
      <c r="AE226" s="75">
        <v>0</v>
      </c>
      <c r="AF226" s="75">
        <v>0</v>
      </c>
      <c r="AG226" s="75">
        <f>IF(AG225+2&lt;13,(AG225+2)*AH1,(AG225-10)*AH1)</f>
        <v>0</v>
      </c>
      <c r="AH226" s="75">
        <f>SUM(BG226*AH1)</f>
        <v>0</v>
      </c>
      <c r="AI226" s="75">
        <f>IF(AG226&lt;3,(AI225+1)*AH1,AI225*AH1)</f>
        <v>0</v>
      </c>
      <c r="AJ226" s="75">
        <f>IF(AJ224=AJ225,(AJ225+1-AK226)*AL1,AJ225*AL1)</f>
        <v>0</v>
      </c>
      <c r="AK226" s="75">
        <f t="shared" si="200"/>
        <v>0</v>
      </c>
      <c r="AL226" s="75">
        <f>IF(AJ226-AJ225=0,(AL225+15)*AL1,AM1*AL1)</f>
        <v>0</v>
      </c>
      <c r="AM226" s="75">
        <f>IF(AK226=12,(AM225+1)*AL1,AM225*AL1)</f>
        <v>0</v>
      </c>
      <c r="AN226" s="75">
        <f>IF(AN224=AN225,(AN225+1-AO226)*AO1,AN225*AO1)</f>
        <v>0</v>
      </c>
      <c r="AO226" s="75">
        <f t="shared" si="192"/>
        <v>0</v>
      </c>
      <c r="AP226" s="75">
        <f>IF(AN225=AN226,BG226*AO1,(AP225-15)*AO1)</f>
        <v>0</v>
      </c>
      <c r="AQ226" s="75">
        <f>IF(AO226=12,(AQ225+1)*AO1,AQ225*AO1)</f>
        <v>0</v>
      </c>
      <c r="AR226" s="91">
        <f>SUM(MONTH(BC225+14)*AS1)</f>
        <v>0</v>
      </c>
      <c r="AS226" s="91">
        <f>SUM(DAY(BC225+14)*AS1)</f>
        <v>0</v>
      </c>
      <c r="AT226" s="91">
        <f>SUM(YEAR(BC225+14)*AS1)</f>
        <v>0</v>
      </c>
      <c r="AU226" s="91">
        <f>SUM(MONTH(BC225+7)*AV1)</f>
        <v>0</v>
      </c>
      <c r="AV226" s="91">
        <f>SUM(DAY(BC225+7)*AV1)</f>
        <v>0</v>
      </c>
      <c r="AW226" s="91">
        <f>SUM(YEAR(BC225+7)*AV1)</f>
        <v>0</v>
      </c>
      <c r="AX226" s="91">
        <f t="shared" si="170"/>
        <v>1</v>
      </c>
      <c r="AY226" s="91">
        <f t="shared" si="168"/>
        <v>1</v>
      </c>
      <c r="AZ226" s="91">
        <f t="shared" si="169"/>
        <v>0</v>
      </c>
      <c r="BA226" s="91">
        <f t="shared" si="169"/>
        <v>0</v>
      </c>
      <c r="BB226" s="79">
        <f t="shared" si="171"/>
        <v>0</v>
      </c>
      <c r="BC226" s="91">
        <f t="shared" si="172"/>
        <v>0</v>
      </c>
      <c r="BD226" s="75" t="s">
        <v>59</v>
      </c>
      <c r="BE226" s="91">
        <f>IF(BC226&lt;BU42,((BC226*10)+5),999999)</f>
        <v>5</v>
      </c>
      <c r="BF226" s="91">
        <f t="shared" si="173"/>
        <v>1</v>
      </c>
      <c r="BG226" s="75">
        <f t="shared" si="174"/>
        <v>0</v>
      </c>
      <c r="BH226" s="75">
        <f t="shared" si="193"/>
        <v>0</v>
      </c>
      <c r="BI226" s="75" t="b">
        <f t="shared" si="175"/>
        <v>0</v>
      </c>
      <c r="BJ226" s="75">
        <f t="shared" si="176"/>
        <v>0</v>
      </c>
      <c r="BK226" s="75">
        <f t="shared" si="177"/>
        <v>0</v>
      </c>
      <c r="BL226" s="75" t="b">
        <f t="shared" si="178"/>
        <v>1</v>
      </c>
      <c r="BM226" s="75">
        <f t="shared" si="179"/>
        <v>0</v>
      </c>
      <c r="BN226" s="75">
        <f t="shared" si="180"/>
        <v>0</v>
      </c>
      <c r="BO226" s="75" t="b">
        <f t="shared" si="181"/>
        <v>0</v>
      </c>
      <c r="BP226" s="75">
        <f t="shared" si="182"/>
        <v>0</v>
      </c>
      <c r="BQ226" s="75">
        <f t="shared" si="183"/>
        <v>0</v>
      </c>
      <c r="BR226" s="75"/>
      <c r="BS226" s="72" t="b">
        <f t="shared" si="207"/>
        <v>0</v>
      </c>
      <c r="BT226" s="72">
        <f t="shared" si="212"/>
        <v>0</v>
      </c>
      <c r="BU226" s="69" t="str">
        <f t="shared" si="211"/>
        <v/>
      </c>
      <c r="BV226" s="75"/>
      <c r="BW226" s="75"/>
      <c r="BX226" s="75"/>
      <c r="BY226" s="75"/>
      <c r="BZ226" s="75"/>
      <c r="CA226" s="75"/>
      <c r="CB226" s="75"/>
      <c r="CC226" s="75"/>
      <c r="CD226" s="79">
        <f t="shared" si="184"/>
        <v>0</v>
      </c>
      <c r="CE226" s="92">
        <f>IF(CD226&lt;CE3,CD226,CE3)</f>
        <v>0</v>
      </c>
      <c r="CF226" s="72" t="str">
        <f>IF(CE226&gt;=CE3,"BALLOON","PMT")</f>
        <v>PMT</v>
      </c>
      <c r="CG226" s="91">
        <f t="shared" si="194"/>
        <v>0</v>
      </c>
      <c r="CH226" s="91">
        <f>IF(BX1=360,CB5,CG226)</f>
        <v>0</v>
      </c>
      <c r="CI226" s="75" t="b">
        <f t="shared" si="185"/>
        <v>0</v>
      </c>
      <c r="CJ226" s="75">
        <f t="shared" si="195"/>
        <v>0</v>
      </c>
      <c r="CK226" s="75">
        <f>SUM(CJ226*CK1)</f>
        <v>0</v>
      </c>
      <c r="CL226" s="98">
        <f t="shared" si="186"/>
        <v>0</v>
      </c>
      <c r="CM226" s="97">
        <f>IF(CF226="PMT",E16-CL226,0)</f>
        <v>0</v>
      </c>
      <c r="CN226" s="97">
        <f t="shared" si="199"/>
        <v>0</v>
      </c>
      <c r="CO226" s="97">
        <f t="shared" si="187"/>
        <v>0</v>
      </c>
      <c r="CP226" s="97">
        <f t="shared" si="188"/>
        <v>0</v>
      </c>
      <c r="CQ226" s="94">
        <f t="shared" si="189"/>
        <v>0</v>
      </c>
      <c r="CR226" s="95">
        <f t="shared" si="196"/>
        <v>0</v>
      </c>
      <c r="CS226" s="96">
        <f t="shared" si="190"/>
        <v>0</v>
      </c>
      <c r="CT226" s="75">
        <f t="shared" si="198"/>
        <v>0</v>
      </c>
      <c r="CU226" s="99">
        <f t="shared" si="191"/>
        <v>0</v>
      </c>
      <c r="CV226" s="99">
        <f t="shared" si="167"/>
        <v>0</v>
      </c>
      <c r="CW226" s="100">
        <f t="shared" si="197"/>
        <v>0</v>
      </c>
      <c r="CX226" s="75">
        <f>SUM(CR226*CT226*BE1)</f>
        <v>0</v>
      </c>
    </row>
    <row r="227" spans="1:102" ht="18.95" customHeight="1">
      <c r="A227" s="45" t="str">
        <f t="shared" si="201"/>
        <v/>
      </c>
      <c r="B227" s="55" t="str">
        <f t="shared" si="203"/>
        <v/>
      </c>
      <c r="C227" s="47" t="str">
        <f t="shared" si="202"/>
        <v/>
      </c>
      <c r="D227" s="56" t="str">
        <f t="shared" si="204"/>
        <v/>
      </c>
      <c r="E227" s="121" t="str">
        <f t="shared" si="208"/>
        <v/>
      </c>
      <c r="F227" s="121"/>
      <c r="G227" s="57" t="str">
        <f t="shared" si="205"/>
        <v/>
      </c>
      <c r="H227" s="57" t="str">
        <f t="shared" si="206"/>
        <v/>
      </c>
      <c r="I227" s="128" t="str">
        <f t="shared" si="209"/>
        <v/>
      </c>
      <c r="J227" s="128" t="str">
        <f t="shared" si="210"/>
        <v/>
      </c>
      <c r="K227" s="140" t="str">
        <f t="shared" si="213"/>
        <v/>
      </c>
      <c r="L227" s="140"/>
      <c r="M227" s="139" t="str">
        <f t="shared" si="164"/>
        <v/>
      </c>
      <c r="N227" s="139"/>
      <c r="O227" s="46" t="str">
        <f t="shared" si="165"/>
        <v/>
      </c>
      <c r="P227" s="51" t="str">
        <f t="shared" si="166"/>
        <v/>
      </c>
      <c r="Q227" s="51"/>
      <c r="R227" s="75">
        <f>IF(R226+1&lt;13,(R226+1)*S1,1*S1)</f>
        <v>0</v>
      </c>
      <c r="S227" s="75">
        <f>SUM(BG227*S1)</f>
        <v>0</v>
      </c>
      <c r="T227" s="75">
        <f>IF(R227=1,(T226+1)*S1,T226*S1)</f>
        <v>0</v>
      </c>
      <c r="U227" s="75">
        <f>IF(U226+3&lt;13,(U226+3)*V1,(U226-9)*V1)</f>
        <v>0</v>
      </c>
      <c r="V227" s="75">
        <f>SUM(BG227*V1)</f>
        <v>0</v>
      </c>
      <c r="W227" s="75">
        <f>IF(U227&lt;4,(W226+1)*V1,W226*V1)</f>
        <v>0</v>
      </c>
      <c r="X227" s="75">
        <f>IF(X226+6&lt;13,(X226+6)*Y1,(X226-6)*Y1)</f>
        <v>0</v>
      </c>
      <c r="Y227" s="75">
        <f>SUM(BG227*Y1)</f>
        <v>0</v>
      </c>
      <c r="Z227" s="75">
        <f>IF(X227&lt;6,(Z226+1)*Y1,Z226*Y1)</f>
        <v>0</v>
      </c>
      <c r="AA227" s="75">
        <f>SUM(AA226*AB1)</f>
        <v>0</v>
      </c>
      <c r="AB227" s="75">
        <f>SUM(BG227*AB1)</f>
        <v>0</v>
      </c>
      <c r="AC227" s="75">
        <f>SUM(AC226+1*AB1)</f>
        <v>0</v>
      </c>
      <c r="AD227" s="75">
        <v>0</v>
      </c>
      <c r="AE227" s="75">
        <v>0</v>
      </c>
      <c r="AF227" s="75">
        <v>0</v>
      </c>
      <c r="AG227" s="75">
        <f>IF(AG226+2&lt;13,(AG226+2)*AH1,(AG226-10)*AH1)</f>
        <v>0</v>
      </c>
      <c r="AH227" s="75">
        <f>SUM(BG227*AH1)</f>
        <v>0</v>
      </c>
      <c r="AI227" s="75">
        <f>IF(AG227&lt;3,(AI226+1)*AH1,AI226*AH1)</f>
        <v>0</v>
      </c>
      <c r="AJ227" s="75">
        <f>IF(AJ225=AJ226,(AJ226+1-AK227)*AL1,AJ226*AL1)</f>
        <v>0</v>
      </c>
      <c r="AK227" s="75">
        <f t="shared" si="200"/>
        <v>0</v>
      </c>
      <c r="AL227" s="75">
        <f>IF(AJ227-AJ226=0,(AL226+15)*AL1,AM1*AL1)</f>
        <v>0</v>
      </c>
      <c r="AM227" s="75">
        <f>IF(AK227=12,(AM226+1)*AL1,AM226*AL1)</f>
        <v>0</v>
      </c>
      <c r="AN227" s="75">
        <f>IF(AN225=AN226,(AN226+1-AO227)*AO1,AN226*AO1)</f>
        <v>0</v>
      </c>
      <c r="AO227" s="75">
        <f t="shared" si="192"/>
        <v>0</v>
      </c>
      <c r="AP227" s="75">
        <f>IF(AN226=AN227,BG227*AO1,(AP226-15)*AO1)</f>
        <v>0</v>
      </c>
      <c r="AQ227" s="75">
        <f>IF(AO227=12,(AQ226+1)*AO1,AQ226*AO1)</f>
        <v>0</v>
      </c>
      <c r="AR227" s="91">
        <f>SUM(MONTH(BC226+14)*AS1)</f>
        <v>0</v>
      </c>
      <c r="AS227" s="91">
        <f>SUM(DAY(BC226+14)*AS1)</f>
        <v>0</v>
      </c>
      <c r="AT227" s="91">
        <f>SUM(YEAR(BC226+14)*AS1)</f>
        <v>0</v>
      </c>
      <c r="AU227" s="91">
        <f>SUM(MONTH(BC226+7)*AV1)</f>
        <v>0</v>
      </c>
      <c r="AV227" s="91">
        <f>SUM(DAY(BC226+7)*AV1)</f>
        <v>0</v>
      </c>
      <c r="AW227" s="91">
        <f>SUM(YEAR(BC226+7)*AV1)</f>
        <v>0</v>
      </c>
      <c r="AX227" s="91">
        <f t="shared" si="170"/>
        <v>1</v>
      </c>
      <c r="AY227" s="91">
        <f t="shared" si="168"/>
        <v>1</v>
      </c>
      <c r="AZ227" s="91">
        <f t="shared" si="169"/>
        <v>0</v>
      </c>
      <c r="BA227" s="91">
        <f t="shared" si="169"/>
        <v>0</v>
      </c>
      <c r="BB227" s="79">
        <f t="shared" si="171"/>
        <v>0</v>
      </c>
      <c r="BC227" s="91">
        <f t="shared" si="172"/>
        <v>0</v>
      </c>
      <c r="BD227" s="75" t="s">
        <v>59</v>
      </c>
      <c r="BE227" s="91">
        <f>IF(BC227&lt;BU42,((BC227*10)+5),999999)</f>
        <v>5</v>
      </c>
      <c r="BF227" s="91">
        <f t="shared" si="173"/>
        <v>1</v>
      </c>
      <c r="BG227" s="75">
        <f t="shared" si="174"/>
        <v>0</v>
      </c>
      <c r="BH227" s="75">
        <f t="shared" si="193"/>
        <v>0</v>
      </c>
      <c r="BI227" s="75" t="b">
        <f t="shared" si="175"/>
        <v>0</v>
      </c>
      <c r="BJ227" s="75">
        <f t="shared" si="176"/>
        <v>0</v>
      </c>
      <c r="BK227" s="75">
        <f t="shared" si="177"/>
        <v>0</v>
      </c>
      <c r="BL227" s="75" t="b">
        <f t="shared" si="178"/>
        <v>1</v>
      </c>
      <c r="BM227" s="75">
        <f t="shared" si="179"/>
        <v>0</v>
      </c>
      <c r="BN227" s="75">
        <f t="shared" si="180"/>
        <v>0</v>
      </c>
      <c r="BO227" s="75" t="b">
        <f t="shared" si="181"/>
        <v>0</v>
      </c>
      <c r="BP227" s="75">
        <f t="shared" si="182"/>
        <v>0</v>
      </c>
      <c r="BQ227" s="75">
        <f t="shared" si="183"/>
        <v>0</v>
      </c>
      <c r="BR227" s="75"/>
      <c r="BS227" s="72" t="b">
        <f t="shared" si="207"/>
        <v>0</v>
      </c>
      <c r="BT227" s="72">
        <f t="shared" si="212"/>
        <v>0</v>
      </c>
      <c r="BU227" s="69" t="str">
        <f t="shared" si="211"/>
        <v/>
      </c>
      <c r="BV227" s="75"/>
      <c r="BW227" s="75"/>
      <c r="BX227" s="75"/>
      <c r="BY227" s="75"/>
      <c r="BZ227" s="75"/>
      <c r="CA227" s="75"/>
      <c r="CB227" s="75"/>
      <c r="CC227" s="75"/>
      <c r="CD227" s="79">
        <f t="shared" si="184"/>
        <v>0</v>
      </c>
      <c r="CE227" s="92">
        <f>IF(CD227&lt;CE3,CD227,CE3)</f>
        <v>0</v>
      </c>
      <c r="CF227" s="72" t="str">
        <f>IF(CE227&gt;=CE3,"BALLOON","PMT")</f>
        <v>PMT</v>
      </c>
      <c r="CG227" s="91">
        <f t="shared" si="194"/>
        <v>0</v>
      </c>
      <c r="CH227" s="91">
        <f>IF(BX1=360,CB5,CG227)</f>
        <v>0</v>
      </c>
      <c r="CI227" s="75" t="b">
        <f t="shared" si="185"/>
        <v>0</v>
      </c>
      <c r="CJ227" s="75">
        <f t="shared" si="195"/>
        <v>0</v>
      </c>
      <c r="CK227" s="75">
        <f>SUM(CJ227*CK1)</f>
        <v>0</v>
      </c>
      <c r="CL227" s="98">
        <f t="shared" si="186"/>
        <v>0</v>
      </c>
      <c r="CM227" s="97">
        <f>IF(CF227="PMT",E16-CL227,0)</f>
        <v>0</v>
      </c>
      <c r="CN227" s="97">
        <f t="shared" si="199"/>
        <v>0</v>
      </c>
      <c r="CO227" s="97">
        <f t="shared" si="187"/>
        <v>0</v>
      </c>
      <c r="CP227" s="97">
        <f t="shared" si="188"/>
        <v>0</v>
      </c>
      <c r="CQ227" s="94">
        <f t="shared" si="189"/>
        <v>0</v>
      </c>
      <c r="CR227" s="95">
        <f t="shared" si="196"/>
        <v>0</v>
      </c>
      <c r="CS227" s="96">
        <f t="shared" si="190"/>
        <v>0</v>
      </c>
      <c r="CT227" s="75">
        <f t="shared" si="198"/>
        <v>0</v>
      </c>
      <c r="CU227" s="99">
        <f t="shared" si="191"/>
        <v>0</v>
      </c>
      <c r="CV227" s="99">
        <f t="shared" si="167"/>
        <v>0</v>
      </c>
      <c r="CW227" s="100">
        <f t="shared" si="197"/>
        <v>0</v>
      </c>
      <c r="CX227" s="75">
        <f>SUM(CR227*CT227*BE1)</f>
        <v>0</v>
      </c>
    </row>
    <row r="228" spans="1:102" ht="18.95" customHeight="1">
      <c r="A228" s="45" t="str">
        <f t="shared" si="201"/>
        <v/>
      </c>
      <c r="B228" s="55" t="str">
        <f t="shared" si="203"/>
        <v/>
      </c>
      <c r="C228" s="47" t="str">
        <f t="shared" si="202"/>
        <v/>
      </c>
      <c r="D228" s="56" t="str">
        <f t="shared" si="204"/>
        <v/>
      </c>
      <c r="E228" s="121" t="str">
        <f t="shared" si="208"/>
        <v/>
      </c>
      <c r="F228" s="121"/>
      <c r="G228" s="57" t="str">
        <f t="shared" si="205"/>
        <v/>
      </c>
      <c r="H228" s="57" t="str">
        <f t="shared" si="206"/>
        <v/>
      </c>
      <c r="I228" s="128" t="str">
        <f t="shared" si="209"/>
        <v/>
      </c>
      <c r="J228" s="128" t="str">
        <f t="shared" si="210"/>
        <v/>
      </c>
      <c r="K228" s="140" t="str">
        <f t="shared" si="213"/>
        <v/>
      </c>
      <c r="L228" s="140"/>
      <c r="M228" s="139" t="str">
        <f t="shared" ref="M228:M291" si="214">IF(C228="","","$____________")</f>
        <v/>
      </c>
      <c r="N228" s="139"/>
      <c r="O228" s="46" t="str">
        <f t="shared" si="165"/>
        <v/>
      </c>
      <c r="P228" s="51" t="str">
        <f t="shared" si="166"/>
        <v/>
      </c>
      <c r="Q228" s="51"/>
      <c r="R228" s="75">
        <f>IF(R227+1&lt;13,(R227+1)*S1,1*S1)</f>
        <v>0</v>
      </c>
      <c r="S228" s="75">
        <f>SUM(BG228*S1)</f>
        <v>0</v>
      </c>
      <c r="T228" s="75">
        <f>IF(R228=1,(T227+1)*S1,T227*S1)</f>
        <v>0</v>
      </c>
      <c r="U228" s="75">
        <f>IF(U227+3&lt;13,(U227+3)*V1,(U227-9)*V1)</f>
        <v>0</v>
      </c>
      <c r="V228" s="75">
        <f>SUM(BG228*V1)</f>
        <v>0</v>
      </c>
      <c r="W228" s="75">
        <f>IF(U228&lt;4,(W227+1)*V1,W227*V1)</f>
        <v>0</v>
      </c>
      <c r="X228" s="75">
        <f>IF(X227+6&lt;13,(X227+6)*Y1,(X227-6)*Y1)</f>
        <v>0</v>
      </c>
      <c r="Y228" s="75">
        <f>SUM(BG228*Y1)</f>
        <v>0</v>
      </c>
      <c r="Z228" s="75">
        <f>IF(X228&lt;6,(Z227+1)*Y1,Z227*Y1)</f>
        <v>0</v>
      </c>
      <c r="AA228" s="75">
        <f>SUM(AA227*AB1)</f>
        <v>0</v>
      </c>
      <c r="AB228" s="75">
        <f>SUM(BG228*AB1)</f>
        <v>0</v>
      </c>
      <c r="AC228" s="75">
        <f>SUM(AC227+1*AB1)</f>
        <v>0</v>
      </c>
      <c r="AD228" s="75">
        <v>0</v>
      </c>
      <c r="AE228" s="75">
        <v>0</v>
      </c>
      <c r="AF228" s="75">
        <v>0</v>
      </c>
      <c r="AG228" s="75">
        <f>IF(AG227+2&lt;13,(AG227+2)*AH1,(AG227-10)*AH1)</f>
        <v>0</v>
      </c>
      <c r="AH228" s="75">
        <f>SUM(BG228*AH1)</f>
        <v>0</v>
      </c>
      <c r="AI228" s="75">
        <f>IF(AG228&lt;3,(AI227+1)*AH1,AI227*AH1)</f>
        <v>0</v>
      </c>
      <c r="AJ228" s="75">
        <f>IF(AJ226=AJ227,(AJ227+1-AK228)*AL1,AJ227*AL1)</f>
        <v>0</v>
      </c>
      <c r="AK228" s="75">
        <f t="shared" si="200"/>
        <v>0</v>
      </c>
      <c r="AL228" s="75">
        <f>IF(AJ228-AJ227=0,(AL227+15)*AL1,AM1*AL1)</f>
        <v>0</v>
      </c>
      <c r="AM228" s="75">
        <f>IF(AK228=12,(AM227+1)*AL1,AM227*AL1)</f>
        <v>0</v>
      </c>
      <c r="AN228" s="75">
        <f>IF(AN226=AN227,(AN227+1-AO228)*AO1,AN227*AO1)</f>
        <v>0</v>
      </c>
      <c r="AO228" s="75">
        <f t="shared" si="192"/>
        <v>0</v>
      </c>
      <c r="AP228" s="75">
        <f>IF(AN227=AN228,BG228*AO1,(AP227-15)*AO1)</f>
        <v>0</v>
      </c>
      <c r="AQ228" s="75">
        <f>IF(AO228=12,(AQ227+1)*AO1,AQ227*AO1)</f>
        <v>0</v>
      </c>
      <c r="AR228" s="91">
        <f>SUM(MONTH(BC227+14)*AS1)</f>
        <v>0</v>
      </c>
      <c r="AS228" s="91">
        <f>SUM(DAY(BC227+14)*AS1)</f>
        <v>0</v>
      </c>
      <c r="AT228" s="91">
        <f>SUM(YEAR(BC227+14)*AS1)</f>
        <v>0</v>
      </c>
      <c r="AU228" s="91">
        <f>SUM(MONTH(BC227+7)*AV1)</f>
        <v>0</v>
      </c>
      <c r="AV228" s="91">
        <f>SUM(DAY(BC227+7)*AV1)</f>
        <v>0</v>
      </c>
      <c r="AW228" s="91">
        <f>SUM(YEAR(BC227+7)*AV1)</f>
        <v>0</v>
      </c>
      <c r="AX228" s="91">
        <f t="shared" si="170"/>
        <v>1</v>
      </c>
      <c r="AY228" s="91">
        <f t="shared" si="168"/>
        <v>1</v>
      </c>
      <c r="AZ228" s="91">
        <f t="shared" si="169"/>
        <v>0</v>
      </c>
      <c r="BA228" s="91">
        <f t="shared" si="169"/>
        <v>0</v>
      </c>
      <c r="BB228" s="79">
        <f t="shared" si="171"/>
        <v>0</v>
      </c>
      <c r="BC228" s="91">
        <f t="shared" si="172"/>
        <v>0</v>
      </c>
      <c r="BD228" s="75" t="s">
        <v>59</v>
      </c>
      <c r="BE228" s="91">
        <f>IF(BC228&lt;BU42,((BC228*10)+5),999999)</f>
        <v>5</v>
      </c>
      <c r="BF228" s="91">
        <f t="shared" si="173"/>
        <v>1</v>
      </c>
      <c r="BG228" s="75">
        <f t="shared" si="174"/>
        <v>0</v>
      </c>
      <c r="BH228" s="75">
        <f t="shared" si="193"/>
        <v>0</v>
      </c>
      <c r="BI228" s="75" t="b">
        <f t="shared" si="175"/>
        <v>0</v>
      </c>
      <c r="BJ228" s="75">
        <f t="shared" si="176"/>
        <v>0</v>
      </c>
      <c r="BK228" s="75">
        <f t="shared" si="177"/>
        <v>0</v>
      </c>
      <c r="BL228" s="75" t="b">
        <f t="shared" si="178"/>
        <v>1</v>
      </c>
      <c r="BM228" s="75">
        <f t="shared" si="179"/>
        <v>0</v>
      </c>
      <c r="BN228" s="75">
        <f t="shared" si="180"/>
        <v>0</v>
      </c>
      <c r="BO228" s="75" t="b">
        <f t="shared" si="181"/>
        <v>0</v>
      </c>
      <c r="BP228" s="75">
        <f t="shared" si="182"/>
        <v>0</v>
      </c>
      <c r="BQ228" s="75">
        <f t="shared" si="183"/>
        <v>0</v>
      </c>
      <c r="BR228" s="75"/>
      <c r="BS228" s="72" t="b">
        <f t="shared" si="207"/>
        <v>0</v>
      </c>
      <c r="BT228" s="72">
        <f t="shared" si="212"/>
        <v>0</v>
      </c>
      <c r="BU228" s="69" t="str">
        <f t="shared" si="211"/>
        <v/>
      </c>
      <c r="BV228" s="75"/>
      <c r="BW228" s="75"/>
      <c r="BX228" s="75"/>
      <c r="BY228" s="75"/>
      <c r="BZ228" s="75"/>
      <c r="CA228" s="75"/>
      <c r="CB228" s="75"/>
      <c r="CC228" s="75"/>
      <c r="CD228" s="79">
        <f t="shared" si="184"/>
        <v>0</v>
      </c>
      <c r="CE228" s="92">
        <f>IF(CD228&lt;CE3,CD228,CE3)</f>
        <v>0</v>
      </c>
      <c r="CF228" s="72" t="str">
        <f>IF(CE228&gt;=CE3,"BALLOON","PMT")</f>
        <v>PMT</v>
      </c>
      <c r="CG228" s="91">
        <f t="shared" si="194"/>
        <v>0</v>
      </c>
      <c r="CH228" s="91">
        <f>IF(BX1=360,CB5,CG228)</f>
        <v>0</v>
      </c>
      <c r="CI228" s="75" t="b">
        <f t="shared" si="185"/>
        <v>0</v>
      </c>
      <c r="CJ228" s="75">
        <f t="shared" si="195"/>
        <v>0</v>
      </c>
      <c r="CK228" s="75">
        <f>SUM(CJ228*CK1)</f>
        <v>0</v>
      </c>
      <c r="CL228" s="98">
        <f t="shared" si="186"/>
        <v>0</v>
      </c>
      <c r="CM228" s="97">
        <f>IF(CF228="PMT",E16-CL228,0)</f>
        <v>0</v>
      </c>
      <c r="CN228" s="97">
        <f t="shared" si="199"/>
        <v>0</v>
      </c>
      <c r="CO228" s="97">
        <f t="shared" si="187"/>
        <v>0</v>
      </c>
      <c r="CP228" s="97">
        <f t="shared" si="188"/>
        <v>0</v>
      </c>
      <c r="CQ228" s="94">
        <f t="shared" si="189"/>
        <v>0</v>
      </c>
      <c r="CR228" s="95">
        <f t="shared" si="196"/>
        <v>0</v>
      </c>
      <c r="CS228" s="96">
        <f t="shared" si="190"/>
        <v>0</v>
      </c>
      <c r="CT228" s="75">
        <f t="shared" si="198"/>
        <v>0</v>
      </c>
      <c r="CU228" s="99">
        <f t="shared" si="191"/>
        <v>0</v>
      </c>
      <c r="CV228" s="99">
        <f t="shared" si="167"/>
        <v>0</v>
      </c>
      <c r="CW228" s="100">
        <f t="shared" si="197"/>
        <v>0</v>
      </c>
      <c r="CX228" s="75">
        <f>SUM(CR228*CT228*BE1)</f>
        <v>0</v>
      </c>
    </row>
    <row r="229" spans="1:102" ht="18.95" customHeight="1">
      <c r="A229" s="45" t="str">
        <f t="shared" si="201"/>
        <v/>
      </c>
      <c r="B229" s="55" t="str">
        <f t="shared" si="203"/>
        <v/>
      </c>
      <c r="C229" s="47" t="str">
        <f t="shared" si="202"/>
        <v/>
      </c>
      <c r="D229" s="56" t="str">
        <f t="shared" si="204"/>
        <v/>
      </c>
      <c r="E229" s="121" t="str">
        <f t="shared" si="208"/>
        <v/>
      </c>
      <c r="F229" s="121"/>
      <c r="G229" s="57" t="str">
        <f t="shared" si="205"/>
        <v/>
      </c>
      <c r="H229" s="57" t="str">
        <f t="shared" si="206"/>
        <v/>
      </c>
      <c r="I229" s="128" t="str">
        <f t="shared" si="209"/>
        <v/>
      </c>
      <c r="J229" s="128" t="str">
        <f t="shared" si="210"/>
        <v/>
      </c>
      <c r="K229" s="140" t="str">
        <f t="shared" si="213"/>
        <v/>
      </c>
      <c r="L229" s="140"/>
      <c r="M229" s="139" t="str">
        <f t="shared" si="214"/>
        <v/>
      </c>
      <c r="N229" s="139"/>
      <c r="O229" s="46" t="str">
        <f t="shared" si="165"/>
        <v/>
      </c>
      <c r="P229" s="51" t="str">
        <f t="shared" si="166"/>
        <v/>
      </c>
      <c r="Q229" s="51"/>
      <c r="R229" s="75">
        <f>IF(R228+1&lt;13,(R228+1)*S1,1*S1)</f>
        <v>0</v>
      </c>
      <c r="S229" s="75">
        <f>SUM(BG229*S1)</f>
        <v>0</v>
      </c>
      <c r="T229" s="75">
        <f>IF(R229=1,(T228+1)*S1,T228*S1)</f>
        <v>0</v>
      </c>
      <c r="U229" s="75">
        <f>IF(U228+3&lt;13,(U228+3)*V1,(U228-9)*V1)</f>
        <v>0</v>
      </c>
      <c r="V229" s="75">
        <f>SUM(BG229*V1)</f>
        <v>0</v>
      </c>
      <c r="W229" s="75">
        <f>IF(U229&lt;4,(W228+1)*V1,W228*V1)</f>
        <v>0</v>
      </c>
      <c r="X229" s="75">
        <f>IF(X228+6&lt;13,(X228+6)*Y1,(X228-6)*Y1)</f>
        <v>0</v>
      </c>
      <c r="Y229" s="75">
        <f>SUM(BG229*Y1)</f>
        <v>0</v>
      </c>
      <c r="Z229" s="75">
        <f>IF(X229&lt;6,(Z228+1)*Y1,Z228*Y1)</f>
        <v>0</v>
      </c>
      <c r="AA229" s="75">
        <f>SUM(AA228*AB1)</f>
        <v>0</v>
      </c>
      <c r="AB229" s="75">
        <f>SUM(BG229*AB1)</f>
        <v>0</v>
      </c>
      <c r="AC229" s="75">
        <f>SUM(AC228+1*AB1)</f>
        <v>0</v>
      </c>
      <c r="AD229" s="75">
        <v>0</v>
      </c>
      <c r="AE229" s="75">
        <v>0</v>
      </c>
      <c r="AF229" s="75">
        <v>0</v>
      </c>
      <c r="AG229" s="75">
        <f>IF(AG228+2&lt;13,(AG228+2)*AH1,(AG228-10)*AH1)</f>
        <v>0</v>
      </c>
      <c r="AH229" s="75">
        <f>SUM(BG229*AH1)</f>
        <v>0</v>
      </c>
      <c r="AI229" s="75">
        <f>IF(AG229&lt;3,(AI228+1)*AH1,AI228*AH1)</f>
        <v>0</v>
      </c>
      <c r="AJ229" s="75">
        <f>IF(AJ227=AJ228,(AJ228+1-AK229)*AL1,AJ228*AL1)</f>
        <v>0</v>
      </c>
      <c r="AK229" s="75">
        <f t="shared" si="200"/>
        <v>0</v>
      </c>
      <c r="AL229" s="75">
        <f>IF(AJ229-AJ228=0,(AL228+15)*AL1,AM1*AL1)</f>
        <v>0</v>
      </c>
      <c r="AM229" s="75">
        <f>IF(AK229=12,(AM228+1)*AL1,AM228*AL1)</f>
        <v>0</v>
      </c>
      <c r="AN229" s="75">
        <f>IF(AN227=AN228,(AN228+1-AO229)*AO1,AN228*AO1)</f>
        <v>0</v>
      </c>
      <c r="AO229" s="75">
        <f t="shared" si="192"/>
        <v>0</v>
      </c>
      <c r="AP229" s="75">
        <f>IF(AN228=AN229,BG229*AO1,(AP228-15)*AO1)</f>
        <v>0</v>
      </c>
      <c r="AQ229" s="75">
        <f>IF(AO229=12,(AQ228+1)*AO1,AQ228*AO1)</f>
        <v>0</v>
      </c>
      <c r="AR229" s="91">
        <f>SUM(MONTH(BC228+14)*AS1)</f>
        <v>0</v>
      </c>
      <c r="AS229" s="91">
        <f>SUM(DAY(BC228+14)*AS1)</f>
        <v>0</v>
      </c>
      <c r="AT229" s="91">
        <f>SUM(YEAR(BC228+14)*AS1)</f>
        <v>0</v>
      </c>
      <c r="AU229" s="91">
        <f>SUM(MONTH(BC228+7)*AV1)</f>
        <v>0</v>
      </c>
      <c r="AV229" s="91">
        <f>SUM(DAY(BC228+7)*AV1)</f>
        <v>0</v>
      </c>
      <c r="AW229" s="91">
        <f>SUM(YEAR(BC228+7)*AV1)</f>
        <v>0</v>
      </c>
      <c r="AX229" s="91">
        <f t="shared" si="170"/>
        <v>1</v>
      </c>
      <c r="AY229" s="91">
        <f t="shared" si="168"/>
        <v>1</v>
      </c>
      <c r="AZ229" s="91">
        <f t="shared" si="169"/>
        <v>0</v>
      </c>
      <c r="BA229" s="91">
        <f t="shared" si="169"/>
        <v>0</v>
      </c>
      <c r="BB229" s="79">
        <f t="shared" si="171"/>
        <v>0</v>
      </c>
      <c r="BC229" s="91">
        <f t="shared" si="172"/>
        <v>0</v>
      </c>
      <c r="BD229" s="75" t="s">
        <v>59</v>
      </c>
      <c r="BE229" s="91">
        <f>IF(BC229&lt;BU42,((BC229*10)+5),999999)</f>
        <v>5</v>
      </c>
      <c r="BF229" s="91">
        <f t="shared" si="173"/>
        <v>1</v>
      </c>
      <c r="BG229" s="75">
        <f t="shared" si="174"/>
        <v>0</v>
      </c>
      <c r="BH229" s="75">
        <f t="shared" si="193"/>
        <v>0</v>
      </c>
      <c r="BI229" s="75" t="b">
        <f t="shared" si="175"/>
        <v>0</v>
      </c>
      <c r="BJ229" s="75">
        <f t="shared" si="176"/>
        <v>0</v>
      </c>
      <c r="BK229" s="75">
        <f t="shared" si="177"/>
        <v>0</v>
      </c>
      <c r="BL229" s="75" t="b">
        <f t="shared" si="178"/>
        <v>1</v>
      </c>
      <c r="BM229" s="75">
        <f t="shared" si="179"/>
        <v>0</v>
      </c>
      <c r="BN229" s="75">
        <f t="shared" si="180"/>
        <v>0</v>
      </c>
      <c r="BO229" s="75" t="b">
        <f t="shared" si="181"/>
        <v>0</v>
      </c>
      <c r="BP229" s="75">
        <f t="shared" si="182"/>
        <v>0</v>
      </c>
      <c r="BQ229" s="75">
        <f t="shared" si="183"/>
        <v>0</v>
      </c>
      <c r="BR229" s="75"/>
      <c r="BS229" s="72" t="b">
        <f t="shared" si="207"/>
        <v>0</v>
      </c>
      <c r="BT229" s="72">
        <f t="shared" si="212"/>
        <v>0</v>
      </c>
      <c r="BU229" s="69" t="str">
        <f t="shared" si="211"/>
        <v/>
      </c>
      <c r="BV229" s="75"/>
      <c r="BW229" s="75"/>
      <c r="BX229" s="75"/>
      <c r="BY229" s="75"/>
      <c r="BZ229" s="75"/>
      <c r="CA229" s="75"/>
      <c r="CB229" s="75"/>
      <c r="CC229" s="75"/>
      <c r="CD229" s="79">
        <f t="shared" si="184"/>
        <v>0</v>
      </c>
      <c r="CE229" s="92">
        <f>IF(CD229&lt;CE3,CD229,CE3)</f>
        <v>0</v>
      </c>
      <c r="CF229" s="72" t="str">
        <f>IF(CE229&gt;=CE3,"BALLOON","PMT")</f>
        <v>PMT</v>
      </c>
      <c r="CG229" s="91">
        <f t="shared" si="194"/>
        <v>0</v>
      </c>
      <c r="CH229" s="91">
        <f>IF(BX1=360,CB5,CG229)</f>
        <v>0</v>
      </c>
      <c r="CI229" s="75" t="b">
        <f t="shared" si="185"/>
        <v>0</v>
      </c>
      <c r="CJ229" s="75">
        <f t="shared" si="195"/>
        <v>0</v>
      </c>
      <c r="CK229" s="75">
        <f>SUM(CJ229*CK1)</f>
        <v>0</v>
      </c>
      <c r="CL229" s="98">
        <f t="shared" si="186"/>
        <v>0</v>
      </c>
      <c r="CM229" s="97">
        <f>IF(CF229="PMT",E16-CL229,0)</f>
        <v>0</v>
      </c>
      <c r="CN229" s="97">
        <f t="shared" si="199"/>
        <v>0</v>
      </c>
      <c r="CO229" s="97">
        <f t="shared" si="187"/>
        <v>0</v>
      </c>
      <c r="CP229" s="97">
        <f t="shared" si="188"/>
        <v>0</v>
      </c>
      <c r="CQ229" s="94">
        <f t="shared" si="189"/>
        <v>0</v>
      </c>
      <c r="CR229" s="95">
        <f t="shared" si="196"/>
        <v>0</v>
      </c>
      <c r="CS229" s="96">
        <f t="shared" si="190"/>
        <v>0</v>
      </c>
      <c r="CT229" s="75">
        <f t="shared" si="198"/>
        <v>0</v>
      </c>
      <c r="CU229" s="99">
        <f t="shared" si="191"/>
        <v>0</v>
      </c>
      <c r="CV229" s="99">
        <f t="shared" si="167"/>
        <v>0</v>
      </c>
      <c r="CW229" s="100">
        <f t="shared" si="197"/>
        <v>0</v>
      </c>
      <c r="CX229" s="75">
        <f>SUM(CR229*CT229*BE1)</f>
        <v>0</v>
      </c>
    </row>
    <row r="230" spans="1:102" ht="18.95" customHeight="1">
      <c r="A230" s="45" t="str">
        <f t="shared" si="201"/>
        <v/>
      </c>
      <c r="B230" s="55" t="str">
        <f t="shared" si="203"/>
        <v/>
      </c>
      <c r="C230" s="47" t="str">
        <f t="shared" si="202"/>
        <v/>
      </c>
      <c r="D230" s="56" t="str">
        <f t="shared" si="204"/>
        <v/>
      </c>
      <c r="E230" s="121" t="str">
        <f t="shared" si="208"/>
        <v/>
      </c>
      <c r="F230" s="121"/>
      <c r="G230" s="57" t="str">
        <f t="shared" si="205"/>
        <v/>
      </c>
      <c r="H230" s="57" t="str">
        <f t="shared" si="206"/>
        <v/>
      </c>
      <c r="I230" s="128" t="str">
        <f t="shared" si="209"/>
        <v/>
      </c>
      <c r="J230" s="128" t="str">
        <f t="shared" si="210"/>
        <v/>
      </c>
      <c r="K230" s="140" t="str">
        <f t="shared" si="213"/>
        <v/>
      </c>
      <c r="L230" s="140"/>
      <c r="M230" s="139" t="str">
        <f t="shared" si="214"/>
        <v/>
      </c>
      <c r="N230" s="139"/>
      <c r="O230" s="46" t="str">
        <f t="shared" si="165"/>
        <v/>
      </c>
      <c r="P230" s="51" t="str">
        <f t="shared" si="166"/>
        <v/>
      </c>
      <c r="Q230" s="51"/>
      <c r="R230" s="75">
        <f>IF(R229+1&lt;13,(R229+1)*S1,1*S1)</f>
        <v>0</v>
      </c>
      <c r="S230" s="75">
        <f>SUM(BG230*S1)</f>
        <v>0</v>
      </c>
      <c r="T230" s="75">
        <f>IF(R230=1,(T229+1)*S1,T229*S1)</f>
        <v>0</v>
      </c>
      <c r="U230" s="75">
        <f>IF(U229+3&lt;13,(U229+3)*V1,(U229-9)*V1)</f>
        <v>0</v>
      </c>
      <c r="V230" s="75">
        <f>SUM(BG230*V1)</f>
        <v>0</v>
      </c>
      <c r="W230" s="75">
        <f>IF(U230&lt;4,(W229+1)*V1,W229*V1)</f>
        <v>0</v>
      </c>
      <c r="X230" s="75">
        <f>IF(X229+6&lt;13,(X229+6)*Y1,(X229-6)*Y1)</f>
        <v>0</v>
      </c>
      <c r="Y230" s="75">
        <f>SUM(BG230*Y1)</f>
        <v>0</v>
      </c>
      <c r="Z230" s="75">
        <f>IF(X230&lt;6,(Z229+1)*Y1,Z229*Y1)</f>
        <v>0</v>
      </c>
      <c r="AA230" s="75">
        <f>SUM(AA229*AB1)</f>
        <v>0</v>
      </c>
      <c r="AB230" s="75">
        <f>SUM(BG230*AB1)</f>
        <v>0</v>
      </c>
      <c r="AC230" s="75">
        <f>SUM(AC229+1*AB1)</f>
        <v>0</v>
      </c>
      <c r="AD230" s="75">
        <v>0</v>
      </c>
      <c r="AE230" s="75">
        <v>0</v>
      </c>
      <c r="AF230" s="75">
        <v>0</v>
      </c>
      <c r="AG230" s="75">
        <f>IF(AG229+2&lt;13,(AG229+2)*AH1,(AG229-10)*AH1)</f>
        <v>0</v>
      </c>
      <c r="AH230" s="75">
        <f>SUM(BG230*AH1)</f>
        <v>0</v>
      </c>
      <c r="AI230" s="75">
        <f>IF(AG230&lt;3,(AI229+1)*AH1,AI229*AH1)</f>
        <v>0</v>
      </c>
      <c r="AJ230" s="75">
        <f>IF(AJ228=AJ229,(AJ229+1-AK230)*AL1,AJ229*AL1)</f>
        <v>0</v>
      </c>
      <c r="AK230" s="75">
        <f t="shared" si="200"/>
        <v>0</v>
      </c>
      <c r="AL230" s="75">
        <f>IF(AJ230-AJ229=0,(AL229+15)*AL1,AM1*AL1)</f>
        <v>0</v>
      </c>
      <c r="AM230" s="75">
        <f>IF(AK230=12,(AM229+1)*AL1,AM229*AL1)</f>
        <v>0</v>
      </c>
      <c r="AN230" s="75">
        <f>IF(AN228=AN229,(AN229+1-AO230)*AO1,AN229*AO1)</f>
        <v>0</v>
      </c>
      <c r="AO230" s="75">
        <f t="shared" si="192"/>
        <v>0</v>
      </c>
      <c r="AP230" s="75">
        <f>IF(AN229=AN230,BG230*AO1,(AP229-15)*AO1)</f>
        <v>0</v>
      </c>
      <c r="AQ230" s="75">
        <f>IF(AO230=12,(AQ229+1)*AO1,AQ229*AO1)</f>
        <v>0</v>
      </c>
      <c r="AR230" s="91">
        <f>SUM(MONTH(BC229+14)*AS1)</f>
        <v>0</v>
      </c>
      <c r="AS230" s="91">
        <f>SUM(DAY(BC229+14)*AS1)</f>
        <v>0</v>
      </c>
      <c r="AT230" s="91">
        <f>SUM(YEAR(BC229+14)*AS1)</f>
        <v>0</v>
      </c>
      <c r="AU230" s="91">
        <f>SUM(MONTH(BC229+7)*AV1)</f>
        <v>0</v>
      </c>
      <c r="AV230" s="91">
        <f>SUM(DAY(BC229+7)*AV1)</f>
        <v>0</v>
      </c>
      <c r="AW230" s="91">
        <f>SUM(YEAR(BC229+7)*AV1)</f>
        <v>0</v>
      </c>
      <c r="AX230" s="91">
        <f t="shared" si="170"/>
        <v>1</v>
      </c>
      <c r="AY230" s="91">
        <f t="shared" si="168"/>
        <v>1</v>
      </c>
      <c r="AZ230" s="91">
        <f t="shared" si="169"/>
        <v>0</v>
      </c>
      <c r="BA230" s="91">
        <f t="shared" si="169"/>
        <v>0</v>
      </c>
      <c r="BB230" s="79">
        <f t="shared" si="171"/>
        <v>0</v>
      </c>
      <c r="BC230" s="91">
        <f t="shared" si="172"/>
        <v>0</v>
      </c>
      <c r="BD230" s="75" t="s">
        <v>59</v>
      </c>
      <c r="BE230" s="91">
        <f>IF(BC230&lt;BU42,((BC230*10)+5),999999)</f>
        <v>5</v>
      </c>
      <c r="BF230" s="91">
        <f t="shared" si="173"/>
        <v>1</v>
      </c>
      <c r="BG230" s="75">
        <f t="shared" si="174"/>
        <v>0</v>
      </c>
      <c r="BH230" s="75">
        <f t="shared" si="193"/>
        <v>0</v>
      </c>
      <c r="BI230" s="75" t="b">
        <f t="shared" si="175"/>
        <v>0</v>
      </c>
      <c r="BJ230" s="75">
        <f t="shared" si="176"/>
        <v>0</v>
      </c>
      <c r="BK230" s="75">
        <f t="shared" si="177"/>
        <v>0</v>
      </c>
      <c r="BL230" s="75" t="b">
        <f t="shared" si="178"/>
        <v>1</v>
      </c>
      <c r="BM230" s="75">
        <f t="shared" si="179"/>
        <v>0</v>
      </c>
      <c r="BN230" s="75">
        <f t="shared" si="180"/>
        <v>0</v>
      </c>
      <c r="BO230" s="75" t="b">
        <f t="shared" si="181"/>
        <v>0</v>
      </c>
      <c r="BP230" s="75">
        <f t="shared" si="182"/>
        <v>0</v>
      </c>
      <c r="BQ230" s="75">
        <f t="shared" si="183"/>
        <v>0</v>
      </c>
      <c r="BR230" s="75"/>
      <c r="BS230" s="72" t="b">
        <f t="shared" si="207"/>
        <v>0</v>
      </c>
      <c r="BT230" s="72">
        <f t="shared" si="212"/>
        <v>0</v>
      </c>
      <c r="BU230" s="69" t="str">
        <f t="shared" si="211"/>
        <v/>
      </c>
      <c r="BV230" s="75"/>
      <c r="BW230" s="75"/>
      <c r="BX230" s="75"/>
      <c r="BY230" s="75"/>
      <c r="BZ230" s="75"/>
      <c r="CA230" s="75"/>
      <c r="CB230" s="75"/>
      <c r="CC230" s="75"/>
      <c r="CD230" s="79">
        <f t="shared" si="184"/>
        <v>0</v>
      </c>
      <c r="CE230" s="92">
        <f>IF(CD230&lt;CE3,CD230,CE3)</f>
        <v>0</v>
      </c>
      <c r="CF230" s="72" t="str">
        <f>IF(CE230&gt;=CE3,"BALLOON","PMT")</f>
        <v>PMT</v>
      </c>
      <c r="CG230" s="91">
        <f t="shared" si="194"/>
        <v>0</v>
      </c>
      <c r="CH230" s="91">
        <f>IF(BX1=360,CB5,CG230)</f>
        <v>0</v>
      </c>
      <c r="CI230" s="75" t="b">
        <f t="shared" si="185"/>
        <v>0</v>
      </c>
      <c r="CJ230" s="75">
        <f t="shared" si="195"/>
        <v>0</v>
      </c>
      <c r="CK230" s="75">
        <f>SUM(CJ230*CK1)</f>
        <v>0</v>
      </c>
      <c r="CL230" s="98">
        <f t="shared" si="186"/>
        <v>0</v>
      </c>
      <c r="CM230" s="97">
        <f>IF(CF230="PMT",E16-CL230,0)</f>
        <v>0</v>
      </c>
      <c r="CN230" s="97">
        <f t="shared" si="199"/>
        <v>0</v>
      </c>
      <c r="CO230" s="97">
        <f t="shared" si="187"/>
        <v>0</v>
      </c>
      <c r="CP230" s="97">
        <f t="shared" si="188"/>
        <v>0</v>
      </c>
      <c r="CQ230" s="94">
        <f t="shared" si="189"/>
        <v>0</v>
      </c>
      <c r="CR230" s="95">
        <f t="shared" si="196"/>
        <v>0</v>
      </c>
      <c r="CS230" s="96">
        <f t="shared" si="190"/>
        <v>0</v>
      </c>
      <c r="CT230" s="75">
        <f t="shared" si="198"/>
        <v>0</v>
      </c>
      <c r="CU230" s="99">
        <f t="shared" si="191"/>
        <v>0</v>
      </c>
      <c r="CV230" s="99">
        <f t="shared" si="167"/>
        <v>0</v>
      </c>
      <c r="CW230" s="100">
        <f t="shared" si="197"/>
        <v>0</v>
      </c>
      <c r="CX230" s="75">
        <f>SUM(CR230*CT230*BE1)</f>
        <v>0</v>
      </c>
    </row>
    <row r="231" spans="1:102" ht="18.95" customHeight="1">
      <c r="A231" s="45" t="str">
        <f t="shared" si="201"/>
        <v/>
      </c>
      <c r="B231" s="55" t="str">
        <f t="shared" si="203"/>
        <v/>
      </c>
      <c r="C231" s="47" t="str">
        <f t="shared" si="202"/>
        <v/>
      </c>
      <c r="D231" s="56" t="str">
        <f t="shared" si="204"/>
        <v/>
      </c>
      <c r="E231" s="121" t="str">
        <f t="shared" si="208"/>
        <v/>
      </c>
      <c r="F231" s="121"/>
      <c r="G231" s="57" t="str">
        <f t="shared" si="205"/>
        <v/>
      </c>
      <c r="H231" s="57" t="str">
        <f t="shared" si="206"/>
        <v/>
      </c>
      <c r="I231" s="128" t="str">
        <f t="shared" si="209"/>
        <v/>
      </c>
      <c r="J231" s="128" t="str">
        <f t="shared" si="210"/>
        <v/>
      </c>
      <c r="K231" s="140" t="str">
        <f t="shared" si="213"/>
        <v/>
      </c>
      <c r="L231" s="140"/>
      <c r="M231" s="139" t="str">
        <f t="shared" si="214"/>
        <v/>
      </c>
      <c r="N231" s="139"/>
      <c r="O231" s="46" t="str">
        <f t="shared" si="165"/>
        <v/>
      </c>
      <c r="P231" s="51" t="str">
        <f t="shared" si="166"/>
        <v/>
      </c>
      <c r="Q231" s="51"/>
      <c r="R231" s="75">
        <f>IF(R230+1&lt;13,(R230+1)*S1,1*S1)</f>
        <v>0</v>
      </c>
      <c r="S231" s="75">
        <f>SUM(BG231*S1)</f>
        <v>0</v>
      </c>
      <c r="T231" s="75">
        <f>IF(R231=1,(T230+1)*S1,T230*S1)</f>
        <v>0</v>
      </c>
      <c r="U231" s="75">
        <f>IF(U230+3&lt;13,(U230+3)*V1,(U230-9)*V1)</f>
        <v>0</v>
      </c>
      <c r="V231" s="75">
        <f>SUM(BG231*V1)</f>
        <v>0</v>
      </c>
      <c r="W231" s="75">
        <f>IF(U231&lt;4,(W230+1)*V1,W230*V1)</f>
        <v>0</v>
      </c>
      <c r="X231" s="75">
        <f>IF(X230+6&lt;13,(X230+6)*Y1,(X230-6)*Y1)</f>
        <v>0</v>
      </c>
      <c r="Y231" s="75">
        <f>SUM(BG231*Y1)</f>
        <v>0</v>
      </c>
      <c r="Z231" s="75">
        <f>IF(X231&lt;6,(Z230+1)*Y1,Z230*Y1)</f>
        <v>0</v>
      </c>
      <c r="AA231" s="75">
        <f>SUM(AA230*AB1)</f>
        <v>0</v>
      </c>
      <c r="AB231" s="75">
        <f>SUM(BG231*AB1)</f>
        <v>0</v>
      </c>
      <c r="AC231" s="75">
        <f>SUM(AC230+1*AB1)</f>
        <v>0</v>
      </c>
      <c r="AD231" s="75">
        <v>0</v>
      </c>
      <c r="AE231" s="75">
        <v>0</v>
      </c>
      <c r="AF231" s="75">
        <v>0</v>
      </c>
      <c r="AG231" s="75">
        <f>IF(AG230+2&lt;13,(AG230+2)*AH1,(AG230-10)*AH1)</f>
        <v>0</v>
      </c>
      <c r="AH231" s="75">
        <f>SUM(BG231*AH1)</f>
        <v>0</v>
      </c>
      <c r="AI231" s="75">
        <f>IF(AG231&lt;3,(AI230+1)*AH1,AI230*AH1)</f>
        <v>0</v>
      </c>
      <c r="AJ231" s="75">
        <f>IF(AJ229=AJ230,(AJ230+1-AK231)*AL1,AJ230*AL1)</f>
        <v>0</v>
      </c>
      <c r="AK231" s="75">
        <f t="shared" si="200"/>
        <v>0</v>
      </c>
      <c r="AL231" s="75">
        <f>IF(AJ231-AJ230=0,(AL230+15)*AL1,AM1*AL1)</f>
        <v>0</v>
      </c>
      <c r="AM231" s="75">
        <f>IF(AK231=12,(AM230+1)*AL1,AM230*AL1)</f>
        <v>0</v>
      </c>
      <c r="AN231" s="75">
        <f>IF(AN229=AN230,(AN230+1-AO231)*AO1,AN230*AO1)</f>
        <v>0</v>
      </c>
      <c r="AO231" s="75">
        <f t="shared" si="192"/>
        <v>0</v>
      </c>
      <c r="AP231" s="75">
        <f>IF(AN230=AN231,BG231*AO1,(AP230-15)*AO1)</f>
        <v>0</v>
      </c>
      <c r="AQ231" s="75">
        <f>IF(AO231=12,(AQ230+1)*AO1,AQ230*AO1)</f>
        <v>0</v>
      </c>
      <c r="AR231" s="91">
        <f>SUM(MONTH(BC230+14)*AS1)</f>
        <v>0</v>
      </c>
      <c r="AS231" s="91">
        <f>SUM(DAY(BC230+14)*AS1)</f>
        <v>0</v>
      </c>
      <c r="AT231" s="91">
        <f>SUM(YEAR(BC230+14)*AS1)</f>
        <v>0</v>
      </c>
      <c r="AU231" s="91">
        <f>SUM(MONTH(BC230+7)*AV1)</f>
        <v>0</v>
      </c>
      <c r="AV231" s="91">
        <f>SUM(DAY(BC230+7)*AV1)</f>
        <v>0</v>
      </c>
      <c r="AW231" s="91">
        <f>SUM(YEAR(BC230+7)*AV1)</f>
        <v>0</v>
      </c>
      <c r="AX231" s="91">
        <f t="shared" si="170"/>
        <v>1</v>
      </c>
      <c r="AY231" s="91">
        <f t="shared" si="168"/>
        <v>1</v>
      </c>
      <c r="AZ231" s="91">
        <f t="shared" si="169"/>
        <v>0</v>
      </c>
      <c r="BA231" s="91">
        <f t="shared" si="169"/>
        <v>0</v>
      </c>
      <c r="BB231" s="79">
        <f t="shared" si="171"/>
        <v>0</v>
      </c>
      <c r="BC231" s="91">
        <f t="shared" si="172"/>
        <v>0</v>
      </c>
      <c r="BD231" s="75" t="s">
        <v>59</v>
      </c>
      <c r="BE231" s="91">
        <f>IF(BC231&lt;BU42,((BC231*10)+5),999999)</f>
        <v>5</v>
      </c>
      <c r="BF231" s="91">
        <f t="shared" si="173"/>
        <v>1</v>
      </c>
      <c r="BG231" s="75">
        <f t="shared" si="174"/>
        <v>0</v>
      </c>
      <c r="BH231" s="75">
        <f t="shared" si="193"/>
        <v>0</v>
      </c>
      <c r="BI231" s="75" t="b">
        <f t="shared" si="175"/>
        <v>0</v>
      </c>
      <c r="BJ231" s="75">
        <f t="shared" si="176"/>
        <v>0</v>
      </c>
      <c r="BK231" s="75">
        <f t="shared" si="177"/>
        <v>0</v>
      </c>
      <c r="BL231" s="75" t="b">
        <f t="shared" si="178"/>
        <v>1</v>
      </c>
      <c r="BM231" s="75">
        <f t="shared" si="179"/>
        <v>0</v>
      </c>
      <c r="BN231" s="75">
        <f t="shared" si="180"/>
        <v>0</v>
      </c>
      <c r="BO231" s="75" t="b">
        <f t="shared" si="181"/>
        <v>0</v>
      </c>
      <c r="BP231" s="75">
        <f t="shared" si="182"/>
        <v>0</v>
      </c>
      <c r="BQ231" s="75">
        <f t="shared" si="183"/>
        <v>0</v>
      </c>
      <c r="BR231" s="75"/>
      <c r="BS231" s="72" t="b">
        <f t="shared" si="207"/>
        <v>0</v>
      </c>
      <c r="BT231" s="72">
        <f t="shared" si="212"/>
        <v>0</v>
      </c>
      <c r="BU231" s="69" t="str">
        <f t="shared" si="211"/>
        <v/>
      </c>
      <c r="BV231" s="75"/>
      <c r="BW231" s="75"/>
      <c r="BX231" s="75"/>
      <c r="BY231" s="75"/>
      <c r="BZ231" s="75"/>
      <c r="CA231" s="75"/>
      <c r="CB231" s="75"/>
      <c r="CC231" s="75"/>
      <c r="CD231" s="79">
        <f t="shared" si="184"/>
        <v>0</v>
      </c>
      <c r="CE231" s="92">
        <f>IF(CD231&lt;CE3,CD231,CE3)</f>
        <v>0</v>
      </c>
      <c r="CF231" s="72" t="str">
        <f>IF(CE231&gt;=CE3,"BALLOON","PMT")</f>
        <v>PMT</v>
      </c>
      <c r="CG231" s="91">
        <f t="shared" si="194"/>
        <v>0</v>
      </c>
      <c r="CH231" s="91">
        <f>IF(BX1=360,CB5,CG231)</f>
        <v>0</v>
      </c>
      <c r="CI231" s="75" t="b">
        <f t="shared" si="185"/>
        <v>0</v>
      </c>
      <c r="CJ231" s="75">
        <f t="shared" si="195"/>
        <v>0</v>
      </c>
      <c r="CK231" s="75">
        <f>SUM(CJ231*CK1)</f>
        <v>0</v>
      </c>
      <c r="CL231" s="98">
        <f t="shared" si="186"/>
        <v>0</v>
      </c>
      <c r="CM231" s="97">
        <f>IF(CF231="PMT",E16-CL231,0)</f>
        <v>0</v>
      </c>
      <c r="CN231" s="97">
        <f t="shared" si="199"/>
        <v>0</v>
      </c>
      <c r="CO231" s="97">
        <f t="shared" si="187"/>
        <v>0</v>
      </c>
      <c r="CP231" s="97">
        <f t="shared" si="188"/>
        <v>0</v>
      </c>
      <c r="CQ231" s="94">
        <f t="shared" si="189"/>
        <v>0</v>
      </c>
      <c r="CR231" s="95">
        <f t="shared" si="196"/>
        <v>0</v>
      </c>
      <c r="CS231" s="96">
        <f t="shared" si="190"/>
        <v>0</v>
      </c>
      <c r="CT231" s="75">
        <f t="shared" si="198"/>
        <v>0</v>
      </c>
      <c r="CU231" s="99">
        <f t="shared" si="191"/>
        <v>0</v>
      </c>
      <c r="CV231" s="99">
        <f t="shared" si="167"/>
        <v>0</v>
      </c>
      <c r="CW231" s="100">
        <f t="shared" si="197"/>
        <v>0</v>
      </c>
      <c r="CX231" s="75">
        <f>SUM(CR231*CT231*BE1)</f>
        <v>0</v>
      </c>
    </row>
    <row r="232" spans="1:102" ht="18.95" customHeight="1">
      <c r="A232" s="45" t="str">
        <f t="shared" si="201"/>
        <v/>
      </c>
      <c r="B232" s="55" t="str">
        <f t="shared" si="203"/>
        <v/>
      </c>
      <c r="C232" s="47" t="str">
        <f t="shared" si="202"/>
        <v/>
      </c>
      <c r="D232" s="56" t="str">
        <f t="shared" si="204"/>
        <v/>
      </c>
      <c r="E232" s="121" t="str">
        <f t="shared" si="208"/>
        <v/>
      </c>
      <c r="F232" s="121"/>
      <c r="G232" s="57" t="str">
        <f t="shared" si="205"/>
        <v/>
      </c>
      <c r="H232" s="57" t="str">
        <f t="shared" si="206"/>
        <v/>
      </c>
      <c r="I232" s="128" t="str">
        <f t="shared" si="209"/>
        <v/>
      </c>
      <c r="J232" s="128" t="str">
        <f t="shared" si="210"/>
        <v/>
      </c>
      <c r="K232" s="140" t="str">
        <f t="shared" si="213"/>
        <v/>
      </c>
      <c r="L232" s="140"/>
      <c r="M232" s="139" t="str">
        <f t="shared" si="214"/>
        <v/>
      </c>
      <c r="N232" s="139"/>
      <c r="O232" s="46" t="str">
        <f t="shared" ref="O232:O295" si="215">IF(C232="","","$_______")</f>
        <v/>
      </c>
      <c r="P232" s="51" t="str">
        <f t="shared" ref="P232:P295" si="216">IF(C232="","","$_______")</f>
        <v/>
      </c>
      <c r="Q232" s="51"/>
      <c r="R232" s="75">
        <f>IF(R231+1&lt;13,(R231+1)*S1,1*S1)</f>
        <v>0</v>
      </c>
      <c r="S232" s="75">
        <f>SUM(BG232*S1)</f>
        <v>0</v>
      </c>
      <c r="T232" s="75">
        <f>IF(R232=1,(T231+1)*S1,T231*S1)</f>
        <v>0</v>
      </c>
      <c r="U232" s="75">
        <f>IF(U231+3&lt;13,(U231+3)*V1,(U231-9)*V1)</f>
        <v>0</v>
      </c>
      <c r="V232" s="75">
        <f>SUM(BG232*V1)</f>
        <v>0</v>
      </c>
      <c r="W232" s="75">
        <f>IF(U232&lt;4,(W231+1)*V1,W231*V1)</f>
        <v>0</v>
      </c>
      <c r="X232" s="75">
        <f>IF(X231+6&lt;13,(X231+6)*Y1,(X231-6)*Y1)</f>
        <v>0</v>
      </c>
      <c r="Y232" s="75">
        <f>SUM(BG232*Y1)</f>
        <v>0</v>
      </c>
      <c r="Z232" s="75">
        <f>IF(X232&lt;6,(Z231+1)*Y1,Z231*Y1)</f>
        <v>0</v>
      </c>
      <c r="AA232" s="75">
        <f>SUM(AA231*AB1)</f>
        <v>0</v>
      </c>
      <c r="AB232" s="75">
        <f>SUM(BG232*AB1)</f>
        <v>0</v>
      </c>
      <c r="AC232" s="75">
        <f>SUM(AC231+1*AB1)</f>
        <v>0</v>
      </c>
      <c r="AD232" s="75">
        <v>0</v>
      </c>
      <c r="AE232" s="75">
        <v>0</v>
      </c>
      <c r="AF232" s="75">
        <v>0</v>
      </c>
      <c r="AG232" s="75">
        <f>IF(AG231+2&lt;13,(AG231+2)*AH1,(AG231-10)*AH1)</f>
        <v>0</v>
      </c>
      <c r="AH232" s="75">
        <f>SUM(BG232*AH1)</f>
        <v>0</v>
      </c>
      <c r="AI232" s="75">
        <f>IF(AG232&lt;3,(AI231+1)*AH1,AI231*AH1)</f>
        <v>0</v>
      </c>
      <c r="AJ232" s="75">
        <f>IF(AJ230=AJ231,(AJ231+1-AK232)*AL1,AJ231*AL1)</f>
        <v>0</v>
      </c>
      <c r="AK232" s="75">
        <f t="shared" si="200"/>
        <v>0</v>
      </c>
      <c r="AL232" s="75">
        <f>IF(AJ232-AJ231=0,(AL231+15)*AL1,AM1*AL1)</f>
        <v>0</v>
      </c>
      <c r="AM232" s="75">
        <f>IF(AK232=12,(AM231+1)*AL1,AM231*AL1)</f>
        <v>0</v>
      </c>
      <c r="AN232" s="75">
        <f>IF(AN230=AN231,(AN231+1-AO232)*AO1,AN231*AO1)</f>
        <v>0</v>
      </c>
      <c r="AO232" s="75">
        <f t="shared" si="192"/>
        <v>0</v>
      </c>
      <c r="AP232" s="75">
        <f>IF(AN231=AN232,BG232*AO1,(AP231-15)*AO1)</f>
        <v>0</v>
      </c>
      <c r="AQ232" s="75">
        <f>IF(AO232=12,(AQ231+1)*AO1,AQ231*AO1)</f>
        <v>0</v>
      </c>
      <c r="AR232" s="91">
        <f>SUM(MONTH(BC231+14)*AS1)</f>
        <v>0</v>
      </c>
      <c r="AS232" s="91">
        <f>SUM(DAY(BC231+14)*AS1)</f>
        <v>0</v>
      </c>
      <c r="AT232" s="91">
        <f>SUM(YEAR(BC231+14)*AS1)</f>
        <v>0</v>
      </c>
      <c r="AU232" s="91">
        <f>SUM(MONTH(BC231+7)*AV1)</f>
        <v>0</v>
      </c>
      <c r="AV232" s="91">
        <f>SUM(DAY(BC231+7)*AV1)</f>
        <v>0</v>
      </c>
      <c r="AW232" s="91">
        <f>SUM(YEAR(BC231+7)*AV1)</f>
        <v>0</v>
      </c>
      <c r="AX232" s="91">
        <f t="shared" si="170"/>
        <v>1</v>
      </c>
      <c r="AY232" s="91">
        <f t="shared" si="168"/>
        <v>1</v>
      </c>
      <c r="AZ232" s="91">
        <f t="shared" si="169"/>
        <v>0</v>
      </c>
      <c r="BA232" s="91">
        <f t="shared" si="169"/>
        <v>0</v>
      </c>
      <c r="BB232" s="79">
        <f t="shared" si="171"/>
        <v>0</v>
      </c>
      <c r="BC232" s="91">
        <f t="shared" si="172"/>
        <v>0</v>
      </c>
      <c r="BD232" s="75" t="s">
        <v>59</v>
      </c>
      <c r="BE232" s="91">
        <f>IF(BC232&lt;BU42,((BC232*10)+5),999999)</f>
        <v>5</v>
      </c>
      <c r="BF232" s="91">
        <f t="shared" si="173"/>
        <v>1</v>
      </c>
      <c r="BG232" s="75">
        <f t="shared" si="174"/>
        <v>0</v>
      </c>
      <c r="BH232" s="75">
        <f t="shared" si="193"/>
        <v>0</v>
      </c>
      <c r="BI232" s="75" t="b">
        <f t="shared" si="175"/>
        <v>0</v>
      </c>
      <c r="BJ232" s="75">
        <f t="shared" si="176"/>
        <v>0</v>
      </c>
      <c r="BK232" s="75">
        <f t="shared" si="177"/>
        <v>0</v>
      </c>
      <c r="BL232" s="75" t="b">
        <f t="shared" si="178"/>
        <v>1</v>
      </c>
      <c r="BM232" s="75">
        <f t="shared" si="179"/>
        <v>0</v>
      </c>
      <c r="BN232" s="75">
        <f t="shared" si="180"/>
        <v>0</v>
      </c>
      <c r="BO232" s="75" t="b">
        <f t="shared" si="181"/>
        <v>0</v>
      </c>
      <c r="BP232" s="75">
        <f t="shared" si="182"/>
        <v>0</v>
      </c>
      <c r="BQ232" s="75">
        <f t="shared" si="183"/>
        <v>0</v>
      </c>
      <c r="BR232" s="75"/>
      <c r="BS232" s="72" t="b">
        <f t="shared" si="207"/>
        <v>0</v>
      </c>
      <c r="BT232" s="72">
        <f t="shared" si="212"/>
        <v>0</v>
      </c>
      <c r="BU232" s="69" t="str">
        <f t="shared" si="211"/>
        <v/>
      </c>
      <c r="BV232" s="75"/>
      <c r="BW232" s="75"/>
      <c r="BX232" s="75"/>
      <c r="BY232" s="75"/>
      <c r="BZ232" s="75"/>
      <c r="CA232" s="75"/>
      <c r="CB232" s="75"/>
      <c r="CC232" s="75"/>
      <c r="CD232" s="79">
        <f t="shared" si="184"/>
        <v>0</v>
      </c>
      <c r="CE232" s="92">
        <f>IF(CD232&lt;CE3,CD232,CE3)</f>
        <v>0</v>
      </c>
      <c r="CF232" s="72" t="str">
        <f>IF(CE232&gt;=CE3,"BALLOON","PMT")</f>
        <v>PMT</v>
      </c>
      <c r="CG232" s="91">
        <f t="shared" si="194"/>
        <v>0</v>
      </c>
      <c r="CH232" s="91">
        <f>IF(BX1=360,CB5,CG232)</f>
        <v>0</v>
      </c>
      <c r="CI232" s="75" t="b">
        <f t="shared" si="185"/>
        <v>0</v>
      </c>
      <c r="CJ232" s="75">
        <f t="shared" si="195"/>
        <v>0</v>
      </c>
      <c r="CK232" s="75">
        <f>SUM(CJ232*CK1)</f>
        <v>0</v>
      </c>
      <c r="CL232" s="98">
        <f t="shared" si="186"/>
        <v>0</v>
      </c>
      <c r="CM232" s="97">
        <f>IF(CF232="PMT",E16-CL232,0)</f>
        <v>0</v>
      </c>
      <c r="CN232" s="97">
        <f t="shared" si="199"/>
        <v>0</v>
      </c>
      <c r="CO232" s="97">
        <f t="shared" si="187"/>
        <v>0</v>
      </c>
      <c r="CP232" s="97">
        <f t="shared" si="188"/>
        <v>0</v>
      </c>
      <c r="CQ232" s="94">
        <f t="shared" si="189"/>
        <v>0</v>
      </c>
      <c r="CR232" s="95">
        <f t="shared" si="196"/>
        <v>0</v>
      </c>
      <c r="CS232" s="96">
        <f t="shared" si="190"/>
        <v>0</v>
      </c>
      <c r="CT232" s="75">
        <f t="shared" si="198"/>
        <v>0</v>
      </c>
      <c r="CU232" s="99">
        <f t="shared" si="191"/>
        <v>0</v>
      </c>
      <c r="CV232" s="99">
        <f t="shared" si="167"/>
        <v>0</v>
      </c>
      <c r="CW232" s="100">
        <f t="shared" si="197"/>
        <v>0</v>
      </c>
      <c r="CX232" s="75">
        <f>SUM(CR232*CT232*BE1)</f>
        <v>0</v>
      </c>
    </row>
    <row r="233" spans="1:102" ht="18.95" customHeight="1">
      <c r="A233" s="45" t="str">
        <f t="shared" si="201"/>
        <v/>
      </c>
      <c r="B233" s="55" t="str">
        <f t="shared" si="203"/>
        <v/>
      </c>
      <c r="C233" s="47" t="str">
        <f t="shared" si="202"/>
        <v/>
      </c>
      <c r="D233" s="56" t="str">
        <f t="shared" si="204"/>
        <v/>
      </c>
      <c r="E233" s="121" t="str">
        <f t="shared" si="208"/>
        <v/>
      </c>
      <c r="F233" s="121"/>
      <c r="G233" s="57" t="str">
        <f t="shared" si="205"/>
        <v/>
      </c>
      <c r="H233" s="57" t="str">
        <f t="shared" si="206"/>
        <v/>
      </c>
      <c r="I233" s="128" t="str">
        <f t="shared" si="209"/>
        <v/>
      </c>
      <c r="J233" s="128" t="str">
        <f t="shared" si="210"/>
        <v/>
      </c>
      <c r="K233" s="140" t="str">
        <f t="shared" si="213"/>
        <v/>
      </c>
      <c r="L233" s="140"/>
      <c r="M233" s="139" t="str">
        <f t="shared" si="214"/>
        <v/>
      </c>
      <c r="N233" s="139"/>
      <c r="O233" s="46" t="str">
        <f t="shared" si="215"/>
        <v/>
      </c>
      <c r="P233" s="51" t="str">
        <f t="shared" si="216"/>
        <v/>
      </c>
      <c r="Q233" s="51"/>
      <c r="R233" s="75">
        <f>IF(R232+1&lt;13,(R232+1)*S1,1*S1)</f>
        <v>0</v>
      </c>
      <c r="S233" s="75">
        <f>SUM(BG233*S1)</f>
        <v>0</v>
      </c>
      <c r="T233" s="75">
        <f>IF(R233=1,(T232+1)*S1,T232*S1)</f>
        <v>0</v>
      </c>
      <c r="U233" s="75">
        <f>IF(U232+3&lt;13,(U232+3)*V1,(U232-9)*V1)</f>
        <v>0</v>
      </c>
      <c r="V233" s="75">
        <f>SUM(BG233*V1)</f>
        <v>0</v>
      </c>
      <c r="W233" s="75">
        <f>IF(U233&lt;4,(W232+1)*V1,W232*V1)</f>
        <v>0</v>
      </c>
      <c r="X233" s="75">
        <f>IF(X232+6&lt;13,(X232+6)*Y1,(X232-6)*Y1)</f>
        <v>0</v>
      </c>
      <c r="Y233" s="75">
        <f>SUM(BG233*Y1)</f>
        <v>0</v>
      </c>
      <c r="Z233" s="75">
        <f>IF(X233&lt;6,(Z232+1)*Y1,Z232*Y1)</f>
        <v>0</v>
      </c>
      <c r="AA233" s="75">
        <f>SUM(AA232*AB1)</f>
        <v>0</v>
      </c>
      <c r="AB233" s="75">
        <f>SUM(BG233*AB1)</f>
        <v>0</v>
      </c>
      <c r="AC233" s="75">
        <f>SUM(AC232+1*AB1)</f>
        <v>0</v>
      </c>
      <c r="AD233" s="75">
        <v>0</v>
      </c>
      <c r="AE233" s="75">
        <v>0</v>
      </c>
      <c r="AF233" s="75">
        <v>0</v>
      </c>
      <c r="AG233" s="75">
        <f>IF(AG232+2&lt;13,(AG232+2)*AH1,(AG232-10)*AH1)</f>
        <v>0</v>
      </c>
      <c r="AH233" s="75">
        <f>SUM(BG233*AH1)</f>
        <v>0</v>
      </c>
      <c r="AI233" s="75">
        <f>IF(AG233&lt;3,(AI232+1)*AH1,AI232*AH1)</f>
        <v>0</v>
      </c>
      <c r="AJ233" s="75">
        <f>IF(AJ231=AJ232,(AJ232+1-AK233)*AL1,AJ232*AL1)</f>
        <v>0</v>
      </c>
      <c r="AK233" s="75">
        <f t="shared" si="200"/>
        <v>0</v>
      </c>
      <c r="AL233" s="75">
        <f>IF(AJ233-AJ232=0,(AL232+15)*AL1,AM1*AL1)</f>
        <v>0</v>
      </c>
      <c r="AM233" s="75">
        <f>IF(AK233=12,(AM232+1)*AL1,AM232*AL1)</f>
        <v>0</v>
      </c>
      <c r="AN233" s="75">
        <f>IF(AN231=AN232,(AN232+1-AO233)*AO1,AN232*AO1)</f>
        <v>0</v>
      </c>
      <c r="AO233" s="75">
        <f t="shared" si="192"/>
        <v>0</v>
      </c>
      <c r="AP233" s="75">
        <f>IF(AN232=AN233,BG233*AO1,(AP232-15)*AO1)</f>
        <v>0</v>
      </c>
      <c r="AQ233" s="75">
        <f>IF(AO233=12,(AQ232+1)*AO1,AQ232*AO1)</f>
        <v>0</v>
      </c>
      <c r="AR233" s="91">
        <f>SUM(MONTH(BC232+14)*AS1)</f>
        <v>0</v>
      </c>
      <c r="AS233" s="91">
        <f>SUM(DAY(BC232+14)*AS1)</f>
        <v>0</v>
      </c>
      <c r="AT233" s="91">
        <f>SUM(YEAR(BC232+14)*AS1)</f>
        <v>0</v>
      </c>
      <c r="AU233" s="91">
        <f>SUM(MONTH(BC232+7)*AV1)</f>
        <v>0</v>
      </c>
      <c r="AV233" s="91">
        <f>SUM(DAY(BC232+7)*AV1)</f>
        <v>0</v>
      </c>
      <c r="AW233" s="91">
        <f>SUM(YEAR(BC232+7)*AV1)</f>
        <v>0</v>
      </c>
      <c r="AX233" s="91">
        <f t="shared" si="170"/>
        <v>1</v>
      </c>
      <c r="AY233" s="91">
        <f t="shared" si="168"/>
        <v>1</v>
      </c>
      <c r="AZ233" s="91">
        <f t="shared" si="169"/>
        <v>0</v>
      </c>
      <c r="BA233" s="91">
        <f t="shared" si="169"/>
        <v>0</v>
      </c>
      <c r="BB233" s="79">
        <f t="shared" si="171"/>
        <v>0</v>
      </c>
      <c r="BC233" s="91">
        <f t="shared" si="172"/>
        <v>0</v>
      </c>
      <c r="BD233" s="75" t="s">
        <v>59</v>
      </c>
      <c r="BE233" s="91">
        <f>IF(BC233&lt;BU42,((BC233*10)+5),999999)</f>
        <v>5</v>
      </c>
      <c r="BF233" s="91">
        <f t="shared" si="173"/>
        <v>1</v>
      </c>
      <c r="BG233" s="75">
        <f t="shared" si="174"/>
        <v>0</v>
      </c>
      <c r="BH233" s="75">
        <f t="shared" si="193"/>
        <v>0</v>
      </c>
      <c r="BI233" s="75" t="b">
        <f t="shared" si="175"/>
        <v>0</v>
      </c>
      <c r="BJ233" s="75">
        <f t="shared" si="176"/>
        <v>0</v>
      </c>
      <c r="BK233" s="75">
        <f t="shared" si="177"/>
        <v>0</v>
      </c>
      <c r="BL233" s="75" t="b">
        <f t="shared" si="178"/>
        <v>1</v>
      </c>
      <c r="BM233" s="75">
        <f t="shared" si="179"/>
        <v>0</v>
      </c>
      <c r="BN233" s="75">
        <f t="shared" si="180"/>
        <v>0</v>
      </c>
      <c r="BO233" s="75" t="b">
        <f t="shared" si="181"/>
        <v>0</v>
      </c>
      <c r="BP233" s="75">
        <f t="shared" si="182"/>
        <v>0</v>
      </c>
      <c r="BQ233" s="75">
        <f t="shared" si="183"/>
        <v>0</v>
      </c>
      <c r="BR233" s="75"/>
      <c r="BS233" s="72" t="b">
        <f t="shared" si="207"/>
        <v>0</v>
      </c>
      <c r="BT233" s="72">
        <f t="shared" si="212"/>
        <v>0</v>
      </c>
      <c r="BU233" s="69" t="str">
        <f t="shared" si="211"/>
        <v/>
      </c>
      <c r="BV233" s="75"/>
      <c r="BW233" s="75"/>
      <c r="BX233" s="75"/>
      <c r="BY233" s="75"/>
      <c r="BZ233" s="75"/>
      <c r="CA233" s="75"/>
      <c r="CB233" s="75"/>
      <c r="CC233" s="75"/>
      <c r="CD233" s="79">
        <f t="shared" si="184"/>
        <v>0</v>
      </c>
      <c r="CE233" s="92">
        <f>IF(CD233&lt;CE3,CD233,CE3)</f>
        <v>0</v>
      </c>
      <c r="CF233" s="72" t="str">
        <f>IF(CE233&gt;=CE3,"BALLOON","PMT")</f>
        <v>PMT</v>
      </c>
      <c r="CG233" s="91">
        <f t="shared" si="194"/>
        <v>0</v>
      </c>
      <c r="CH233" s="91">
        <f>IF(BX1=360,CB5,CG233)</f>
        <v>0</v>
      </c>
      <c r="CI233" s="75" t="b">
        <f t="shared" si="185"/>
        <v>0</v>
      </c>
      <c r="CJ233" s="75">
        <f t="shared" si="195"/>
        <v>0</v>
      </c>
      <c r="CK233" s="75">
        <f>SUM(CJ233*CK1)</f>
        <v>0</v>
      </c>
      <c r="CL233" s="98">
        <f t="shared" si="186"/>
        <v>0</v>
      </c>
      <c r="CM233" s="97">
        <f>IF(CF233="PMT",E16-CL233,0)</f>
        <v>0</v>
      </c>
      <c r="CN233" s="97">
        <f t="shared" si="199"/>
        <v>0</v>
      </c>
      <c r="CO233" s="97">
        <f t="shared" si="187"/>
        <v>0</v>
      </c>
      <c r="CP233" s="97">
        <f t="shared" si="188"/>
        <v>0</v>
      </c>
      <c r="CQ233" s="94">
        <f t="shared" si="189"/>
        <v>0</v>
      </c>
      <c r="CR233" s="95">
        <f t="shared" si="196"/>
        <v>0</v>
      </c>
      <c r="CS233" s="96">
        <f t="shared" si="190"/>
        <v>0</v>
      </c>
      <c r="CT233" s="75">
        <f t="shared" si="198"/>
        <v>0</v>
      </c>
      <c r="CU233" s="99">
        <f t="shared" si="191"/>
        <v>0</v>
      </c>
      <c r="CV233" s="99">
        <f t="shared" si="167"/>
        <v>0</v>
      </c>
      <c r="CW233" s="100">
        <f t="shared" si="197"/>
        <v>0</v>
      </c>
      <c r="CX233" s="75">
        <f>SUM(CR233*CT233*BE1)</f>
        <v>0</v>
      </c>
    </row>
    <row r="234" spans="1:102" ht="18.95" customHeight="1">
      <c r="A234" s="45" t="str">
        <f t="shared" si="201"/>
        <v/>
      </c>
      <c r="B234" s="55" t="str">
        <f t="shared" si="203"/>
        <v/>
      </c>
      <c r="C234" s="47" t="str">
        <f t="shared" si="202"/>
        <v/>
      </c>
      <c r="D234" s="56" t="str">
        <f t="shared" si="204"/>
        <v/>
      </c>
      <c r="E234" s="121" t="str">
        <f t="shared" si="208"/>
        <v/>
      </c>
      <c r="F234" s="121"/>
      <c r="G234" s="57" t="str">
        <f t="shared" si="205"/>
        <v/>
      </c>
      <c r="H234" s="57" t="str">
        <f t="shared" si="206"/>
        <v/>
      </c>
      <c r="I234" s="128" t="str">
        <f t="shared" si="209"/>
        <v/>
      </c>
      <c r="J234" s="128" t="str">
        <f t="shared" si="210"/>
        <v/>
      </c>
      <c r="K234" s="140" t="str">
        <f t="shared" si="213"/>
        <v/>
      </c>
      <c r="L234" s="140"/>
      <c r="M234" s="139" t="str">
        <f t="shared" si="214"/>
        <v/>
      </c>
      <c r="N234" s="139"/>
      <c r="O234" s="46" t="str">
        <f t="shared" si="215"/>
        <v/>
      </c>
      <c r="P234" s="51" t="str">
        <f t="shared" si="216"/>
        <v/>
      </c>
      <c r="Q234" s="51"/>
      <c r="R234" s="75">
        <f>IF(R233+1&lt;13,(R233+1)*S1,1*S1)</f>
        <v>0</v>
      </c>
      <c r="S234" s="75">
        <f>SUM(BG234*S1)</f>
        <v>0</v>
      </c>
      <c r="T234" s="75">
        <f>IF(R234=1,(T233+1)*S1,T233*S1)</f>
        <v>0</v>
      </c>
      <c r="U234" s="75">
        <f>IF(U233+3&lt;13,(U233+3)*V1,(U233-9)*V1)</f>
        <v>0</v>
      </c>
      <c r="V234" s="75">
        <f>SUM(BG234*V1)</f>
        <v>0</v>
      </c>
      <c r="W234" s="75">
        <f>IF(U234&lt;4,(W233+1)*V1,W233*V1)</f>
        <v>0</v>
      </c>
      <c r="X234" s="75">
        <f>IF(X233+6&lt;13,(X233+6)*Y1,(X233-6)*Y1)</f>
        <v>0</v>
      </c>
      <c r="Y234" s="75">
        <f>SUM(BG234*Y1)</f>
        <v>0</v>
      </c>
      <c r="Z234" s="75">
        <f>IF(X234&lt;6,(Z233+1)*Y1,Z233*Y1)</f>
        <v>0</v>
      </c>
      <c r="AA234" s="75">
        <f>SUM(AA233*AB1)</f>
        <v>0</v>
      </c>
      <c r="AB234" s="75">
        <f>SUM(BG234*AB1)</f>
        <v>0</v>
      </c>
      <c r="AC234" s="75">
        <f>SUM(AC233+1*AB1)</f>
        <v>0</v>
      </c>
      <c r="AD234" s="75">
        <v>0</v>
      </c>
      <c r="AE234" s="75">
        <v>0</v>
      </c>
      <c r="AF234" s="75">
        <v>0</v>
      </c>
      <c r="AG234" s="75">
        <f>IF(AG233+2&lt;13,(AG233+2)*AH1,(AG233-10)*AH1)</f>
        <v>0</v>
      </c>
      <c r="AH234" s="75">
        <f>SUM(BG234*AH1)</f>
        <v>0</v>
      </c>
      <c r="AI234" s="75">
        <f>IF(AG234&lt;3,(AI233+1)*AH1,AI233*AH1)</f>
        <v>0</v>
      </c>
      <c r="AJ234" s="75">
        <f>IF(AJ232=AJ233,(AJ233+1-AK234)*AL1,AJ233*AL1)</f>
        <v>0</v>
      </c>
      <c r="AK234" s="75">
        <f t="shared" si="200"/>
        <v>0</v>
      </c>
      <c r="AL234" s="75">
        <f>IF(AJ234-AJ233=0,(AL233+15)*AL1,AM1*AL1)</f>
        <v>0</v>
      </c>
      <c r="AM234" s="75">
        <f>IF(AK234=12,(AM233+1)*AL1,AM233*AL1)</f>
        <v>0</v>
      </c>
      <c r="AN234" s="75">
        <f>IF(AN232=AN233,(AN233+1-AO234)*AO1,AN233*AO1)</f>
        <v>0</v>
      </c>
      <c r="AO234" s="75">
        <f t="shared" si="192"/>
        <v>0</v>
      </c>
      <c r="AP234" s="75">
        <f>IF(AN233=AN234,BG234*AO1,(AP233-15)*AO1)</f>
        <v>0</v>
      </c>
      <c r="AQ234" s="75">
        <f>IF(AO234=12,(AQ233+1)*AO1,AQ233*AO1)</f>
        <v>0</v>
      </c>
      <c r="AR234" s="91">
        <f>SUM(MONTH(BC233+14)*AS1)</f>
        <v>0</v>
      </c>
      <c r="AS234" s="91">
        <f>SUM(DAY(BC233+14)*AS1)</f>
        <v>0</v>
      </c>
      <c r="AT234" s="91">
        <f>SUM(YEAR(BC233+14)*AS1)</f>
        <v>0</v>
      </c>
      <c r="AU234" s="91">
        <f>SUM(MONTH(BC233+7)*AV1)</f>
        <v>0</v>
      </c>
      <c r="AV234" s="91">
        <f>SUM(DAY(BC233+7)*AV1)</f>
        <v>0</v>
      </c>
      <c r="AW234" s="91">
        <f>SUM(YEAR(BC233+7)*AV1)</f>
        <v>0</v>
      </c>
      <c r="AX234" s="91">
        <f t="shared" si="170"/>
        <v>1</v>
      </c>
      <c r="AY234" s="91">
        <f t="shared" si="168"/>
        <v>1</v>
      </c>
      <c r="AZ234" s="91">
        <f t="shared" si="169"/>
        <v>0</v>
      </c>
      <c r="BA234" s="91">
        <f t="shared" si="169"/>
        <v>0</v>
      </c>
      <c r="BB234" s="79">
        <f t="shared" si="171"/>
        <v>0</v>
      </c>
      <c r="BC234" s="91">
        <f t="shared" si="172"/>
        <v>0</v>
      </c>
      <c r="BD234" s="75" t="s">
        <v>59</v>
      </c>
      <c r="BE234" s="91">
        <f>IF(BC234&lt;BU42,((BC234*10)+5),999999)</f>
        <v>5</v>
      </c>
      <c r="BF234" s="91">
        <f t="shared" si="173"/>
        <v>1</v>
      </c>
      <c r="BG234" s="75">
        <f t="shared" si="174"/>
        <v>0</v>
      </c>
      <c r="BH234" s="75">
        <f t="shared" si="193"/>
        <v>0</v>
      </c>
      <c r="BI234" s="75" t="b">
        <f t="shared" si="175"/>
        <v>0</v>
      </c>
      <c r="BJ234" s="75">
        <f t="shared" si="176"/>
        <v>0</v>
      </c>
      <c r="BK234" s="75">
        <f t="shared" si="177"/>
        <v>0</v>
      </c>
      <c r="BL234" s="75" t="b">
        <f t="shared" si="178"/>
        <v>1</v>
      </c>
      <c r="BM234" s="75">
        <f t="shared" si="179"/>
        <v>0</v>
      </c>
      <c r="BN234" s="75">
        <f t="shared" si="180"/>
        <v>0</v>
      </c>
      <c r="BO234" s="75" t="b">
        <f t="shared" si="181"/>
        <v>0</v>
      </c>
      <c r="BP234" s="75">
        <f t="shared" si="182"/>
        <v>0</v>
      </c>
      <c r="BQ234" s="75">
        <f t="shared" si="183"/>
        <v>0</v>
      </c>
      <c r="BR234" s="75"/>
      <c r="BS234" s="72" t="b">
        <f t="shared" si="207"/>
        <v>0</v>
      </c>
      <c r="BT234" s="72">
        <f t="shared" si="212"/>
        <v>0</v>
      </c>
      <c r="BU234" s="69" t="str">
        <f t="shared" si="211"/>
        <v/>
      </c>
      <c r="BV234" s="75"/>
      <c r="BW234" s="75"/>
      <c r="BX234" s="75"/>
      <c r="BY234" s="75"/>
      <c r="BZ234" s="75"/>
      <c r="CA234" s="75"/>
      <c r="CB234" s="75"/>
      <c r="CC234" s="75"/>
      <c r="CD234" s="79">
        <f t="shared" si="184"/>
        <v>0</v>
      </c>
      <c r="CE234" s="92">
        <f>IF(CD234&lt;CE3,CD234,CE3)</f>
        <v>0</v>
      </c>
      <c r="CF234" s="72" t="str">
        <f>IF(CE234&gt;=CE3,"BALLOON","PMT")</f>
        <v>PMT</v>
      </c>
      <c r="CG234" s="91">
        <f t="shared" si="194"/>
        <v>0</v>
      </c>
      <c r="CH234" s="91">
        <f>IF(BX1=360,CB5,CG234)</f>
        <v>0</v>
      </c>
      <c r="CI234" s="75" t="b">
        <f t="shared" si="185"/>
        <v>0</v>
      </c>
      <c r="CJ234" s="75">
        <f t="shared" si="195"/>
        <v>0</v>
      </c>
      <c r="CK234" s="75">
        <f>SUM(CJ234*CK1)</f>
        <v>0</v>
      </c>
      <c r="CL234" s="98">
        <f t="shared" si="186"/>
        <v>0</v>
      </c>
      <c r="CM234" s="97">
        <f>IF(CF234="PMT",E16-CL234,0)</f>
        <v>0</v>
      </c>
      <c r="CN234" s="97">
        <f t="shared" si="199"/>
        <v>0</v>
      </c>
      <c r="CO234" s="97">
        <f t="shared" si="187"/>
        <v>0</v>
      </c>
      <c r="CP234" s="97">
        <f t="shared" si="188"/>
        <v>0</v>
      </c>
      <c r="CQ234" s="94">
        <f t="shared" si="189"/>
        <v>0</v>
      </c>
      <c r="CR234" s="95">
        <f t="shared" si="196"/>
        <v>0</v>
      </c>
      <c r="CS234" s="96">
        <f t="shared" si="190"/>
        <v>0</v>
      </c>
      <c r="CT234" s="75">
        <f t="shared" si="198"/>
        <v>0</v>
      </c>
      <c r="CU234" s="99">
        <f t="shared" si="191"/>
        <v>0</v>
      </c>
      <c r="CV234" s="99">
        <f t="shared" si="167"/>
        <v>0</v>
      </c>
      <c r="CW234" s="100">
        <f t="shared" si="197"/>
        <v>0</v>
      </c>
      <c r="CX234" s="75">
        <f>SUM(CR234*CT234*BE1)</f>
        <v>0</v>
      </c>
    </row>
    <row r="235" spans="1:102" ht="18.95" customHeight="1">
      <c r="A235" s="45" t="str">
        <f t="shared" si="201"/>
        <v/>
      </c>
      <c r="B235" s="55" t="str">
        <f t="shared" si="203"/>
        <v/>
      </c>
      <c r="C235" s="47" t="str">
        <f t="shared" si="202"/>
        <v/>
      </c>
      <c r="D235" s="56" t="str">
        <f t="shared" si="204"/>
        <v/>
      </c>
      <c r="E235" s="121" t="str">
        <f t="shared" si="208"/>
        <v/>
      </c>
      <c r="F235" s="121"/>
      <c r="G235" s="57" t="str">
        <f t="shared" si="205"/>
        <v/>
      </c>
      <c r="H235" s="57" t="str">
        <f t="shared" si="206"/>
        <v/>
      </c>
      <c r="I235" s="128" t="str">
        <f t="shared" si="209"/>
        <v/>
      </c>
      <c r="J235" s="128" t="str">
        <f t="shared" si="210"/>
        <v/>
      </c>
      <c r="K235" s="140" t="str">
        <f t="shared" si="213"/>
        <v/>
      </c>
      <c r="L235" s="140"/>
      <c r="M235" s="139" t="str">
        <f t="shared" si="214"/>
        <v/>
      </c>
      <c r="N235" s="139"/>
      <c r="O235" s="46" t="str">
        <f t="shared" si="215"/>
        <v/>
      </c>
      <c r="P235" s="51" t="str">
        <f t="shared" si="216"/>
        <v/>
      </c>
      <c r="Q235" s="51"/>
      <c r="R235" s="75">
        <f>IF(R234+1&lt;13,(R234+1)*S1,1*S1)</f>
        <v>0</v>
      </c>
      <c r="S235" s="75">
        <f>SUM(BG235*S1)</f>
        <v>0</v>
      </c>
      <c r="T235" s="75">
        <f>IF(R235=1,(T234+1)*S1,T234*S1)</f>
        <v>0</v>
      </c>
      <c r="U235" s="75">
        <f>IF(U234+3&lt;13,(U234+3)*V1,(U234-9)*V1)</f>
        <v>0</v>
      </c>
      <c r="V235" s="75">
        <f>SUM(BG235*V1)</f>
        <v>0</v>
      </c>
      <c r="W235" s="75">
        <f>IF(U235&lt;4,(W234+1)*V1,W234*V1)</f>
        <v>0</v>
      </c>
      <c r="X235" s="75">
        <f>IF(X234+6&lt;13,(X234+6)*Y1,(X234-6)*Y1)</f>
        <v>0</v>
      </c>
      <c r="Y235" s="75">
        <f>SUM(BG235*Y1)</f>
        <v>0</v>
      </c>
      <c r="Z235" s="75">
        <f>IF(X235&lt;6,(Z234+1)*Y1,Z234*Y1)</f>
        <v>0</v>
      </c>
      <c r="AA235" s="75">
        <f>SUM(AA234*AB1)</f>
        <v>0</v>
      </c>
      <c r="AB235" s="75">
        <f>SUM(BG235*AB1)</f>
        <v>0</v>
      </c>
      <c r="AC235" s="75">
        <f>SUM(AC234+1*AB1)</f>
        <v>0</v>
      </c>
      <c r="AD235" s="75">
        <v>0</v>
      </c>
      <c r="AE235" s="75">
        <v>0</v>
      </c>
      <c r="AF235" s="75">
        <v>0</v>
      </c>
      <c r="AG235" s="75">
        <f>IF(AG234+2&lt;13,(AG234+2)*AH1,(AG234-10)*AH1)</f>
        <v>0</v>
      </c>
      <c r="AH235" s="75">
        <f>SUM(BG235*AH1)</f>
        <v>0</v>
      </c>
      <c r="AI235" s="75">
        <f>IF(AG235&lt;3,(AI234+1)*AH1,AI234*AH1)</f>
        <v>0</v>
      </c>
      <c r="AJ235" s="75">
        <f>IF(AJ233=AJ234,(AJ234+1-AK235)*AL1,AJ234*AL1)</f>
        <v>0</v>
      </c>
      <c r="AK235" s="75">
        <f t="shared" si="200"/>
        <v>0</v>
      </c>
      <c r="AL235" s="75">
        <f>IF(AJ235-AJ234=0,(AL234+15)*AL1,AM1*AL1)</f>
        <v>0</v>
      </c>
      <c r="AM235" s="75">
        <f>IF(AK235=12,(AM234+1)*AL1,AM234*AL1)</f>
        <v>0</v>
      </c>
      <c r="AN235" s="75">
        <f>IF(AN233=AN234,(AN234+1-AO235)*AO1,AN234*AO1)</f>
        <v>0</v>
      </c>
      <c r="AO235" s="75">
        <f t="shared" si="192"/>
        <v>0</v>
      </c>
      <c r="AP235" s="75">
        <f>IF(AN234=AN235,BG235*AO1,(AP234-15)*AO1)</f>
        <v>0</v>
      </c>
      <c r="AQ235" s="75">
        <f>IF(AO235=12,(AQ234+1)*AO1,AQ234*AO1)</f>
        <v>0</v>
      </c>
      <c r="AR235" s="91">
        <f>SUM(MONTH(BC234+14)*AS1)</f>
        <v>0</v>
      </c>
      <c r="AS235" s="91">
        <f>SUM(DAY(BC234+14)*AS1)</f>
        <v>0</v>
      </c>
      <c r="AT235" s="91">
        <f>SUM(YEAR(BC234+14)*AS1)</f>
        <v>0</v>
      </c>
      <c r="AU235" s="91">
        <f>SUM(MONTH(BC234+7)*AV1)</f>
        <v>0</v>
      </c>
      <c r="AV235" s="91">
        <f>SUM(DAY(BC234+7)*AV1)</f>
        <v>0</v>
      </c>
      <c r="AW235" s="91">
        <f>SUM(YEAR(BC234+7)*AV1)</f>
        <v>0</v>
      </c>
      <c r="AX235" s="91">
        <f t="shared" si="170"/>
        <v>1</v>
      </c>
      <c r="AY235" s="91">
        <f t="shared" si="168"/>
        <v>1</v>
      </c>
      <c r="AZ235" s="91">
        <f t="shared" si="169"/>
        <v>0</v>
      </c>
      <c r="BA235" s="91">
        <f t="shared" si="169"/>
        <v>0</v>
      </c>
      <c r="BB235" s="79">
        <f t="shared" si="171"/>
        <v>0</v>
      </c>
      <c r="BC235" s="91">
        <f t="shared" si="172"/>
        <v>0</v>
      </c>
      <c r="BD235" s="75" t="s">
        <v>59</v>
      </c>
      <c r="BE235" s="91">
        <f>IF(BC235&lt;BU42,((BC235*10)+5),999999)</f>
        <v>5</v>
      </c>
      <c r="BF235" s="91">
        <f t="shared" si="173"/>
        <v>1</v>
      </c>
      <c r="BG235" s="75">
        <f t="shared" si="174"/>
        <v>0</v>
      </c>
      <c r="BH235" s="75">
        <f t="shared" si="193"/>
        <v>0</v>
      </c>
      <c r="BI235" s="75" t="b">
        <f t="shared" si="175"/>
        <v>0</v>
      </c>
      <c r="BJ235" s="75">
        <f t="shared" si="176"/>
        <v>0</v>
      </c>
      <c r="BK235" s="75">
        <f t="shared" si="177"/>
        <v>0</v>
      </c>
      <c r="BL235" s="75" t="b">
        <f t="shared" si="178"/>
        <v>1</v>
      </c>
      <c r="BM235" s="75">
        <f t="shared" si="179"/>
        <v>0</v>
      </c>
      <c r="BN235" s="75">
        <f t="shared" si="180"/>
        <v>0</v>
      </c>
      <c r="BO235" s="75" t="b">
        <f t="shared" si="181"/>
        <v>0</v>
      </c>
      <c r="BP235" s="75">
        <f t="shared" si="182"/>
        <v>0</v>
      </c>
      <c r="BQ235" s="75">
        <f t="shared" si="183"/>
        <v>0</v>
      </c>
      <c r="BR235" s="75"/>
      <c r="BS235" s="72" t="b">
        <f t="shared" si="207"/>
        <v>0</v>
      </c>
      <c r="BT235" s="72">
        <f t="shared" si="212"/>
        <v>0</v>
      </c>
      <c r="BU235" s="69" t="str">
        <f t="shared" si="211"/>
        <v/>
      </c>
      <c r="BV235" s="75"/>
      <c r="BW235" s="75"/>
      <c r="BX235" s="75"/>
      <c r="BY235" s="75"/>
      <c r="BZ235" s="75"/>
      <c r="CA235" s="75"/>
      <c r="CB235" s="75"/>
      <c r="CC235" s="75"/>
      <c r="CD235" s="79">
        <f t="shared" si="184"/>
        <v>0</v>
      </c>
      <c r="CE235" s="92">
        <f>IF(CD235&lt;CE3,CD235,CE3)</f>
        <v>0</v>
      </c>
      <c r="CF235" s="72" t="str">
        <f>IF(CE235&gt;=CE3,"BALLOON","PMT")</f>
        <v>PMT</v>
      </c>
      <c r="CG235" s="91">
        <f t="shared" si="194"/>
        <v>0</v>
      </c>
      <c r="CH235" s="91">
        <f>IF(BX1=360,CB5,CG235)</f>
        <v>0</v>
      </c>
      <c r="CI235" s="75" t="b">
        <f t="shared" si="185"/>
        <v>0</v>
      </c>
      <c r="CJ235" s="75">
        <f t="shared" si="195"/>
        <v>0</v>
      </c>
      <c r="CK235" s="75">
        <f>SUM(CJ235*CK1)</f>
        <v>0</v>
      </c>
      <c r="CL235" s="98">
        <f t="shared" si="186"/>
        <v>0</v>
      </c>
      <c r="CM235" s="97">
        <f>IF(CF235="PMT",E16-CL235,0)</f>
        <v>0</v>
      </c>
      <c r="CN235" s="97">
        <f t="shared" si="199"/>
        <v>0</v>
      </c>
      <c r="CO235" s="97">
        <f t="shared" si="187"/>
        <v>0</v>
      </c>
      <c r="CP235" s="97">
        <f t="shared" si="188"/>
        <v>0</v>
      </c>
      <c r="CQ235" s="94">
        <f t="shared" si="189"/>
        <v>0</v>
      </c>
      <c r="CR235" s="95">
        <f t="shared" si="196"/>
        <v>0</v>
      </c>
      <c r="CS235" s="96">
        <f t="shared" si="190"/>
        <v>0</v>
      </c>
      <c r="CT235" s="75">
        <f t="shared" si="198"/>
        <v>0</v>
      </c>
      <c r="CU235" s="99">
        <f t="shared" si="191"/>
        <v>0</v>
      </c>
      <c r="CV235" s="99">
        <f t="shared" si="167"/>
        <v>0</v>
      </c>
      <c r="CW235" s="100">
        <f t="shared" si="197"/>
        <v>0</v>
      </c>
      <c r="CX235" s="75">
        <f>SUM(CR235*CT235*BE1)</f>
        <v>0</v>
      </c>
    </row>
    <row r="236" spans="1:102" ht="18.95" customHeight="1">
      <c r="A236" s="45" t="str">
        <f t="shared" si="201"/>
        <v/>
      </c>
      <c r="B236" s="55" t="str">
        <f t="shared" si="203"/>
        <v/>
      </c>
      <c r="C236" s="47" t="str">
        <f t="shared" si="202"/>
        <v/>
      </c>
      <c r="D236" s="56" t="str">
        <f t="shared" si="204"/>
        <v/>
      </c>
      <c r="E236" s="121" t="str">
        <f t="shared" si="208"/>
        <v/>
      </c>
      <c r="F236" s="121"/>
      <c r="G236" s="57" t="str">
        <f t="shared" si="205"/>
        <v/>
      </c>
      <c r="H236" s="57" t="str">
        <f t="shared" si="206"/>
        <v/>
      </c>
      <c r="I236" s="128" t="str">
        <f t="shared" si="209"/>
        <v/>
      </c>
      <c r="J236" s="128" t="str">
        <f t="shared" si="210"/>
        <v/>
      </c>
      <c r="K236" s="140" t="str">
        <f t="shared" si="213"/>
        <v/>
      </c>
      <c r="L236" s="140"/>
      <c r="M236" s="139" t="str">
        <f t="shared" si="214"/>
        <v/>
      </c>
      <c r="N236" s="139"/>
      <c r="O236" s="46" t="str">
        <f t="shared" si="215"/>
        <v/>
      </c>
      <c r="P236" s="51" t="str">
        <f t="shared" si="216"/>
        <v/>
      </c>
      <c r="Q236" s="51"/>
      <c r="R236" s="75">
        <f>IF(R235+1&lt;13,(R235+1)*S1,1*S1)</f>
        <v>0</v>
      </c>
      <c r="S236" s="75">
        <f>SUM(BG236*S1)</f>
        <v>0</v>
      </c>
      <c r="T236" s="75">
        <f>IF(R236=1,(T235+1)*S1,T235*S1)</f>
        <v>0</v>
      </c>
      <c r="U236" s="75">
        <f>IF(U235+3&lt;13,(U235+3)*V1,(U235-9)*V1)</f>
        <v>0</v>
      </c>
      <c r="V236" s="75">
        <f>SUM(BG236*V1)</f>
        <v>0</v>
      </c>
      <c r="W236" s="75">
        <f>IF(U236&lt;4,(W235+1)*V1,W235*V1)</f>
        <v>0</v>
      </c>
      <c r="X236" s="75">
        <f>IF(X235+6&lt;13,(X235+6)*Y1,(X235-6)*Y1)</f>
        <v>0</v>
      </c>
      <c r="Y236" s="75">
        <f>SUM(BG236*Y1)</f>
        <v>0</v>
      </c>
      <c r="Z236" s="75">
        <f>IF(X236&lt;6,(Z235+1)*Y1,Z235*Y1)</f>
        <v>0</v>
      </c>
      <c r="AA236" s="75">
        <f>SUM(AA235*AB1)</f>
        <v>0</v>
      </c>
      <c r="AB236" s="75">
        <f>SUM(BG236*AB1)</f>
        <v>0</v>
      </c>
      <c r="AC236" s="75">
        <f>SUM(AC235+1*AB1)</f>
        <v>0</v>
      </c>
      <c r="AD236" s="75">
        <v>0</v>
      </c>
      <c r="AE236" s="75">
        <v>0</v>
      </c>
      <c r="AF236" s="75">
        <v>0</v>
      </c>
      <c r="AG236" s="75">
        <f>IF(AG235+2&lt;13,(AG235+2)*AH1,(AG235-10)*AH1)</f>
        <v>0</v>
      </c>
      <c r="AH236" s="75">
        <f>SUM(BG236*AH1)</f>
        <v>0</v>
      </c>
      <c r="AI236" s="75">
        <f>IF(AG236&lt;3,(AI235+1)*AH1,AI235*AH1)</f>
        <v>0</v>
      </c>
      <c r="AJ236" s="75">
        <f>IF(AJ234=AJ235,(AJ235+1-AK236)*AL1,AJ235*AL1)</f>
        <v>0</v>
      </c>
      <c r="AK236" s="75">
        <f t="shared" si="200"/>
        <v>0</v>
      </c>
      <c r="AL236" s="75">
        <f>IF(AJ236-AJ235=0,(AL235+15)*AL1,AM1*AL1)</f>
        <v>0</v>
      </c>
      <c r="AM236" s="75">
        <f>IF(AK236=12,(AM235+1)*AL1,AM235*AL1)</f>
        <v>0</v>
      </c>
      <c r="AN236" s="75">
        <f>IF(AN234=AN235,(AN235+1-AO236)*AO1,AN235*AO1)</f>
        <v>0</v>
      </c>
      <c r="AO236" s="75">
        <f t="shared" si="192"/>
        <v>0</v>
      </c>
      <c r="AP236" s="75">
        <f>IF(AN235=AN236,BG236*AO1,(AP235-15)*AO1)</f>
        <v>0</v>
      </c>
      <c r="AQ236" s="75">
        <f>IF(AO236=12,(AQ235+1)*AO1,AQ235*AO1)</f>
        <v>0</v>
      </c>
      <c r="AR236" s="91">
        <f>SUM(MONTH(BC235+14)*AS1)</f>
        <v>0</v>
      </c>
      <c r="AS236" s="91">
        <f>SUM(DAY(BC235+14)*AS1)</f>
        <v>0</v>
      </c>
      <c r="AT236" s="91">
        <f>SUM(YEAR(BC235+14)*AS1)</f>
        <v>0</v>
      </c>
      <c r="AU236" s="91">
        <f>SUM(MONTH(BC235+7)*AV1)</f>
        <v>0</v>
      </c>
      <c r="AV236" s="91">
        <f>SUM(DAY(BC235+7)*AV1)</f>
        <v>0</v>
      </c>
      <c r="AW236" s="91">
        <f>SUM(YEAR(BC235+7)*AV1)</f>
        <v>0</v>
      </c>
      <c r="AX236" s="91">
        <f t="shared" si="170"/>
        <v>1</v>
      </c>
      <c r="AY236" s="91">
        <f t="shared" si="168"/>
        <v>1</v>
      </c>
      <c r="AZ236" s="91">
        <f t="shared" si="169"/>
        <v>0</v>
      </c>
      <c r="BA236" s="91">
        <f t="shared" si="169"/>
        <v>0</v>
      </c>
      <c r="BB236" s="79">
        <f t="shared" si="171"/>
        <v>0</v>
      </c>
      <c r="BC236" s="91">
        <f t="shared" si="172"/>
        <v>0</v>
      </c>
      <c r="BD236" s="75" t="s">
        <v>59</v>
      </c>
      <c r="BE236" s="91">
        <f>IF(BC236&lt;BU42,((BC236*10)+5),999999)</f>
        <v>5</v>
      </c>
      <c r="BF236" s="91">
        <f t="shared" si="173"/>
        <v>1</v>
      </c>
      <c r="BG236" s="75">
        <f t="shared" si="174"/>
        <v>0</v>
      </c>
      <c r="BH236" s="75">
        <f t="shared" si="193"/>
        <v>0</v>
      </c>
      <c r="BI236" s="75" t="b">
        <f t="shared" si="175"/>
        <v>0</v>
      </c>
      <c r="BJ236" s="75">
        <f t="shared" si="176"/>
        <v>0</v>
      </c>
      <c r="BK236" s="75">
        <f t="shared" si="177"/>
        <v>0</v>
      </c>
      <c r="BL236" s="75" t="b">
        <f t="shared" si="178"/>
        <v>1</v>
      </c>
      <c r="BM236" s="75">
        <f t="shared" si="179"/>
        <v>0</v>
      </c>
      <c r="BN236" s="75">
        <f t="shared" si="180"/>
        <v>0</v>
      </c>
      <c r="BO236" s="75" t="b">
        <f t="shared" si="181"/>
        <v>0</v>
      </c>
      <c r="BP236" s="75">
        <f t="shared" si="182"/>
        <v>0</v>
      </c>
      <c r="BQ236" s="75">
        <f t="shared" si="183"/>
        <v>0</v>
      </c>
      <c r="BR236" s="75"/>
      <c r="BS236" s="72" t="b">
        <f t="shared" si="207"/>
        <v>0</v>
      </c>
      <c r="BT236" s="72">
        <f t="shared" si="212"/>
        <v>0</v>
      </c>
      <c r="BU236" s="69" t="str">
        <f t="shared" si="211"/>
        <v/>
      </c>
      <c r="BV236" s="75"/>
      <c r="BW236" s="75"/>
      <c r="BX236" s="75"/>
      <c r="BY236" s="75"/>
      <c r="BZ236" s="75"/>
      <c r="CA236" s="75"/>
      <c r="CB236" s="75"/>
      <c r="CC236" s="75"/>
      <c r="CD236" s="79">
        <f t="shared" si="184"/>
        <v>0</v>
      </c>
      <c r="CE236" s="92">
        <f>IF(CD236&lt;CE3,CD236,CE3)</f>
        <v>0</v>
      </c>
      <c r="CF236" s="72" t="str">
        <f>IF(CE236&gt;=CE3,"BALLOON","PMT")</f>
        <v>PMT</v>
      </c>
      <c r="CG236" s="91">
        <f t="shared" si="194"/>
        <v>0</v>
      </c>
      <c r="CH236" s="91">
        <f>IF(BX1=360,CB5,CG236)</f>
        <v>0</v>
      </c>
      <c r="CI236" s="75" t="b">
        <f t="shared" si="185"/>
        <v>0</v>
      </c>
      <c r="CJ236" s="75">
        <f t="shared" si="195"/>
        <v>0</v>
      </c>
      <c r="CK236" s="75">
        <f>SUM(CJ236*CK1)</f>
        <v>0</v>
      </c>
      <c r="CL236" s="98">
        <f t="shared" si="186"/>
        <v>0</v>
      </c>
      <c r="CM236" s="97">
        <f>IF(CF236="PMT",E16-CL236,0)</f>
        <v>0</v>
      </c>
      <c r="CN236" s="97">
        <f t="shared" si="199"/>
        <v>0</v>
      </c>
      <c r="CO236" s="97">
        <f t="shared" si="187"/>
        <v>0</v>
      </c>
      <c r="CP236" s="97">
        <f t="shared" si="188"/>
        <v>0</v>
      </c>
      <c r="CQ236" s="94">
        <f t="shared" si="189"/>
        <v>0</v>
      </c>
      <c r="CR236" s="95">
        <f t="shared" si="196"/>
        <v>0</v>
      </c>
      <c r="CS236" s="96">
        <f t="shared" si="190"/>
        <v>0</v>
      </c>
      <c r="CT236" s="75">
        <f t="shared" si="198"/>
        <v>0</v>
      </c>
      <c r="CU236" s="99">
        <f t="shared" si="191"/>
        <v>0</v>
      </c>
      <c r="CV236" s="99">
        <f t="shared" si="167"/>
        <v>0</v>
      </c>
      <c r="CW236" s="100">
        <f t="shared" si="197"/>
        <v>0</v>
      </c>
      <c r="CX236" s="75">
        <f>SUM(CR236*CT236*BE1)</f>
        <v>0</v>
      </c>
    </row>
    <row r="237" spans="1:102" ht="18.95" customHeight="1">
      <c r="A237" s="45" t="str">
        <f t="shared" si="201"/>
        <v/>
      </c>
      <c r="B237" s="55" t="str">
        <f t="shared" si="203"/>
        <v/>
      </c>
      <c r="C237" s="47" t="str">
        <f t="shared" si="202"/>
        <v/>
      </c>
      <c r="D237" s="56" t="str">
        <f t="shared" si="204"/>
        <v/>
      </c>
      <c r="E237" s="121" t="str">
        <f t="shared" si="208"/>
        <v/>
      </c>
      <c r="F237" s="121"/>
      <c r="G237" s="57" t="str">
        <f t="shared" si="205"/>
        <v/>
      </c>
      <c r="H237" s="57" t="str">
        <f t="shared" si="206"/>
        <v/>
      </c>
      <c r="I237" s="128" t="str">
        <f t="shared" si="209"/>
        <v/>
      </c>
      <c r="J237" s="128" t="str">
        <f t="shared" si="210"/>
        <v/>
      </c>
      <c r="K237" s="140" t="str">
        <f t="shared" si="213"/>
        <v/>
      </c>
      <c r="L237" s="140"/>
      <c r="M237" s="139" t="str">
        <f t="shared" si="214"/>
        <v/>
      </c>
      <c r="N237" s="139"/>
      <c r="O237" s="46" t="str">
        <f t="shared" si="215"/>
        <v/>
      </c>
      <c r="P237" s="51" t="str">
        <f t="shared" si="216"/>
        <v/>
      </c>
      <c r="Q237" s="51"/>
      <c r="R237" s="75">
        <f>IF(R236+1&lt;13,(R236+1)*S1,1*S1)</f>
        <v>0</v>
      </c>
      <c r="S237" s="75">
        <f>SUM(BG237*S1)</f>
        <v>0</v>
      </c>
      <c r="T237" s="75">
        <f>IF(R237=1,(T236+1)*S1,T236*S1)</f>
        <v>0</v>
      </c>
      <c r="U237" s="75">
        <f>IF(U236+3&lt;13,(U236+3)*V1,(U236-9)*V1)</f>
        <v>0</v>
      </c>
      <c r="V237" s="75">
        <f>SUM(BG237*V1)</f>
        <v>0</v>
      </c>
      <c r="W237" s="75">
        <f>IF(U237&lt;4,(W236+1)*V1,W236*V1)</f>
        <v>0</v>
      </c>
      <c r="X237" s="75">
        <f>IF(X236+6&lt;13,(X236+6)*Y1,(X236-6)*Y1)</f>
        <v>0</v>
      </c>
      <c r="Y237" s="75">
        <f>SUM(BG237*Y1)</f>
        <v>0</v>
      </c>
      <c r="Z237" s="75">
        <f>IF(X237&lt;6,(Z236+1)*Y1,Z236*Y1)</f>
        <v>0</v>
      </c>
      <c r="AA237" s="75">
        <f>SUM(AA236*AB1)</f>
        <v>0</v>
      </c>
      <c r="AB237" s="75">
        <f>SUM(BG237*AB1)</f>
        <v>0</v>
      </c>
      <c r="AC237" s="75">
        <f>SUM(AC236+1*AB1)</f>
        <v>0</v>
      </c>
      <c r="AD237" s="75">
        <v>0</v>
      </c>
      <c r="AE237" s="75">
        <v>0</v>
      </c>
      <c r="AF237" s="75">
        <v>0</v>
      </c>
      <c r="AG237" s="75">
        <f>IF(AG236+2&lt;13,(AG236+2)*AH1,(AG236-10)*AH1)</f>
        <v>0</v>
      </c>
      <c r="AH237" s="75">
        <f>SUM(BG237*AH1)</f>
        <v>0</v>
      </c>
      <c r="AI237" s="75">
        <f>IF(AG237&lt;3,(AI236+1)*AH1,AI236*AH1)</f>
        <v>0</v>
      </c>
      <c r="AJ237" s="75">
        <f>IF(AJ235=AJ236,(AJ236+1-AK237)*AL1,AJ236*AL1)</f>
        <v>0</v>
      </c>
      <c r="AK237" s="75">
        <f t="shared" si="200"/>
        <v>0</v>
      </c>
      <c r="AL237" s="75">
        <f>IF(AJ237-AJ236=0,(AL236+15)*AL1,AM1*AL1)</f>
        <v>0</v>
      </c>
      <c r="AM237" s="75">
        <f>IF(AK237=12,(AM236+1)*AL1,AM236*AL1)</f>
        <v>0</v>
      </c>
      <c r="AN237" s="75">
        <f>IF(AN235=AN236,(AN236+1-AO237)*AO1,AN236*AO1)</f>
        <v>0</v>
      </c>
      <c r="AO237" s="75">
        <f t="shared" si="192"/>
        <v>0</v>
      </c>
      <c r="AP237" s="75">
        <f>IF(AN236=AN237,BG237*AO1,(AP236-15)*AO1)</f>
        <v>0</v>
      </c>
      <c r="AQ237" s="75">
        <f>IF(AO237=12,(AQ236+1)*AO1,AQ236*AO1)</f>
        <v>0</v>
      </c>
      <c r="AR237" s="91">
        <f>SUM(MONTH(BC236+14)*AS1)</f>
        <v>0</v>
      </c>
      <c r="AS237" s="91">
        <f>SUM(DAY(BC236+14)*AS1)</f>
        <v>0</v>
      </c>
      <c r="AT237" s="91">
        <f>SUM(YEAR(BC236+14)*AS1)</f>
        <v>0</v>
      </c>
      <c r="AU237" s="91">
        <f>SUM(MONTH(BC236+7)*AV1)</f>
        <v>0</v>
      </c>
      <c r="AV237" s="91">
        <f>SUM(DAY(BC236+7)*AV1)</f>
        <v>0</v>
      </c>
      <c r="AW237" s="91">
        <f>SUM(YEAR(BC236+7)*AV1)</f>
        <v>0</v>
      </c>
      <c r="AX237" s="91">
        <f t="shared" si="170"/>
        <v>1</v>
      </c>
      <c r="AY237" s="91">
        <f t="shared" si="168"/>
        <v>1</v>
      </c>
      <c r="AZ237" s="91">
        <f t="shared" si="169"/>
        <v>0</v>
      </c>
      <c r="BA237" s="91">
        <f t="shared" si="169"/>
        <v>0</v>
      </c>
      <c r="BB237" s="79">
        <f t="shared" si="171"/>
        <v>0</v>
      </c>
      <c r="BC237" s="91">
        <f t="shared" si="172"/>
        <v>0</v>
      </c>
      <c r="BD237" s="75" t="s">
        <v>59</v>
      </c>
      <c r="BE237" s="91">
        <f>IF(BC237&lt;BU42,((BC237*10)+5),999999)</f>
        <v>5</v>
      </c>
      <c r="BF237" s="91">
        <f t="shared" si="173"/>
        <v>1</v>
      </c>
      <c r="BG237" s="75">
        <f t="shared" si="174"/>
        <v>0</v>
      </c>
      <c r="BH237" s="75">
        <f t="shared" si="193"/>
        <v>0</v>
      </c>
      <c r="BI237" s="75" t="b">
        <f t="shared" si="175"/>
        <v>0</v>
      </c>
      <c r="BJ237" s="75">
        <f t="shared" si="176"/>
        <v>0</v>
      </c>
      <c r="BK237" s="75">
        <f t="shared" si="177"/>
        <v>0</v>
      </c>
      <c r="BL237" s="75" t="b">
        <f t="shared" si="178"/>
        <v>1</v>
      </c>
      <c r="BM237" s="75">
        <f t="shared" si="179"/>
        <v>0</v>
      </c>
      <c r="BN237" s="75">
        <f t="shared" si="180"/>
        <v>0</v>
      </c>
      <c r="BO237" s="75" t="b">
        <f t="shared" si="181"/>
        <v>0</v>
      </c>
      <c r="BP237" s="75">
        <f t="shared" si="182"/>
        <v>0</v>
      </c>
      <c r="BQ237" s="75">
        <f t="shared" si="183"/>
        <v>0</v>
      </c>
      <c r="BR237" s="75"/>
      <c r="BS237" s="72" t="b">
        <f t="shared" si="207"/>
        <v>0</v>
      </c>
      <c r="BT237" s="72">
        <f t="shared" si="212"/>
        <v>0</v>
      </c>
      <c r="BU237" s="69" t="str">
        <f t="shared" si="211"/>
        <v/>
      </c>
      <c r="BV237" s="75"/>
      <c r="BW237" s="75"/>
      <c r="BX237" s="75"/>
      <c r="BY237" s="75"/>
      <c r="BZ237" s="75"/>
      <c r="CA237" s="75"/>
      <c r="CB237" s="75"/>
      <c r="CC237" s="75"/>
      <c r="CD237" s="79">
        <f t="shared" si="184"/>
        <v>0</v>
      </c>
      <c r="CE237" s="92">
        <f>IF(CD237&lt;CE3,CD237,CE3)</f>
        <v>0</v>
      </c>
      <c r="CF237" s="72" t="str">
        <f>IF(CE237&gt;=CE3,"BALLOON","PMT")</f>
        <v>PMT</v>
      </c>
      <c r="CG237" s="91">
        <f t="shared" si="194"/>
        <v>0</v>
      </c>
      <c r="CH237" s="91">
        <f>IF(BX1=360,CB5,CG237)</f>
        <v>0</v>
      </c>
      <c r="CI237" s="75" t="b">
        <f t="shared" si="185"/>
        <v>0</v>
      </c>
      <c r="CJ237" s="75">
        <f t="shared" si="195"/>
        <v>0</v>
      </c>
      <c r="CK237" s="75">
        <f>SUM(CJ237*CK1)</f>
        <v>0</v>
      </c>
      <c r="CL237" s="98">
        <f t="shared" si="186"/>
        <v>0</v>
      </c>
      <c r="CM237" s="97">
        <f>IF(CF237="PMT",E16-CL237,0)</f>
        <v>0</v>
      </c>
      <c r="CN237" s="97">
        <f t="shared" si="199"/>
        <v>0</v>
      </c>
      <c r="CO237" s="97">
        <f t="shared" si="187"/>
        <v>0</v>
      </c>
      <c r="CP237" s="97">
        <f t="shared" si="188"/>
        <v>0</v>
      </c>
      <c r="CQ237" s="94">
        <f t="shared" si="189"/>
        <v>0</v>
      </c>
      <c r="CR237" s="95">
        <f t="shared" si="196"/>
        <v>0</v>
      </c>
      <c r="CS237" s="96">
        <f t="shared" si="190"/>
        <v>0</v>
      </c>
      <c r="CT237" s="75">
        <f t="shared" si="198"/>
        <v>0</v>
      </c>
      <c r="CU237" s="99">
        <f t="shared" si="191"/>
        <v>0</v>
      </c>
      <c r="CV237" s="99">
        <f t="shared" si="167"/>
        <v>0</v>
      </c>
      <c r="CW237" s="100">
        <f t="shared" si="197"/>
        <v>0</v>
      </c>
      <c r="CX237" s="75">
        <f>SUM(CR237*CT237*BE1)</f>
        <v>0</v>
      </c>
    </row>
    <row r="238" spans="1:102" ht="18.95" customHeight="1">
      <c r="A238" s="45" t="str">
        <f t="shared" si="201"/>
        <v/>
      </c>
      <c r="B238" s="55" t="str">
        <f t="shared" si="203"/>
        <v/>
      </c>
      <c r="C238" s="47" t="str">
        <f t="shared" si="202"/>
        <v/>
      </c>
      <c r="D238" s="56" t="str">
        <f t="shared" si="204"/>
        <v/>
      </c>
      <c r="E238" s="121" t="str">
        <f t="shared" si="208"/>
        <v/>
      </c>
      <c r="F238" s="121"/>
      <c r="G238" s="57" t="str">
        <f t="shared" si="205"/>
        <v/>
      </c>
      <c r="H238" s="57" t="str">
        <f t="shared" si="206"/>
        <v/>
      </c>
      <c r="I238" s="128" t="str">
        <f t="shared" si="209"/>
        <v/>
      </c>
      <c r="J238" s="128" t="str">
        <f t="shared" si="210"/>
        <v/>
      </c>
      <c r="K238" s="140" t="str">
        <f t="shared" si="213"/>
        <v/>
      </c>
      <c r="L238" s="140"/>
      <c r="M238" s="139" t="str">
        <f t="shared" si="214"/>
        <v/>
      </c>
      <c r="N238" s="139"/>
      <c r="O238" s="46" t="str">
        <f t="shared" si="215"/>
        <v/>
      </c>
      <c r="P238" s="51" t="str">
        <f t="shared" si="216"/>
        <v/>
      </c>
      <c r="Q238" s="51"/>
      <c r="R238" s="75">
        <f>IF(R237+1&lt;13,(R237+1)*S1,1*S1)</f>
        <v>0</v>
      </c>
      <c r="S238" s="75">
        <f>SUM(BG238*S1)</f>
        <v>0</v>
      </c>
      <c r="T238" s="75">
        <f>IF(R238=1,(T237+1)*S1,T237*S1)</f>
        <v>0</v>
      </c>
      <c r="U238" s="75">
        <f>IF(U237+3&lt;13,(U237+3)*V1,(U237-9)*V1)</f>
        <v>0</v>
      </c>
      <c r="V238" s="75">
        <f>SUM(BG238*V1)</f>
        <v>0</v>
      </c>
      <c r="W238" s="75">
        <f>IF(U238&lt;4,(W237+1)*V1,W237*V1)</f>
        <v>0</v>
      </c>
      <c r="X238" s="75">
        <f>IF(X237+6&lt;13,(X237+6)*Y1,(X237-6)*Y1)</f>
        <v>0</v>
      </c>
      <c r="Y238" s="75">
        <f>SUM(BG238*Y1)</f>
        <v>0</v>
      </c>
      <c r="Z238" s="75">
        <f>IF(X238&lt;6,(Z237+1)*Y1,Z237*Y1)</f>
        <v>0</v>
      </c>
      <c r="AA238" s="75">
        <f>SUM(AA237*AB1)</f>
        <v>0</v>
      </c>
      <c r="AB238" s="75">
        <f>SUM(BG238*AB1)</f>
        <v>0</v>
      </c>
      <c r="AC238" s="75">
        <f>SUM(AC237+1*AB1)</f>
        <v>0</v>
      </c>
      <c r="AD238" s="75">
        <v>0</v>
      </c>
      <c r="AE238" s="75">
        <v>0</v>
      </c>
      <c r="AF238" s="75">
        <v>0</v>
      </c>
      <c r="AG238" s="75">
        <f>IF(AG237+2&lt;13,(AG237+2)*AH1,(AG237-10)*AH1)</f>
        <v>0</v>
      </c>
      <c r="AH238" s="75">
        <f>SUM(BG238*AH1)</f>
        <v>0</v>
      </c>
      <c r="AI238" s="75">
        <f>IF(AG238&lt;3,(AI237+1)*AH1,AI237*AH1)</f>
        <v>0</v>
      </c>
      <c r="AJ238" s="75">
        <f>IF(AJ236=AJ237,(AJ237+1-AK238)*AL1,AJ237*AL1)</f>
        <v>0</v>
      </c>
      <c r="AK238" s="75">
        <f t="shared" si="200"/>
        <v>0</v>
      </c>
      <c r="AL238" s="75">
        <f>IF(AJ238-AJ237=0,(AL237+15)*AL1,AM1*AL1)</f>
        <v>0</v>
      </c>
      <c r="AM238" s="75">
        <f>IF(AK238=12,(AM237+1)*AL1,AM237*AL1)</f>
        <v>0</v>
      </c>
      <c r="AN238" s="75">
        <f>IF(AN236=AN237,(AN237+1-AO238)*AO1,AN237*AO1)</f>
        <v>0</v>
      </c>
      <c r="AO238" s="75">
        <f t="shared" si="192"/>
        <v>0</v>
      </c>
      <c r="AP238" s="75">
        <f>IF(AN237=AN238,BG238*AO1,(AP237-15)*AO1)</f>
        <v>0</v>
      </c>
      <c r="AQ238" s="75">
        <f>IF(AO238=12,(AQ237+1)*AO1,AQ237*AO1)</f>
        <v>0</v>
      </c>
      <c r="AR238" s="91">
        <f>SUM(MONTH(BC237+14)*AS1)</f>
        <v>0</v>
      </c>
      <c r="AS238" s="91">
        <f>SUM(DAY(BC237+14)*AS1)</f>
        <v>0</v>
      </c>
      <c r="AT238" s="91">
        <f>SUM(YEAR(BC237+14)*AS1)</f>
        <v>0</v>
      </c>
      <c r="AU238" s="91">
        <f>SUM(MONTH(BC237+7)*AV1)</f>
        <v>0</v>
      </c>
      <c r="AV238" s="91">
        <f>SUM(DAY(BC237+7)*AV1)</f>
        <v>0</v>
      </c>
      <c r="AW238" s="91">
        <f>SUM(YEAR(BC237+7)*AV1)</f>
        <v>0</v>
      </c>
      <c r="AX238" s="91">
        <f t="shared" si="170"/>
        <v>1</v>
      </c>
      <c r="AY238" s="91">
        <f t="shared" si="168"/>
        <v>1</v>
      </c>
      <c r="AZ238" s="91">
        <f t="shared" si="169"/>
        <v>0</v>
      </c>
      <c r="BA238" s="91">
        <f t="shared" si="169"/>
        <v>0</v>
      </c>
      <c r="BB238" s="79">
        <f t="shared" si="171"/>
        <v>0</v>
      </c>
      <c r="BC238" s="91">
        <f t="shared" si="172"/>
        <v>0</v>
      </c>
      <c r="BD238" s="75" t="s">
        <v>59</v>
      </c>
      <c r="BE238" s="91">
        <f>IF(BC238&lt;BU42,((BC238*10)+5),999999)</f>
        <v>5</v>
      </c>
      <c r="BF238" s="91">
        <f t="shared" si="173"/>
        <v>1</v>
      </c>
      <c r="BG238" s="75">
        <f t="shared" si="174"/>
        <v>0</v>
      </c>
      <c r="BH238" s="75">
        <f t="shared" si="193"/>
        <v>0</v>
      </c>
      <c r="BI238" s="75" t="b">
        <f t="shared" si="175"/>
        <v>0</v>
      </c>
      <c r="BJ238" s="75">
        <f t="shared" si="176"/>
        <v>0</v>
      </c>
      <c r="BK238" s="75">
        <f t="shared" si="177"/>
        <v>0</v>
      </c>
      <c r="BL238" s="75" t="b">
        <f t="shared" si="178"/>
        <v>1</v>
      </c>
      <c r="BM238" s="75">
        <f t="shared" si="179"/>
        <v>0</v>
      </c>
      <c r="BN238" s="75">
        <f t="shared" si="180"/>
        <v>0</v>
      </c>
      <c r="BO238" s="75" t="b">
        <f t="shared" si="181"/>
        <v>0</v>
      </c>
      <c r="BP238" s="75">
        <f t="shared" si="182"/>
        <v>0</v>
      </c>
      <c r="BQ238" s="75">
        <f t="shared" si="183"/>
        <v>0</v>
      </c>
      <c r="BR238" s="75"/>
      <c r="BS238" s="72" t="b">
        <f t="shared" si="207"/>
        <v>0</v>
      </c>
      <c r="BT238" s="72">
        <f t="shared" si="212"/>
        <v>0</v>
      </c>
      <c r="BU238" s="69" t="str">
        <f t="shared" si="211"/>
        <v/>
      </c>
      <c r="BV238" s="75"/>
      <c r="BW238" s="75"/>
      <c r="BX238" s="75"/>
      <c r="BY238" s="75"/>
      <c r="BZ238" s="75"/>
      <c r="CA238" s="75"/>
      <c r="CB238" s="75"/>
      <c r="CC238" s="75"/>
      <c r="CD238" s="79">
        <f t="shared" si="184"/>
        <v>0</v>
      </c>
      <c r="CE238" s="92">
        <f>IF(CD238&lt;CE3,CD238,CE3)</f>
        <v>0</v>
      </c>
      <c r="CF238" s="72" t="str">
        <f>IF(CE238&gt;=CE3,"BALLOON","PMT")</f>
        <v>PMT</v>
      </c>
      <c r="CG238" s="91">
        <f t="shared" si="194"/>
        <v>0</v>
      </c>
      <c r="CH238" s="91">
        <f>IF(BX1=360,CB5,CG238)</f>
        <v>0</v>
      </c>
      <c r="CI238" s="75" t="b">
        <f t="shared" si="185"/>
        <v>0</v>
      </c>
      <c r="CJ238" s="75">
        <f t="shared" si="195"/>
        <v>0</v>
      </c>
      <c r="CK238" s="75">
        <f>SUM(CJ238*CK1)</f>
        <v>0</v>
      </c>
      <c r="CL238" s="98">
        <f t="shared" si="186"/>
        <v>0</v>
      </c>
      <c r="CM238" s="97">
        <f>IF(CF238="PMT",E16-CL238,0)</f>
        <v>0</v>
      </c>
      <c r="CN238" s="97">
        <f t="shared" si="199"/>
        <v>0</v>
      </c>
      <c r="CO238" s="97">
        <f t="shared" si="187"/>
        <v>0</v>
      </c>
      <c r="CP238" s="97">
        <f t="shared" si="188"/>
        <v>0</v>
      </c>
      <c r="CQ238" s="94">
        <f t="shared" si="189"/>
        <v>0</v>
      </c>
      <c r="CR238" s="95">
        <f t="shared" si="196"/>
        <v>0</v>
      </c>
      <c r="CS238" s="96">
        <f t="shared" si="190"/>
        <v>0</v>
      </c>
      <c r="CT238" s="75">
        <f t="shared" si="198"/>
        <v>0</v>
      </c>
      <c r="CU238" s="99">
        <f t="shared" si="191"/>
        <v>0</v>
      </c>
      <c r="CV238" s="99">
        <f t="shared" si="167"/>
        <v>0</v>
      </c>
      <c r="CW238" s="100">
        <f t="shared" si="197"/>
        <v>0</v>
      </c>
      <c r="CX238" s="75">
        <f>SUM(CR238*CT238*BE1)</f>
        <v>0</v>
      </c>
    </row>
    <row r="239" spans="1:102" ht="18.95" customHeight="1">
      <c r="A239" s="45" t="str">
        <f t="shared" si="201"/>
        <v/>
      </c>
      <c r="B239" s="55" t="str">
        <f t="shared" si="203"/>
        <v/>
      </c>
      <c r="C239" s="47" t="str">
        <f t="shared" si="202"/>
        <v/>
      </c>
      <c r="D239" s="56" t="str">
        <f t="shared" si="204"/>
        <v/>
      </c>
      <c r="E239" s="121" t="str">
        <f t="shared" si="208"/>
        <v/>
      </c>
      <c r="F239" s="121"/>
      <c r="G239" s="57" t="str">
        <f t="shared" si="205"/>
        <v/>
      </c>
      <c r="H239" s="57" t="str">
        <f t="shared" si="206"/>
        <v/>
      </c>
      <c r="I239" s="128" t="str">
        <f t="shared" si="209"/>
        <v/>
      </c>
      <c r="J239" s="128" t="str">
        <f t="shared" si="210"/>
        <v/>
      </c>
      <c r="K239" s="140" t="str">
        <f t="shared" si="213"/>
        <v/>
      </c>
      <c r="L239" s="140"/>
      <c r="M239" s="139" t="str">
        <f t="shared" si="214"/>
        <v/>
      </c>
      <c r="N239" s="139"/>
      <c r="O239" s="46" t="str">
        <f t="shared" si="215"/>
        <v/>
      </c>
      <c r="P239" s="51" t="str">
        <f t="shared" si="216"/>
        <v/>
      </c>
      <c r="Q239" s="51"/>
      <c r="R239" s="75">
        <f>IF(R238+1&lt;13,(R238+1)*S1,1*S1)</f>
        <v>0</v>
      </c>
      <c r="S239" s="75">
        <f>SUM(BG239*S1)</f>
        <v>0</v>
      </c>
      <c r="T239" s="75">
        <f>IF(R239=1,(T238+1)*S1,T238*S1)</f>
        <v>0</v>
      </c>
      <c r="U239" s="75">
        <f>IF(U238+3&lt;13,(U238+3)*V1,(U238-9)*V1)</f>
        <v>0</v>
      </c>
      <c r="V239" s="75">
        <f>SUM(BG239*V1)</f>
        <v>0</v>
      </c>
      <c r="W239" s="75">
        <f>IF(U239&lt;4,(W238+1)*V1,W238*V1)</f>
        <v>0</v>
      </c>
      <c r="X239" s="75">
        <f>IF(X238+6&lt;13,(X238+6)*Y1,(X238-6)*Y1)</f>
        <v>0</v>
      </c>
      <c r="Y239" s="75">
        <f>SUM(BG239*Y1)</f>
        <v>0</v>
      </c>
      <c r="Z239" s="75">
        <f>IF(X239&lt;6,(Z238+1)*Y1,Z238*Y1)</f>
        <v>0</v>
      </c>
      <c r="AA239" s="75">
        <f>SUM(AA238*AB1)</f>
        <v>0</v>
      </c>
      <c r="AB239" s="75">
        <f>SUM(BG239*AB1)</f>
        <v>0</v>
      </c>
      <c r="AC239" s="75">
        <f>SUM(AC238+1*AB1)</f>
        <v>0</v>
      </c>
      <c r="AD239" s="75">
        <v>0</v>
      </c>
      <c r="AE239" s="75">
        <v>0</v>
      </c>
      <c r="AF239" s="75">
        <v>0</v>
      </c>
      <c r="AG239" s="75">
        <f>IF(AG238+2&lt;13,(AG238+2)*AH1,(AG238-10)*AH1)</f>
        <v>0</v>
      </c>
      <c r="AH239" s="75">
        <f>SUM(BG239*AH1)</f>
        <v>0</v>
      </c>
      <c r="AI239" s="75">
        <f>IF(AG239&lt;3,(AI238+1)*AH1,AI238*AH1)</f>
        <v>0</v>
      </c>
      <c r="AJ239" s="75">
        <f>IF(AJ237=AJ238,(AJ238+1-AK239)*AL1,AJ238*AL1)</f>
        <v>0</v>
      </c>
      <c r="AK239" s="75">
        <f t="shared" si="200"/>
        <v>0</v>
      </c>
      <c r="AL239" s="75">
        <f>IF(AJ239-AJ238=0,(AL238+15)*AL1,AM1*AL1)</f>
        <v>0</v>
      </c>
      <c r="AM239" s="75">
        <f>IF(AK239=12,(AM238+1)*AL1,AM238*AL1)</f>
        <v>0</v>
      </c>
      <c r="AN239" s="75">
        <f>IF(AN237=AN238,(AN238+1-AO239)*AO1,AN238*AO1)</f>
        <v>0</v>
      </c>
      <c r="AO239" s="75">
        <f t="shared" si="192"/>
        <v>0</v>
      </c>
      <c r="AP239" s="75">
        <f>IF(AN238=AN239,BG239*AO1,(AP238-15)*AO1)</f>
        <v>0</v>
      </c>
      <c r="AQ239" s="75">
        <f>IF(AO239=12,(AQ238+1)*AO1,AQ238*AO1)</f>
        <v>0</v>
      </c>
      <c r="AR239" s="91">
        <f>SUM(MONTH(BC238+14)*AS1)</f>
        <v>0</v>
      </c>
      <c r="AS239" s="91">
        <f>SUM(DAY(BC238+14)*AS1)</f>
        <v>0</v>
      </c>
      <c r="AT239" s="91">
        <f>SUM(YEAR(BC238+14)*AS1)</f>
        <v>0</v>
      </c>
      <c r="AU239" s="91">
        <f>SUM(MONTH(BC238+7)*AV1)</f>
        <v>0</v>
      </c>
      <c r="AV239" s="91">
        <f>SUM(DAY(BC238+7)*AV1)</f>
        <v>0</v>
      </c>
      <c r="AW239" s="91">
        <f>SUM(YEAR(BC238+7)*AV1)</f>
        <v>0</v>
      </c>
      <c r="AX239" s="91">
        <f t="shared" si="170"/>
        <v>1</v>
      </c>
      <c r="AY239" s="91">
        <f t="shared" si="168"/>
        <v>1</v>
      </c>
      <c r="AZ239" s="91">
        <f t="shared" si="169"/>
        <v>0</v>
      </c>
      <c r="BA239" s="91">
        <f t="shared" si="169"/>
        <v>0</v>
      </c>
      <c r="BB239" s="79">
        <f t="shared" si="171"/>
        <v>0</v>
      </c>
      <c r="BC239" s="91">
        <f t="shared" si="172"/>
        <v>0</v>
      </c>
      <c r="BD239" s="75" t="s">
        <v>59</v>
      </c>
      <c r="BE239" s="91">
        <f>IF(BC239&lt;BU42,((BC239*10)+5),999999)</f>
        <v>5</v>
      </c>
      <c r="BF239" s="91">
        <f t="shared" si="173"/>
        <v>1</v>
      </c>
      <c r="BG239" s="75">
        <f t="shared" si="174"/>
        <v>0</v>
      </c>
      <c r="BH239" s="75">
        <f t="shared" si="193"/>
        <v>0</v>
      </c>
      <c r="BI239" s="75" t="b">
        <f t="shared" si="175"/>
        <v>0</v>
      </c>
      <c r="BJ239" s="75">
        <f t="shared" si="176"/>
        <v>0</v>
      </c>
      <c r="BK239" s="75">
        <f t="shared" si="177"/>
        <v>0</v>
      </c>
      <c r="BL239" s="75" t="b">
        <f t="shared" si="178"/>
        <v>1</v>
      </c>
      <c r="BM239" s="75">
        <f t="shared" si="179"/>
        <v>0</v>
      </c>
      <c r="BN239" s="75">
        <f t="shared" si="180"/>
        <v>0</v>
      </c>
      <c r="BO239" s="75" t="b">
        <f t="shared" si="181"/>
        <v>0</v>
      </c>
      <c r="BP239" s="75">
        <f t="shared" si="182"/>
        <v>0</v>
      </c>
      <c r="BQ239" s="75">
        <f t="shared" si="183"/>
        <v>0</v>
      </c>
      <c r="BR239" s="75"/>
      <c r="BS239" s="72" t="b">
        <f t="shared" si="207"/>
        <v>0</v>
      </c>
      <c r="BT239" s="72">
        <f t="shared" si="212"/>
        <v>0</v>
      </c>
      <c r="BU239" s="69" t="str">
        <f t="shared" si="211"/>
        <v/>
      </c>
      <c r="BV239" s="75"/>
      <c r="BW239" s="75"/>
      <c r="BX239" s="75"/>
      <c r="BY239" s="75"/>
      <c r="BZ239" s="75"/>
      <c r="CA239" s="75"/>
      <c r="CB239" s="75"/>
      <c r="CC239" s="75"/>
      <c r="CD239" s="79">
        <f t="shared" si="184"/>
        <v>0</v>
      </c>
      <c r="CE239" s="92">
        <f>IF(CD239&lt;CE3,CD239,CE3)</f>
        <v>0</v>
      </c>
      <c r="CF239" s="72" t="str">
        <f>IF(CE239&gt;=CE3,"BALLOON","PMT")</f>
        <v>PMT</v>
      </c>
      <c r="CG239" s="91">
        <f t="shared" si="194"/>
        <v>0</v>
      </c>
      <c r="CH239" s="91">
        <f>IF(BX1=360,CB5,CG239)</f>
        <v>0</v>
      </c>
      <c r="CI239" s="75" t="b">
        <f t="shared" si="185"/>
        <v>0</v>
      </c>
      <c r="CJ239" s="75">
        <f t="shared" si="195"/>
        <v>0</v>
      </c>
      <c r="CK239" s="75">
        <f>SUM(CJ239*CK1)</f>
        <v>0</v>
      </c>
      <c r="CL239" s="98">
        <f t="shared" si="186"/>
        <v>0</v>
      </c>
      <c r="CM239" s="97">
        <f>IF(CF239="PMT",E16-CL239,0)</f>
        <v>0</v>
      </c>
      <c r="CN239" s="97">
        <f t="shared" si="199"/>
        <v>0</v>
      </c>
      <c r="CO239" s="97">
        <f t="shared" si="187"/>
        <v>0</v>
      </c>
      <c r="CP239" s="97">
        <f t="shared" si="188"/>
        <v>0</v>
      </c>
      <c r="CQ239" s="94">
        <f t="shared" si="189"/>
        <v>0</v>
      </c>
      <c r="CR239" s="95">
        <f t="shared" si="196"/>
        <v>0</v>
      </c>
      <c r="CS239" s="96">
        <f t="shared" si="190"/>
        <v>0</v>
      </c>
      <c r="CT239" s="75">
        <f t="shared" si="198"/>
        <v>0</v>
      </c>
      <c r="CU239" s="99">
        <f t="shared" si="191"/>
        <v>0</v>
      </c>
      <c r="CV239" s="99">
        <f t="shared" si="167"/>
        <v>0</v>
      </c>
      <c r="CW239" s="100">
        <f t="shared" si="197"/>
        <v>0</v>
      </c>
      <c r="CX239" s="75">
        <f>SUM(CR239*CT239*BE1)</f>
        <v>0</v>
      </c>
    </row>
    <row r="240" spans="1:102" ht="18.95" customHeight="1">
      <c r="A240" s="45" t="str">
        <f t="shared" si="201"/>
        <v/>
      </c>
      <c r="B240" s="55" t="str">
        <f t="shared" si="203"/>
        <v/>
      </c>
      <c r="C240" s="47" t="str">
        <f t="shared" si="202"/>
        <v/>
      </c>
      <c r="D240" s="56" t="str">
        <f t="shared" si="204"/>
        <v/>
      </c>
      <c r="E240" s="121" t="str">
        <f t="shared" si="208"/>
        <v/>
      </c>
      <c r="F240" s="121"/>
      <c r="G240" s="57" t="str">
        <f t="shared" si="205"/>
        <v/>
      </c>
      <c r="H240" s="57" t="str">
        <f t="shared" si="206"/>
        <v/>
      </c>
      <c r="I240" s="128" t="str">
        <f t="shared" si="209"/>
        <v/>
      </c>
      <c r="J240" s="128" t="str">
        <f t="shared" si="210"/>
        <v/>
      </c>
      <c r="K240" s="140" t="str">
        <f t="shared" si="213"/>
        <v/>
      </c>
      <c r="L240" s="140"/>
      <c r="M240" s="139" t="str">
        <f t="shared" si="214"/>
        <v/>
      </c>
      <c r="N240" s="139"/>
      <c r="O240" s="46" t="str">
        <f t="shared" si="215"/>
        <v/>
      </c>
      <c r="P240" s="51" t="str">
        <f t="shared" si="216"/>
        <v/>
      </c>
      <c r="Q240" s="51"/>
      <c r="R240" s="75">
        <f>IF(R239+1&lt;13,(R239+1)*S1,1*S1)</f>
        <v>0</v>
      </c>
      <c r="S240" s="75">
        <f>SUM(BG240*S1)</f>
        <v>0</v>
      </c>
      <c r="T240" s="75">
        <f>IF(R240=1,(T239+1)*S1,T239*S1)</f>
        <v>0</v>
      </c>
      <c r="U240" s="75">
        <f>IF(U239+3&lt;13,(U239+3)*V1,(U239-9)*V1)</f>
        <v>0</v>
      </c>
      <c r="V240" s="75">
        <f>SUM(BG240*V1)</f>
        <v>0</v>
      </c>
      <c r="W240" s="75">
        <f>IF(U240&lt;4,(W239+1)*V1,W239*V1)</f>
        <v>0</v>
      </c>
      <c r="X240" s="75">
        <f>IF(X239+6&lt;13,(X239+6)*Y1,(X239-6)*Y1)</f>
        <v>0</v>
      </c>
      <c r="Y240" s="75">
        <f>SUM(BG240*Y1)</f>
        <v>0</v>
      </c>
      <c r="Z240" s="75">
        <f>IF(X240&lt;6,(Z239+1)*Y1,Z239*Y1)</f>
        <v>0</v>
      </c>
      <c r="AA240" s="75">
        <f>SUM(AA239*AB1)</f>
        <v>0</v>
      </c>
      <c r="AB240" s="75">
        <f>SUM(BG240*AB1)</f>
        <v>0</v>
      </c>
      <c r="AC240" s="75">
        <f>SUM(AC239+1*AB1)</f>
        <v>0</v>
      </c>
      <c r="AD240" s="75">
        <v>0</v>
      </c>
      <c r="AE240" s="75">
        <v>0</v>
      </c>
      <c r="AF240" s="75">
        <v>0</v>
      </c>
      <c r="AG240" s="75">
        <f>IF(AG239+2&lt;13,(AG239+2)*AH1,(AG239-10)*AH1)</f>
        <v>0</v>
      </c>
      <c r="AH240" s="75">
        <f>SUM(BG240*AH1)</f>
        <v>0</v>
      </c>
      <c r="AI240" s="75">
        <f>IF(AG240&lt;3,(AI239+1)*AH1,AI239*AH1)</f>
        <v>0</v>
      </c>
      <c r="AJ240" s="75">
        <f>IF(AJ238=AJ239,(AJ239+1-AK240)*AL1,AJ239*AL1)</f>
        <v>0</v>
      </c>
      <c r="AK240" s="75">
        <f t="shared" si="200"/>
        <v>0</v>
      </c>
      <c r="AL240" s="75">
        <f>IF(AJ240-AJ239=0,(AL239+15)*AL1,AM1*AL1)</f>
        <v>0</v>
      </c>
      <c r="AM240" s="75">
        <f>IF(AK240=12,(AM239+1)*AL1,AM239*AL1)</f>
        <v>0</v>
      </c>
      <c r="AN240" s="75">
        <f>IF(AN238=AN239,(AN239+1-AO240)*AO1,AN239*AO1)</f>
        <v>0</v>
      </c>
      <c r="AO240" s="75">
        <f t="shared" si="192"/>
        <v>0</v>
      </c>
      <c r="AP240" s="75">
        <f>IF(AN239=AN240,BG240*AO1,(AP239-15)*AO1)</f>
        <v>0</v>
      </c>
      <c r="AQ240" s="75">
        <f>IF(AO240=12,(AQ239+1)*AO1,AQ239*AO1)</f>
        <v>0</v>
      </c>
      <c r="AR240" s="91">
        <f>SUM(MONTH(BC239+14)*AS1)</f>
        <v>0</v>
      </c>
      <c r="AS240" s="91">
        <f>SUM(DAY(BC239+14)*AS1)</f>
        <v>0</v>
      </c>
      <c r="AT240" s="91">
        <f>SUM(YEAR(BC239+14)*AS1)</f>
        <v>0</v>
      </c>
      <c r="AU240" s="91">
        <f>SUM(MONTH(BC239+7)*AV1)</f>
        <v>0</v>
      </c>
      <c r="AV240" s="91">
        <f>SUM(DAY(BC239+7)*AV1)</f>
        <v>0</v>
      </c>
      <c r="AW240" s="91">
        <f>SUM(YEAR(BC239+7)*AV1)</f>
        <v>0</v>
      </c>
      <c r="AX240" s="91">
        <f t="shared" si="170"/>
        <v>1</v>
      </c>
      <c r="AY240" s="91">
        <f t="shared" si="168"/>
        <v>1</v>
      </c>
      <c r="AZ240" s="91">
        <f t="shared" si="169"/>
        <v>0</v>
      </c>
      <c r="BA240" s="91">
        <f t="shared" si="169"/>
        <v>0</v>
      </c>
      <c r="BB240" s="79">
        <f t="shared" si="171"/>
        <v>0</v>
      </c>
      <c r="BC240" s="91">
        <f t="shared" si="172"/>
        <v>0</v>
      </c>
      <c r="BD240" s="75" t="s">
        <v>59</v>
      </c>
      <c r="BE240" s="91">
        <f>IF(BC240&lt;BU42,((BC240*10)+5),999999)</f>
        <v>5</v>
      </c>
      <c r="BF240" s="91">
        <f t="shared" si="173"/>
        <v>1</v>
      </c>
      <c r="BG240" s="75">
        <f t="shared" si="174"/>
        <v>0</v>
      </c>
      <c r="BH240" s="75">
        <f t="shared" si="193"/>
        <v>0</v>
      </c>
      <c r="BI240" s="75" t="b">
        <f t="shared" si="175"/>
        <v>0</v>
      </c>
      <c r="BJ240" s="75">
        <f t="shared" si="176"/>
        <v>0</v>
      </c>
      <c r="BK240" s="75">
        <f t="shared" si="177"/>
        <v>0</v>
      </c>
      <c r="BL240" s="75" t="b">
        <f t="shared" si="178"/>
        <v>1</v>
      </c>
      <c r="BM240" s="75">
        <f t="shared" si="179"/>
        <v>0</v>
      </c>
      <c r="BN240" s="75">
        <f t="shared" si="180"/>
        <v>0</v>
      </c>
      <c r="BO240" s="75" t="b">
        <f t="shared" si="181"/>
        <v>0</v>
      </c>
      <c r="BP240" s="75">
        <f t="shared" si="182"/>
        <v>0</v>
      </c>
      <c r="BQ240" s="75">
        <f t="shared" si="183"/>
        <v>0</v>
      </c>
      <c r="BR240" s="75"/>
      <c r="BS240" s="72" t="b">
        <f t="shared" si="207"/>
        <v>0</v>
      </c>
      <c r="BT240" s="72">
        <f t="shared" si="212"/>
        <v>0</v>
      </c>
      <c r="BU240" s="69" t="str">
        <f t="shared" si="211"/>
        <v/>
      </c>
      <c r="BV240" s="75"/>
      <c r="BW240" s="75"/>
      <c r="BX240" s="75"/>
      <c r="BY240" s="75"/>
      <c r="BZ240" s="75"/>
      <c r="CA240" s="75"/>
      <c r="CB240" s="75"/>
      <c r="CC240" s="75"/>
      <c r="CD240" s="79">
        <f t="shared" si="184"/>
        <v>0</v>
      </c>
      <c r="CE240" s="92">
        <f>IF(CD240&lt;CE3,CD240,CE3)</f>
        <v>0</v>
      </c>
      <c r="CF240" s="72" t="str">
        <f>IF(CE240&gt;=CE3,"BALLOON","PMT")</f>
        <v>PMT</v>
      </c>
      <c r="CG240" s="91">
        <f t="shared" si="194"/>
        <v>0</v>
      </c>
      <c r="CH240" s="91">
        <f>IF(BX1=360,CB5,CG240)</f>
        <v>0</v>
      </c>
      <c r="CI240" s="75" t="b">
        <f t="shared" si="185"/>
        <v>0</v>
      </c>
      <c r="CJ240" s="75">
        <f t="shared" si="195"/>
        <v>0</v>
      </c>
      <c r="CK240" s="75">
        <f>SUM(CJ240*CK1)</f>
        <v>0</v>
      </c>
      <c r="CL240" s="98">
        <f t="shared" si="186"/>
        <v>0</v>
      </c>
      <c r="CM240" s="97">
        <f>IF(CF240="PMT",E16-CL240,0)</f>
        <v>0</v>
      </c>
      <c r="CN240" s="97">
        <f t="shared" si="199"/>
        <v>0</v>
      </c>
      <c r="CO240" s="97">
        <f t="shared" si="187"/>
        <v>0</v>
      </c>
      <c r="CP240" s="97">
        <f t="shared" si="188"/>
        <v>0</v>
      </c>
      <c r="CQ240" s="94">
        <f t="shared" si="189"/>
        <v>0</v>
      </c>
      <c r="CR240" s="95">
        <f t="shared" si="196"/>
        <v>0</v>
      </c>
      <c r="CS240" s="96">
        <f t="shared" si="190"/>
        <v>0</v>
      </c>
      <c r="CT240" s="75">
        <f t="shared" si="198"/>
        <v>0</v>
      </c>
      <c r="CU240" s="99">
        <f t="shared" si="191"/>
        <v>0</v>
      </c>
      <c r="CV240" s="99">
        <f t="shared" si="167"/>
        <v>0</v>
      </c>
      <c r="CW240" s="100">
        <f t="shared" si="197"/>
        <v>0</v>
      </c>
      <c r="CX240" s="75">
        <f>SUM(CR240*CT240*BE1)</f>
        <v>0</v>
      </c>
    </row>
    <row r="241" spans="1:102" ht="18.95" customHeight="1">
      <c r="A241" s="45" t="str">
        <f t="shared" si="201"/>
        <v/>
      </c>
      <c r="B241" s="55" t="str">
        <f t="shared" si="203"/>
        <v/>
      </c>
      <c r="C241" s="47" t="str">
        <f t="shared" si="202"/>
        <v/>
      </c>
      <c r="D241" s="56" t="str">
        <f t="shared" si="204"/>
        <v/>
      </c>
      <c r="E241" s="121" t="str">
        <f t="shared" si="208"/>
        <v/>
      </c>
      <c r="F241" s="121"/>
      <c r="G241" s="57" t="str">
        <f t="shared" si="205"/>
        <v/>
      </c>
      <c r="H241" s="57" t="str">
        <f t="shared" si="206"/>
        <v/>
      </c>
      <c r="I241" s="128" t="str">
        <f t="shared" si="209"/>
        <v/>
      </c>
      <c r="J241" s="128" t="str">
        <f t="shared" si="210"/>
        <v/>
      </c>
      <c r="K241" s="140" t="str">
        <f t="shared" si="213"/>
        <v/>
      </c>
      <c r="L241" s="140"/>
      <c r="M241" s="139" t="str">
        <f t="shared" si="214"/>
        <v/>
      </c>
      <c r="N241" s="139"/>
      <c r="O241" s="46" t="str">
        <f t="shared" si="215"/>
        <v/>
      </c>
      <c r="P241" s="51" t="str">
        <f t="shared" si="216"/>
        <v/>
      </c>
      <c r="Q241" s="51"/>
      <c r="R241" s="75">
        <f>IF(R240+1&lt;13,(R240+1)*S1,1*S1)</f>
        <v>0</v>
      </c>
      <c r="S241" s="75">
        <f>SUM(BG241*S1)</f>
        <v>0</v>
      </c>
      <c r="T241" s="75">
        <f>IF(R241=1,(T240+1)*S1,T240*S1)</f>
        <v>0</v>
      </c>
      <c r="U241" s="75">
        <f>IF(U240+3&lt;13,(U240+3)*V1,(U240-9)*V1)</f>
        <v>0</v>
      </c>
      <c r="V241" s="75">
        <f>SUM(BG241*V1)</f>
        <v>0</v>
      </c>
      <c r="W241" s="75">
        <f>IF(U241&lt;4,(W240+1)*V1,W240*V1)</f>
        <v>0</v>
      </c>
      <c r="X241" s="75">
        <f>IF(X240+6&lt;13,(X240+6)*Y1,(X240-6)*Y1)</f>
        <v>0</v>
      </c>
      <c r="Y241" s="75">
        <f>SUM(BG241*Y1)</f>
        <v>0</v>
      </c>
      <c r="Z241" s="75">
        <f>IF(X241&lt;6,(Z240+1)*Y1,Z240*Y1)</f>
        <v>0</v>
      </c>
      <c r="AA241" s="75">
        <f>SUM(AA240*AB1)</f>
        <v>0</v>
      </c>
      <c r="AB241" s="75">
        <f>SUM(BG241*AB1)</f>
        <v>0</v>
      </c>
      <c r="AC241" s="75">
        <f>SUM(AC240+1*AB1)</f>
        <v>0</v>
      </c>
      <c r="AD241" s="75">
        <v>0</v>
      </c>
      <c r="AE241" s="75">
        <v>0</v>
      </c>
      <c r="AF241" s="75">
        <v>0</v>
      </c>
      <c r="AG241" s="75">
        <f>IF(AG240+2&lt;13,(AG240+2)*AH1,(AG240-10)*AH1)</f>
        <v>0</v>
      </c>
      <c r="AH241" s="75">
        <f>SUM(BG241*AH1)</f>
        <v>0</v>
      </c>
      <c r="AI241" s="75">
        <f>IF(AG241&lt;3,(AI240+1)*AH1,AI240*AH1)</f>
        <v>0</v>
      </c>
      <c r="AJ241" s="75">
        <f>IF(AJ239=AJ240,(AJ240+1-AK241)*AL1,AJ240*AL1)</f>
        <v>0</v>
      </c>
      <c r="AK241" s="75">
        <f t="shared" si="200"/>
        <v>0</v>
      </c>
      <c r="AL241" s="75">
        <f>IF(AJ241-AJ240=0,(AL240+15)*AL1,AM1*AL1)</f>
        <v>0</v>
      </c>
      <c r="AM241" s="75">
        <f>IF(AK241=12,(AM240+1)*AL1,AM240*AL1)</f>
        <v>0</v>
      </c>
      <c r="AN241" s="75">
        <f>IF(AN239=AN240,(AN240+1-AO241)*AO1,AN240*AO1)</f>
        <v>0</v>
      </c>
      <c r="AO241" s="75">
        <f t="shared" si="192"/>
        <v>0</v>
      </c>
      <c r="AP241" s="75">
        <f>IF(AN240=AN241,BG241*AO1,(AP240-15)*AO1)</f>
        <v>0</v>
      </c>
      <c r="AQ241" s="75">
        <f>IF(AO241=12,(AQ240+1)*AO1,AQ240*AO1)</f>
        <v>0</v>
      </c>
      <c r="AR241" s="91">
        <f>SUM(MONTH(BC240+14)*AS1)</f>
        <v>0</v>
      </c>
      <c r="AS241" s="91">
        <f>SUM(DAY(BC240+14)*AS1)</f>
        <v>0</v>
      </c>
      <c r="AT241" s="91">
        <f>SUM(YEAR(BC240+14)*AS1)</f>
        <v>0</v>
      </c>
      <c r="AU241" s="91">
        <f>SUM(MONTH(BC240+7)*AV1)</f>
        <v>0</v>
      </c>
      <c r="AV241" s="91">
        <f>SUM(DAY(BC240+7)*AV1)</f>
        <v>0</v>
      </c>
      <c r="AW241" s="91">
        <f>SUM(YEAR(BC240+7)*AV1)</f>
        <v>0</v>
      </c>
      <c r="AX241" s="91">
        <f t="shared" si="170"/>
        <v>1</v>
      </c>
      <c r="AY241" s="91">
        <f t="shared" si="168"/>
        <v>1</v>
      </c>
      <c r="AZ241" s="91">
        <f t="shared" si="169"/>
        <v>0</v>
      </c>
      <c r="BA241" s="91">
        <f t="shared" si="169"/>
        <v>0</v>
      </c>
      <c r="BB241" s="79">
        <f t="shared" si="171"/>
        <v>0</v>
      </c>
      <c r="BC241" s="91">
        <f t="shared" si="172"/>
        <v>0</v>
      </c>
      <c r="BD241" s="75" t="s">
        <v>59</v>
      </c>
      <c r="BE241" s="91">
        <f>IF(BC241&lt;BU42,((BC241*10)+5),999999)</f>
        <v>5</v>
      </c>
      <c r="BF241" s="91">
        <f t="shared" si="173"/>
        <v>1</v>
      </c>
      <c r="BG241" s="75">
        <f t="shared" si="174"/>
        <v>0</v>
      </c>
      <c r="BH241" s="75">
        <f t="shared" si="193"/>
        <v>0</v>
      </c>
      <c r="BI241" s="75" t="b">
        <f t="shared" si="175"/>
        <v>0</v>
      </c>
      <c r="BJ241" s="75">
        <f t="shared" si="176"/>
        <v>0</v>
      </c>
      <c r="BK241" s="75">
        <f t="shared" si="177"/>
        <v>0</v>
      </c>
      <c r="BL241" s="75" t="b">
        <f t="shared" si="178"/>
        <v>1</v>
      </c>
      <c r="BM241" s="75">
        <f t="shared" si="179"/>
        <v>0</v>
      </c>
      <c r="BN241" s="75">
        <f t="shared" si="180"/>
        <v>0</v>
      </c>
      <c r="BO241" s="75" t="b">
        <f t="shared" si="181"/>
        <v>0</v>
      </c>
      <c r="BP241" s="75">
        <f t="shared" si="182"/>
        <v>0</v>
      </c>
      <c r="BQ241" s="75">
        <f t="shared" si="183"/>
        <v>0</v>
      </c>
      <c r="BR241" s="75"/>
      <c r="BS241" s="72" t="b">
        <f t="shared" si="207"/>
        <v>0</v>
      </c>
      <c r="BT241" s="72">
        <f t="shared" si="212"/>
        <v>0</v>
      </c>
      <c r="BU241" s="69" t="str">
        <f t="shared" si="211"/>
        <v/>
      </c>
      <c r="BV241" s="75"/>
      <c r="BW241" s="75"/>
      <c r="BX241" s="75"/>
      <c r="BY241" s="75"/>
      <c r="BZ241" s="75"/>
      <c r="CA241" s="75"/>
      <c r="CB241" s="75"/>
      <c r="CC241" s="75"/>
      <c r="CD241" s="79">
        <f t="shared" si="184"/>
        <v>0</v>
      </c>
      <c r="CE241" s="92">
        <f>IF(CD241&lt;CE3,CD241,CE3)</f>
        <v>0</v>
      </c>
      <c r="CF241" s="72" t="str">
        <f>IF(CE241&gt;=CE3,"BALLOON","PMT")</f>
        <v>PMT</v>
      </c>
      <c r="CG241" s="91">
        <f t="shared" si="194"/>
        <v>0</v>
      </c>
      <c r="CH241" s="91">
        <f>IF(BX1=360,CB5,CG241)</f>
        <v>0</v>
      </c>
      <c r="CI241" s="75" t="b">
        <f t="shared" si="185"/>
        <v>0</v>
      </c>
      <c r="CJ241" s="75">
        <f t="shared" si="195"/>
        <v>0</v>
      </c>
      <c r="CK241" s="75">
        <f>SUM(CJ241*CK1)</f>
        <v>0</v>
      </c>
      <c r="CL241" s="98">
        <f t="shared" si="186"/>
        <v>0</v>
      </c>
      <c r="CM241" s="97">
        <f>IF(CF241="PMT",E16-CL241,0)</f>
        <v>0</v>
      </c>
      <c r="CN241" s="97">
        <f t="shared" si="199"/>
        <v>0</v>
      </c>
      <c r="CO241" s="97">
        <f t="shared" si="187"/>
        <v>0</v>
      </c>
      <c r="CP241" s="97">
        <f t="shared" si="188"/>
        <v>0</v>
      </c>
      <c r="CQ241" s="94">
        <f t="shared" si="189"/>
        <v>0</v>
      </c>
      <c r="CR241" s="95">
        <f t="shared" si="196"/>
        <v>0</v>
      </c>
      <c r="CS241" s="96">
        <f t="shared" si="190"/>
        <v>0</v>
      </c>
      <c r="CT241" s="75">
        <f t="shared" si="198"/>
        <v>0</v>
      </c>
      <c r="CU241" s="99">
        <f t="shared" si="191"/>
        <v>0</v>
      </c>
      <c r="CV241" s="99">
        <f t="shared" si="167"/>
        <v>0</v>
      </c>
      <c r="CW241" s="100">
        <f t="shared" si="197"/>
        <v>0</v>
      </c>
      <c r="CX241" s="75">
        <f>SUM(CR241*CT241*BE1)</f>
        <v>0</v>
      </c>
    </row>
    <row r="242" spans="1:102" ht="18.95" customHeight="1">
      <c r="A242" s="45" t="str">
        <f t="shared" si="201"/>
        <v/>
      </c>
      <c r="B242" s="55" t="str">
        <f t="shared" si="203"/>
        <v/>
      </c>
      <c r="C242" s="47" t="str">
        <f t="shared" si="202"/>
        <v/>
      </c>
      <c r="D242" s="56" t="str">
        <f t="shared" si="204"/>
        <v/>
      </c>
      <c r="E242" s="121" t="str">
        <f t="shared" si="208"/>
        <v/>
      </c>
      <c r="F242" s="121"/>
      <c r="G242" s="57" t="str">
        <f t="shared" si="205"/>
        <v/>
      </c>
      <c r="H242" s="57" t="str">
        <f t="shared" si="206"/>
        <v/>
      </c>
      <c r="I242" s="128" t="str">
        <f t="shared" si="209"/>
        <v/>
      </c>
      <c r="J242" s="128" t="str">
        <f t="shared" si="210"/>
        <v/>
      </c>
      <c r="K242" s="140" t="str">
        <f t="shared" si="213"/>
        <v/>
      </c>
      <c r="L242" s="140"/>
      <c r="M242" s="139" t="str">
        <f t="shared" si="214"/>
        <v/>
      </c>
      <c r="N242" s="139"/>
      <c r="O242" s="46" t="str">
        <f t="shared" si="215"/>
        <v/>
      </c>
      <c r="P242" s="51" t="str">
        <f t="shared" si="216"/>
        <v/>
      </c>
      <c r="Q242" s="51"/>
      <c r="R242" s="75">
        <f>IF(R241+1&lt;13,(R241+1)*S1,1*S1)</f>
        <v>0</v>
      </c>
      <c r="S242" s="75">
        <f>SUM(BG242*S1)</f>
        <v>0</v>
      </c>
      <c r="T242" s="75">
        <f>IF(R242=1,(T241+1)*S1,T241*S1)</f>
        <v>0</v>
      </c>
      <c r="U242" s="75">
        <f>IF(U241+3&lt;13,(U241+3)*V1,(U241-9)*V1)</f>
        <v>0</v>
      </c>
      <c r="V242" s="75">
        <f>SUM(BG242*V1)</f>
        <v>0</v>
      </c>
      <c r="W242" s="75">
        <f>IF(U242&lt;4,(W241+1)*V1,W241*V1)</f>
        <v>0</v>
      </c>
      <c r="X242" s="75">
        <f>IF(X241+6&lt;13,(X241+6)*Y1,(X241-6)*Y1)</f>
        <v>0</v>
      </c>
      <c r="Y242" s="75">
        <f>SUM(BG242*Y1)</f>
        <v>0</v>
      </c>
      <c r="Z242" s="75">
        <f>IF(X242&lt;6,(Z241+1)*Y1,Z241*Y1)</f>
        <v>0</v>
      </c>
      <c r="AA242" s="75">
        <f>SUM(AA241*AB1)</f>
        <v>0</v>
      </c>
      <c r="AB242" s="75">
        <f>SUM(BG242*AB1)</f>
        <v>0</v>
      </c>
      <c r="AC242" s="75">
        <f>SUM(AC241+1*AB1)</f>
        <v>0</v>
      </c>
      <c r="AD242" s="75">
        <v>0</v>
      </c>
      <c r="AE242" s="75">
        <v>0</v>
      </c>
      <c r="AF242" s="75">
        <v>0</v>
      </c>
      <c r="AG242" s="75">
        <f>IF(AG241+2&lt;13,(AG241+2)*AH1,(AG241-10)*AH1)</f>
        <v>0</v>
      </c>
      <c r="AH242" s="75">
        <f>SUM(BG242*AH1)</f>
        <v>0</v>
      </c>
      <c r="AI242" s="75">
        <f>IF(AG242&lt;3,(AI241+1)*AH1,AI241*AH1)</f>
        <v>0</v>
      </c>
      <c r="AJ242" s="75">
        <f>IF(AJ240=AJ241,(AJ241+1-AK242)*AL1,AJ241*AL1)</f>
        <v>0</v>
      </c>
      <c r="AK242" s="75">
        <f t="shared" si="200"/>
        <v>0</v>
      </c>
      <c r="AL242" s="75">
        <f>IF(AJ242-AJ241=0,(AL241+15)*AL1,AM1*AL1)</f>
        <v>0</v>
      </c>
      <c r="AM242" s="75">
        <f>IF(AK242=12,(AM241+1)*AL1,AM241*AL1)</f>
        <v>0</v>
      </c>
      <c r="AN242" s="75">
        <f>IF(AN240=AN241,(AN241+1-AO242)*AO1,AN241*AO1)</f>
        <v>0</v>
      </c>
      <c r="AO242" s="75">
        <f t="shared" si="192"/>
        <v>0</v>
      </c>
      <c r="AP242" s="75">
        <f>IF(AN241=AN242,BG242*AO1,(AP241-15)*AO1)</f>
        <v>0</v>
      </c>
      <c r="AQ242" s="75">
        <f>IF(AO242=12,(AQ241+1)*AO1,AQ241*AO1)</f>
        <v>0</v>
      </c>
      <c r="AR242" s="91">
        <f>SUM(MONTH(BC241+14)*AS1)</f>
        <v>0</v>
      </c>
      <c r="AS242" s="91">
        <f>SUM(DAY(BC241+14)*AS1)</f>
        <v>0</v>
      </c>
      <c r="AT242" s="91">
        <f>SUM(YEAR(BC241+14)*AS1)</f>
        <v>0</v>
      </c>
      <c r="AU242" s="91">
        <f>SUM(MONTH(BC241+7)*AV1)</f>
        <v>0</v>
      </c>
      <c r="AV242" s="91">
        <f>SUM(DAY(BC241+7)*AV1)</f>
        <v>0</v>
      </c>
      <c r="AW242" s="91">
        <f>SUM(YEAR(BC241+7)*AV1)</f>
        <v>0</v>
      </c>
      <c r="AX242" s="91">
        <f t="shared" si="170"/>
        <v>1</v>
      </c>
      <c r="AY242" s="91">
        <f t="shared" si="168"/>
        <v>1</v>
      </c>
      <c r="AZ242" s="91">
        <f t="shared" si="169"/>
        <v>0</v>
      </c>
      <c r="BA242" s="91">
        <f t="shared" si="169"/>
        <v>0</v>
      </c>
      <c r="BB242" s="79">
        <f t="shared" si="171"/>
        <v>0</v>
      </c>
      <c r="BC242" s="91">
        <f t="shared" si="172"/>
        <v>0</v>
      </c>
      <c r="BD242" s="75" t="s">
        <v>59</v>
      </c>
      <c r="BE242" s="91">
        <f>IF(BC242&lt;BU42,((BC242*10)+5),999999)</f>
        <v>5</v>
      </c>
      <c r="BF242" s="91">
        <f t="shared" si="173"/>
        <v>1</v>
      </c>
      <c r="BG242" s="75">
        <f t="shared" si="174"/>
        <v>0</v>
      </c>
      <c r="BH242" s="75">
        <f t="shared" si="193"/>
        <v>0</v>
      </c>
      <c r="BI242" s="75" t="b">
        <f t="shared" si="175"/>
        <v>0</v>
      </c>
      <c r="BJ242" s="75">
        <f t="shared" si="176"/>
        <v>0</v>
      </c>
      <c r="BK242" s="75">
        <f t="shared" si="177"/>
        <v>0</v>
      </c>
      <c r="BL242" s="75" t="b">
        <f t="shared" si="178"/>
        <v>1</v>
      </c>
      <c r="BM242" s="75">
        <f t="shared" si="179"/>
        <v>0</v>
      </c>
      <c r="BN242" s="75">
        <f t="shared" si="180"/>
        <v>0</v>
      </c>
      <c r="BO242" s="75" t="b">
        <f t="shared" si="181"/>
        <v>0</v>
      </c>
      <c r="BP242" s="75">
        <f t="shared" si="182"/>
        <v>0</v>
      </c>
      <c r="BQ242" s="75">
        <f t="shared" si="183"/>
        <v>0</v>
      </c>
      <c r="BR242" s="75"/>
      <c r="BS242" s="72" t="b">
        <f t="shared" si="207"/>
        <v>0</v>
      </c>
      <c r="BT242" s="72">
        <f t="shared" si="212"/>
        <v>0</v>
      </c>
      <c r="BU242" s="69" t="str">
        <f t="shared" si="211"/>
        <v/>
      </c>
      <c r="BV242" s="75"/>
      <c r="BW242" s="75"/>
      <c r="BX242" s="75"/>
      <c r="BY242" s="75"/>
      <c r="BZ242" s="75"/>
      <c r="CA242" s="75"/>
      <c r="CB242" s="75"/>
      <c r="CC242" s="75"/>
      <c r="CD242" s="79">
        <f t="shared" si="184"/>
        <v>0</v>
      </c>
      <c r="CE242" s="92">
        <f>IF(CD242&lt;CE3,CD242,CE3)</f>
        <v>0</v>
      </c>
      <c r="CF242" s="72" t="str">
        <f>IF(CE242&gt;=CE3,"BALLOON","PMT")</f>
        <v>PMT</v>
      </c>
      <c r="CG242" s="91">
        <f t="shared" si="194"/>
        <v>0</v>
      </c>
      <c r="CH242" s="91">
        <f>IF(BX1=360,CB5,CG242)</f>
        <v>0</v>
      </c>
      <c r="CI242" s="75" t="b">
        <f t="shared" si="185"/>
        <v>0</v>
      </c>
      <c r="CJ242" s="75">
        <f t="shared" si="195"/>
        <v>0</v>
      </c>
      <c r="CK242" s="75">
        <f>SUM(CJ242*CK1)</f>
        <v>0</v>
      </c>
      <c r="CL242" s="98">
        <f t="shared" si="186"/>
        <v>0</v>
      </c>
      <c r="CM242" s="97">
        <f>IF(CF242="PMT",E16-CL242,0)</f>
        <v>0</v>
      </c>
      <c r="CN242" s="97">
        <f t="shared" si="199"/>
        <v>0</v>
      </c>
      <c r="CO242" s="97">
        <f t="shared" si="187"/>
        <v>0</v>
      </c>
      <c r="CP242" s="97">
        <f t="shared" si="188"/>
        <v>0</v>
      </c>
      <c r="CQ242" s="94">
        <f t="shared" si="189"/>
        <v>0</v>
      </c>
      <c r="CR242" s="95">
        <f t="shared" si="196"/>
        <v>0</v>
      </c>
      <c r="CS242" s="96">
        <f t="shared" si="190"/>
        <v>0</v>
      </c>
      <c r="CT242" s="75">
        <f t="shared" si="198"/>
        <v>0</v>
      </c>
      <c r="CU242" s="99">
        <f t="shared" si="191"/>
        <v>0</v>
      </c>
      <c r="CV242" s="99">
        <f t="shared" si="167"/>
        <v>0</v>
      </c>
      <c r="CW242" s="100">
        <f t="shared" si="197"/>
        <v>0</v>
      </c>
      <c r="CX242" s="75">
        <f>SUM(CR242*CT242*BE1)</f>
        <v>0</v>
      </c>
    </row>
    <row r="243" spans="1:102" ht="18.95" customHeight="1">
      <c r="A243" s="45" t="str">
        <f t="shared" si="201"/>
        <v/>
      </c>
      <c r="B243" s="55" t="str">
        <f t="shared" si="203"/>
        <v/>
      </c>
      <c r="C243" s="47" t="str">
        <f t="shared" si="202"/>
        <v/>
      </c>
      <c r="D243" s="56" t="str">
        <f t="shared" si="204"/>
        <v/>
      </c>
      <c r="E243" s="121" t="str">
        <f t="shared" si="208"/>
        <v/>
      </c>
      <c r="F243" s="121"/>
      <c r="G243" s="57" t="str">
        <f t="shared" si="205"/>
        <v/>
      </c>
      <c r="H243" s="57" t="str">
        <f t="shared" si="206"/>
        <v/>
      </c>
      <c r="I243" s="128" t="str">
        <f t="shared" si="209"/>
        <v/>
      </c>
      <c r="J243" s="128" t="str">
        <f t="shared" si="210"/>
        <v/>
      </c>
      <c r="K243" s="140" t="str">
        <f t="shared" si="213"/>
        <v/>
      </c>
      <c r="L243" s="140"/>
      <c r="M243" s="139" t="str">
        <f t="shared" si="214"/>
        <v/>
      </c>
      <c r="N243" s="139"/>
      <c r="O243" s="46" t="str">
        <f t="shared" si="215"/>
        <v/>
      </c>
      <c r="P243" s="51" t="str">
        <f t="shared" si="216"/>
        <v/>
      </c>
      <c r="Q243" s="51"/>
      <c r="R243" s="75">
        <f>IF(R242+1&lt;13,(R242+1)*S1,1*S1)</f>
        <v>0</v>
      </c>
      <c r="S243" s="75">
        <f>SUM(BG243*S1)</f>
        <v>0</v>
      </c>
      <c r="T243" s="75">
        <f>IF(R243=1,(T242+1)*S1,T242*S1)</f>
        <v>0</v>
      </c>
      <c r="U243" s="75">
        <f>IF(U242+3&lt;13,(U242+3)*V1,(U242-9)*V1)</f>
        <v>0</v>
      </c>
      <c r="V243" s="75">
        <f>SUM(BG243*V1)</f>
        <v>0</v>
      </c>
      <c r="W243" s="75">
        <f>IF(U243&lt;4,(W242+1)*V1,W242*V1)</f>
        <v>0</v>
      </c>
      <c r="X243" s="75">
        <f>IF(X242+6&lt;13,(X242+6)*Y1,(X242-6)*Y1)</f>
        <v>0</v>
      </c>
      <c r="Y243" s="75">
        <f>SUM(BG243*Y1)</f>
        <v>0</v>
      </c>
      <c r="Z243" s="75">
        <f>IF(X243&lt;6,(Z242+1)*Y1,Z242*Y1)</f>
        <v>0</v>
      </c>
      <c r="AA243" s="75">
        <f>SUM(AA242*AB1)</f>
        <v>0</v>
      </c>
      <c r="AB243" s="75">
        <f>SUM(BG243*AB1)</f>
        <v>0</v>
      </c>
      <c r="AC243" s="75">
        <f>SUM(AC242+1*AB1)</f>
        <v>0</v>
      </c>
      <c r="AD243" s="75">
        <v>0</v>
      </c>
      <c r="AE243" s="75">
        <v>0</v>
      </c>
      <c r="AF243" s="75">
        <v>0</v>
      </c>
      <c r="AG243" s="75">
        <f>IF(AG242+2&lt;13,(AG242+2)*AH1,(AG242-10)*AH1)</f>
        <v>0</v>
      </c>
      <c r="AH243" s="75">
        <f>SUM(BG243*AH1)</f>
        <v>0</v>
      </c>
      <c r="AI243" s="75">
        <f>IF(AG243&lt;3,(AI242+1)*AH1,AI242*AH1)</f>
        <v>0</v>
      </c>
      <c r="AJ243" s="75">
        <f>IF(AJ241=AJ242,(AJ242+1-AK243)*AL1,AJ242*AL1)</f>
        <v>0</v>
      </c>
      <c r="AK243" s="75">
        <f t="shared" si="200"/>
        <v>0</v>
      </c>
      <c r="AL243" s="75">
        <f>IF(AJ243-AJ242=0,(AL242+15)*AL1,AM1*AL1)</f>
        <v>0</v>
      </c>
      <c r="AM243" s="75">
        <f>IF(AK243=12,(AM242+1)*AL1,AM242*AL1)</f>
        <v>0</v>
      </c>
      <c r="AN243" s="75">
        <f>IF(AN241=AN242,(AN242+1-AO243)*AO1,AN242*AO1)</f>
        <v>0</v>
      </c>
      <c r="AO243" s="75">
        <f t="shared" si="192"/>
        <v>0</v>
      </c>
      <c r="AP243" s="75">
        <f>IF(AN242=AN243,BG243*AO1,(AP242-15)*AO1)</f>
        <v>0</v>
      </c>
      <c r="AQ243" s="75">
        <f>IF(AO243=12,(AQ242+1)*AO1,AQ242*AO1)</f>
        <v>0</v>
      </c>
      <c r="AR243" s="91">
        <f>SUM(MONTH(BC242+14)*AS1)</f>
        <v>0</v>
      </c>
      <c r="AS243" s="91">
        <f>SUM(DAY(BC242+14)*AS1)</f>
        <v>0</v>
      </c>
      <c r="AT243" s="91">
        <f>SUM(YEAR(BC242+14)*AS1)</f>
        <v>0</v>
      </c>
      <c r="AU243" s="91">
        <f>SUM(MONTH(BC242+7)*AV1)</f>
        <v>0</v>
      </c>
      <c r="AV243" s="91">
        <f>SUM(DAY(BC242+7)*AV1)</f>
        <v>0</v>
      </c>
      <c r="AW243" s="91">
        <f>SUM(YEAR(BC242+7)*AV1)</f>
        <v>0</v>
      </c>
      <c r="AX243" s="91">
        <f t="shared" si="170"/>
        <v>1</v>
      </c>
      <c r="AY243" s="91">
        <f t="shared" si="168"/>
        <v>1</v>
      </c>
      <c r="AZ243" s="91">
        <f t="shared" si="169"/>
        <v>0</v>
      </c>
      <c r="BA243" s="91">
        <f t="shared" si="169"/>
        <v>0</v>
      </c>
      <c r="BB243" s="79">
        <f t="shared" si="171"/>
        <v>0</v>
      </c>
      <c r="BC243" s="91">
        <f t="shared" si="172"/>
        <v>0</v>
      </c>
      <c r="BD243" s="75" t="s">
        <v>59</v>
      </c>
      <c r="BE243" s="91">
        <f>IF(BC243&lt;BU42,((BC243*10)+5),999999)</f>
        <v>5</v>
      </c>
      <c r="BF243" s="91">
        <f t="shared" si="173"/>
        <v>1</v>
      </c>
      <c r="BG243" s="75">
        <f t="shared" si="174"/>
        <v>0</v>
      </c>
      <c r="BH243" s="75">
        <f t="shared" si="193"/>
        <v>0</v>
      </c>
      <c r="BI243" s="75" t="b">
        <f t="shared" si="175"/>
        <v>0</v>
      </c>
      <c r="BJ243" s="75">
        <f t="shared" si="176"/>
        <v>0</v>
      </c>
      <c r="BK243" s="75">
        <f t="shared" si="177"/>
        <v>0</v>
      </c>
      <c r="BL243" s="75" t="b">
        <f t="shared" si="178"/>
        <v>1</v>
      </c>
      <c r="BM243" s="75">
        <f t="shared" si="179"/>
        <v>0</v>
      </c>
      <c r="BN243" s="75">
        <f t="shared" si="180"/>
        <v>0</v>
      </c>
      <c r="BO243" s="75" t="b">
        <f t="shared" si="181"/>
        <v>0</v>
      </c>
      <c r="BP243" s="75">
        <f t="shared" si="182"/>
        <v>0</v>
      </c>
      <c r="BQ243" s="75">
        <f t="shared" si="183"/>
        <v>0</v>
      </c>
      <c r="BR243" s="75"/>
      <c r="BS243" s="72" t="b">
        <f t="shared" si="207"/>
        <v>0</v>
      </c>
      <c r="BT243" s="72">
        <f t="shared" si="212"/>
        <v>0</v>
      </c>
      <c r="BU243" s="69" t="str">
        <f t="shared" si="211"/>
        <v/>
      </c>
      <c r="BV243" s="75"/>
      <c r="BW243" s="75"/>
      <c r="BX243" s="75"/>
      <c r="BY243" s="75"/>
      <c r="BZ243" s="75"/>
      <c r="CA243" s="75"/>
      <c r="CB243" s="75"/>
      <c r="CC243" s="75"/>
      <c r="CD243" s="79">
        <f t="shared" si="184"/>
        <v>0</v>
      </c>
      <c r="CE243" s="92">
        <f>IF(CD243&lt;CE3,CD243,CE3)</f>
        <v>0</v>
      </c>
      <c r="CF243" s="72" t="str">
        <f>IF(CE243&gt;=CE3,"BALLOON","PMT")</f>
        <v>PMT</v>
      </c>
      <c r="CG243" s="91">
        <f t="shared" si="194"/>
        <v>0</v>
      </c>
      <c r="CH243" s="91">
        <f>IF(BX1=360,CB5,CG243)</f>
        <v>0</v>
      </c>
      <c r="CI243" s="75" t="b">
        <f t="shared" si="185"/>
        <v>0</v>
      </c>
      <c r="CJ243" s="75">
        <f t="shared" si="195"/>
        <v>0</v>
      </c>
      <c r="CK243" s="75">
        <f>SUM(CJ243*CK1)</f>
        <v>0</v>
      </c>
      <c r="CL243" s="98">
        <f t="shared" si="186"/>
        <v>0</v>
      </c>
      <c r="CM243" s="97">
        <f>IF(CF243="PMT",E16-CL243,0)</f>
        <v>0</v>
      </c>
      <c r="CN243" s="97">
        <f t="shared" si="199"/>
        <v>0</v>
      </c>
      <c r="CO243" s="97">
        <f t="shared" si="187"/>
        <v>0</v>
      </c>
      <c r="CP243" s="97">
        <f t="shared" si="188"/>
        <v>0</v>
      </c>
      <c r="CQ243" s="94">
        <f t="shared" si="189"/>
        <v>0</v>
      </c>
      <c r="CR243" s="95">
        <f t="shared" si="196"/>
        <v>0</v>
      </c>
      <c r="CS243" s="96">
        <f t="shared" si="190"/>
        <v>0</v>
      </c>
      <c r="CT243" s="75">
        <f t="shared" si="198"/>
        <v>0</v>
      </c>
      <c r="CU243" s="99">
        <f t="shared" si="191"/>
        <v>0</v>
      </c>
      <c r="CV243" s="99">
        <f t="shared" si="167"/>
        <v>0</v>
      </c>
      <c r="CW243" s="100">
        <f t="shared" si="197"/>
        <v>0</v>
      </c>
      <c r="CX243" s="75">
        <f>SUM(CR243*CT243*BE1)</f>
        <v>0</v>
      </c>
    </row>
    <row r="244" spans="1:102" ht="18.95" customHeight="1">
      <c r="A244" s="45" t="str">
        <f t="shared" si="201"/>
        <v/>
      </c>
      <c r="B244" s="55" t="str">
        <f t="shared" si="203"/>
        <v/>
      </c>
      <c r="C244" s="47" t="str">
        <f t="shared" si="202"/>
        <v/>
      </c>
      <c r="D244" s="56" t="str">
        <f t="shared" si="204"/>
        <v/>
      </c>
      <c r="E244" s="121" t="str">
        <f t="shared" si="208"/>
        <v/>
      </c>
      <c r="F244" s="121"/>
      <c r="G244" s="57" t="str">
        <f t="shared" si="205"/>
        <v/>
      </c>
      <c r="H244" s="57" t="str">
        <f t="shared" si="206"/>
        <v/>
      </c>
      <c r="I244" s="128" t="str">
        <f t="shared" si="209"/>
        <v/>
      </c>
      <c r="J244" s="128" t="str">
        <f t="shared" si="210"/>
        <v/>
      </c>
      <c r="K244" s="140" t="str">
        <f t="shared" si="213"/>
        <v/>
      </c>
      <c r="L244" s="140"/>
      <c r="M244" s="139" t="str">
        <f t="shared" si="214"/>
        <v/>
      </c>
      <c r="N244" s="139"/>
      <c r="O244" s="46" t="str">
        <f t="shared" si="215"/>
        <v/>
      </c>
      <c r="P244" s="51" t="str">
        <f t="shared" si="216"/>
        <v/>
      </c>
      <c r="Q244" s="51"/>
      <c r="R244" s="75">
        <f>IF(R243+1&lt;13,(R243+1)*S1,1*S1)</f>
        <v>0</v>
      </c>
      <c r="S244" s="75">
        <f>SUM(BG244*S1)</f>
        <v>0</v>
      </c>
      <c r="T244" s="75">
        <f>IF(R244=1,(T243+1)*S1,T243*S1)</f>
        <v>0</v>
      </c>
      <c r="U244" s="75">
        <f>IF(U243+3&lt;13,(U243+3)*V1,(U243-9)*V1)</f>
        <v>0</v>
      </c>
      <c r="V244" s="75">
        <f>SUM(BG244*V1)</f>
        <v>0</v>
      </c>
      <c r="W244" s="75">
        <f>IF(U244&lt;4,(W243+1)*V1,W243*V1)</f>
        <v>0</v>
      </c>
      <c r="X244" s="75">
        <f>IF(X243+6&lt;13,(X243+6)*Y1,(X243-6)*Y1)</f>
        <v>0</v>
      </c>
      <c r="Y244" s="75">
        <f>SUM(BG244*Y1)</f>
        <v>0</v>
      </c>
      <c r="Z244" s="75">
        <f>IF(X244&lt;6,(Z243+1)*Y1,Z243*Y1)</f>
        <v>0</v>
      </c>
      <c r="AA244" s="75">
        <f>SUM(AA243*AB1)</f>
        <v>0</v>
      </c>
      <c r="AB244" s="75">
        <f>SUM(BG244*AB1)</f>
        <v>0</v>
      </c>
      <c r="AC244" s="75">
        <f>SUM(AC243+1*AB1)</f>
        <v>0</v>
      </c>
      <c r="AD244" s="75">
        <v>0</v>
      </c>
      <c r="AE244" s="75">
        <v>0</v>
      </c>
      <c r="AF244" s="75">
        <v>0</v>
      </c>
      <c r="AG244" s="75">
        <f>IF(AG243+2&lt;13,(AG243+2)*AH1,(AG243-10)*AH1)</f>
        <v>0</v>
      </c>
      <c r="AH244" s="75">
        <f>SUM(BG244*AH1)</f>
        <v>0</v>
      </c>
      <c r="AI244" s="75">
        <f>IF(AG244&lt;3,(AI243+1)*AH1,AI243*AH1)</f>
        <v>0</v>
      </c>
      <c r="AJ244" s="75">
        <f>IF(AJ242=AJ243,(AJ243+1-AK244)*AL1,AJ243*AL1)</f>
        <v>0</v>
      </c>
      <c r="AK244" s="75">
        <f t="shared" si="200"/>
        <v>0</v>
      </c>
      <c r="AL244" s="75">
        <f>IF(AJ244-AJ243=0,(AL243+15)*AL1,AM1*AL1)</f>
        <v>0</v>
      </c>
      <c r="AM244" s="75">
        <f>IF(AK244=12,(AM243+1)*AL1,AM243*AL1)</f>
        <v>0</v>
      </c>
      <c r="AN244" s="75">
        <f>IF(AN242=AN243,(AN243+1-AO244)*AO1,AN243*AO1)</f>
        <v>0</v>
      </c>
      <c r="AO244" s="75">
        <f t="shared" si="192"/>
        <v>0</v>
      </c>
      <c r="AP244" s="75">
        <f>IF(AN243=AN244,BG244*AO1,(AP243-15)*AO1)</f>
        <v>0</v>
      </c>
      <c r="AQ244" s="75">
        <f>IF(AO244=12,(AQ243+1)*AO1,AQ243*AO1)</f>
        <v>0</v>
      </c>
      <c r="AR244" s="91">
        <f>SUM(MONTH(BC243+14)*AS1)</f>
        <v>0</v>
      </c>
      <c r="AS244" s="91">
        <f>SUM(DAY(BC243+14)*AS1)</f>
        <v>0</v>
      </c>
      <c r="AT244" s="91">
        <f>SUM(YEAR(BC243+14)*AS1)</f>
        <v>0</v>
      </c>
      <c r="AU244" s="91">
        <f>SUM(MONTH(BC243+7)*AV1)</f>
        <v>0</v>
      </c>
      <c r="AV244" s="91">
        <f>SUM(DAY(BC243+7)*AV1)</f>
        <v>0</v>
      </c>
      <c r="AW244" s="91">
        <f>SUM(YEAR(BC243+7)*AV1)</f>
        <v>0</v>
      </c>
      <c r="AX244" s="91">
        <f t="shared" si="170"/>
        <v>1</v>
      </c>
      <c r="AY244" s="91">
        <f t="shared" si="168"/>
        <v>1</v>
      </c>
      <c r="AZ244" s="91">
        <f t="shared" si="169"/>
        <v>0</v>
      </c>
      <c r="BA244" s="91">
        <f t="shared" si="169"/>
        <v>0</v>
      </c>
      <c r="BB244" s="79">
        <f t="shared" si="171"/>
        <v>0</v>
      </c>
      <c r="BC244" s="91">
        <f t="shared" si="172"/>
        <v>0</v>
      </c>
      <c r="BD244" s="75" t="s">
        <v>59</v>
      </c>
      <c r="BE244" s="91">
        <f>IF(BC244&lt;BU42,((BC244*10)+5),999999)</f>
        <v>5</v>
      </c>
      <c r="BF244" s="91">
        <f t="shared" si="173"/>
        <v>1</v>
      </c>
      <c r="BG244" s="75">
        <f t="shared" si="174"/>
        <v>0</v>
      </c>
      <c r="BH244" s="75">
        <f t="shared" si="193"/>
        <v>0</v>
      </c>
      <c r="BI244" s="75" t="b">
        <f t="shared" si="175"/>
        <v>0</v>
      </c>
      <c r="BJ244" s="75">
        <f t="shared" si="176"/>
        <v>0</v>
      </c>
      <c r="BK244" s="75">
        <f t="shared" si="177"/>
        <v>0</v>
      </c>
      <c r="BL244" s="75" t="b">
        <f t="shared" si="178"/>
        <v>1</v>
      </c>
      <c r="BM244" s="75">
        <f t="shared" si="179"/>
        <v>0</v>
      </c>
      <c r="BN244" s="75">
        <f t="shared" si="180"/>
        <v>0</v>
      </c>
      <c r="BO244" s="75" t="b">
        <f t="shared" si="181"/>
        <v>0</v>
      </c>
      <c r="BP244" s="75">
        <f t="shared" si="182"/>
        <v>0</v>
      </c>
      <c r="BQ244" s="75">
        <f t="shared" si="183"/>
        <v>0</v>
      </c>
      <c r="BR244" s="75"/>
      <c r="BS244" s="72" t="b">
        <f t="shared" si="207"/>
        <v>0</v>
      </c>
      <c r="BT244" s="72">
        <f t="shared" si="212"/>
        <v>0</v>
      </c>
      <c r="BU244" s="69" t="str">
        <f t="shared" si="211"/>
        <v/>
      </c>
      <c r="BV244" s="75"/>
      <c r="BW244" s="75"/>
      <c r="BX244" s="75"/>
      <c r="BY244" s="75"/>
      <c r="BZ244" s="75"/>
      <c r="CA244" s="75"/>
      <c r="CB244" s="75"/>
      <c r="CC244" s="75"/>
      <c r="CD244" s="79">
        <f t="shared" si="184"/>
        <v>0</v>
      </c>
      <c r="CE244" s="92">
        <f>IF(CD244&lt;CE3,CD244,CE3)</f>
        <v>0</v>
      </c>
      <c r="CF244" s="72" t="str">
        <f>IF(CE244&gt;=CE3,"BALLOON","PMT")</f>
        <v>PMT</v>
      </c>
      <c r="CG244" s="91">
        <f t="shared" si="194"/>
        <v>0</v>
      </c>
      <c r="CH244" s="91">
        <f>IF(BX1=360,CB5,CG244)</f>
        <v>0</v>
      </c>
      <c r="CI244" s="75" t="b">
        <f t="shared" si="185"/>
        <v>0</v>
      </c>
      <c r="CJ244" s="75">
        <f t="shared" si="195"/>
        <v>0</v>
      </c>
      <c r="CK244" s="75">
        <f>SUM(CJ244*CK1)</f>
        <v>0</v>
      </c>
      <c r="CL244" s="98">
        <f t="shared" si="186"/>
        <v>0</v>
      </c>
      <c r="CM244" s="97">
        <f>IF(CF244="PMT",E16-CL244,0)</f>
        <v>0</v>
      </c>
      <c r="CN244" s="97">
        <f t="shared" si="199"/>
        <v>0</v>
      </c>
      <c r="CO244" s="97">
        <f t="shared" si="187"/>
        <v>0</v>
      </c>
      <c r="CP244" s="97">
        <f t="shared" si="188"/>
        <v>0</v>
      </c>
      <c r="CQ244" s="94">
        <f t="shared" si="189"/>
        <v>0</v>
      </c>
      <c r="CR244" s="95">
        <f t="shared" si="196"/>
        <v>0</v>
      </c>
      <c r="CS244" s="96">
        <f t="shared" si="190"/>
        <v>0</v>
      </c>
      <c r="CT244" s="75">
        <f t="shared" si="198"/>
        <v>0</v>
      </c>
      <c r="CU244" s="99">
        <f t="shared" si="191"/>
        <v>0</v>
      </c>
      <c r="CV244" s="99">
        <f t="shared" si="167"/>
        <v>0</v>
      </c>
      <c r="CW244" s="100">
        <f t="shared" si="197"/>
        <v>0</v>
      </c>
      <c r="CX244" s="75">
        <f>SUM(CR244*CT244*BE1)</f>
        <v>0</v>
      </c>
    </row>
    <row r="245" spans="1:102" ht="18.95" customHeight="1">
      <c r="A245" s="45" t="str">
        <f t="shared" si="201"/>
        <v/>
      </c>
      <c r="B245" s="55" t="str">
        <f t="shared" si="203"/>
        <v/>
      </c>
      <c r="C245" s="47" t="str">
        <f t="shared" si="202"/>
        <v/>
      </c>
      <c r="D245" s="56" t="str">
        <f t="shared" si="204"/>
        <v/>
      </c>
      <c r="E245" s="121" t="str">
        <f t="shared" si="208"/>
        <v/>
      </c>
      <c r="F245" s="121"/>
      <c r="G245" s="57" t="str">
        <f t="shared" si="205"/>
        <v/>
      </c>
      <c r="H245" s="57" t="str">
        <f t="shared" si="206"/>
        <v/>
      </c>
      <c r="I245" s="128" t="str">
        <f t="shared" si="209"/>
        <v/>
      </c>
      <c r="J245" s="128" t="str">
        <f t="shared" si="210"/>
        <v/>
      </c>
      <c r="K245" s="140" t="str">
        <f t="shared" si="213"/>
        <v/>
      </c>
      <c r="L245" s="140"/>
      <c r="M245" s="139" t="str">
        <f t="shared" si="214"/>
        <v/>
      </c>
      <c r="N245" s="139"/>
      <c r="O245" s="46" t="str">
        <f t="shared" si="215"/>
        <v/>
      </c>
      <c r="P245" s="51" t="str">
        <f t="shared" si="216"/>
        <v/>
      </c>
      <c r="Q245" s="51"/>
      <c r="R245" s="75">
        <f>IF(R244+1&lt;13,(R244+1)*S1,1*S1)</f>
        <v>0</v>
      </c>
      <c r="S245" s="75">
        <f>SUM(BG245*S1)</f>
        <v>0</v>
      </c>
      <c r="T245" s="75">
        <f>IF(R245=1,(T244+1)*S1,T244*S1)</f>
        <v>0</v>
      </c>
      <c r="U245" s="75">
        <f>IF(U244+3&lt;13,(U244+3)*V1,(U244-9)*V1)</f>
        <v>0</v>
      </c>
      <c r="V245" s="75">
        <f>SUM(BG245*V1)</f>
        <v>0</v>
      </c>
      <c r="W245" s="75">
        <f>IF(U245&lt;4,(W244+1)*V1,W244*V1)</f>
        <v>0</v>
      </c>
      <c r="X245" s="75">
        <f>IF(X244+6&lt;13,(X244+6)*Y1,(X244-6)*Y1)</f>
        <v>0</v>
      </c>
      <c r="Y245" s="75">
        <f>SUM(BG245*Y1)</f>
        <v>0</v>
      </c>
      <c r="Z245" s="75">
        <f>IF(X245&lt;6,(Z244+1)*Y1,Z244*Y1)</f>
        <v>0</v>
      </c>
      <c r="AA245" s="75">
        <f>SUM(AA244*AB1)</f>
        <v>0</v>
      </c>
      <c r="AB245" s="75">
        <f>SUM(BG245*AB1)</f>
        <v>0</v>
      </c>
      <c r="AC245" s="75">
        <f>SUM(AC244+1*AB1)</f>
        <v>0</v>
      </c>
      <c r="AD245" s="75">
        <v>0</v>
      </c>
      <c r="AE245" s="75">
        <v>0</v>
      </c>
      <c r="AF245" s="75">
        <v>0</v>
      </c>
      <c r="AG245" s="75">
        <f>IF(AG244+2&lt;13,(AG244+2)*AH1,(AG244-10)*AH1)</f>
        <v>0</v>
      </c>
      <c r="AH245" s="75">
        <f>SUM(BG245*AH1)</f>
        <v>0</v>
      </c>
      <c r="AI245" s="75">
        <f>IF(AG245&lt;3,(AI244+1)*AH1,AI244*AH1)</f>
        <v>0</v>
      </c>
      <c r="AJ245" s="75">
        <f>IF(AJ243=AJ244,(AJ244+1-AK245)*AL1,AJ244*AL1)</f>
        <v>0</v>
      </c>
      <c r="AK245" s="75">
        <f t="shared" si="200"/>
        <v>0</v>
      </c>
      <c r="AL245" s="75">
        <f>IF(AJ245-AJ244=0,(AL244+15)*AL1,AM1*AL1)</f>
        <v>0</v>
      </c>
      <c r="AM245" s="75">
        <f>IF(AK245=12,(AM244+1)*AL1,AM244*AL1)</f>
        <v>0</v>
      </c>
      <c r="AN245" s="75">
        <f>IF(AN243=AN244,(AN244+1-AO245)*AO1,AN244*AO1)</f>
        <v>0</v>
      </c>
      <c r="AO245" s="75">
        <f t="shared" si="192"/>
        <v>0</v>
      </c>
      <c r="AP245" s="75">
        <f>IF(AN244=AN245,BG245*AO1,(AP244-15)*AO1)</f>
        <v>0</v>
      </c>
      <c r="AQ245" s="75">
        <f>IF(AO245=12,(AQ244+1)*AO1,AQ244*AO1)</f>
        <v>0</v>
      </c>
      <c r="AR245" s="91">
        <f>SUM(MONTH(BC244+14)*AS1)</f>
        <v>0</v>
      </c>
      <c r="AS245" s="91">
        <f>SUM(DAY(BC244+14)*AS1)</f>
        <v>0</v>
      </c>
      <c r="AT245" s="91">
        <f>SUM(YEAR(BC244+14)*AS1)</f>
        <v>0</v>
      </c>
      <c r="AU245" s="91">
        <f>SUM(MONTH(BC244+7)*AV1)</f>
        <v>0</v>
      </c>
      <c r="AV245" s="91">
        <f>SUM(DAY(BC244+7)*AV1)</f>
        <v>0</v>
      </c>
      <c r="AW245" s="91">
        <f>SUM(YEAR(BC244+7)*AV1)</f>
        <v>0</v>
      </c>
      <c r="AX245" s="91">
        <f t="shared" si="170"/>
        <v>1</v>
      </c>
      <c r="AY245" s="91">
        <f t="shared" si="168"/>
        <v>1</v>
      </c>
      <c r="AZ245" s="91">
        <f t="shared" si="169"/>
        <v>0</v>
      </c>
      <c r="BA245" s="91">
        <f t="shared" si="169"/>
        <v>0</v>
      </c>
      <c r="BB245" s="79">
        <f t="shared" si="171"/>
        <v>0</v>
      </c>
      <c r="BC245" s="91">
        <f t="shared" si="172"/>
        <v>0</v>
      </c>
      <c r="BD245" s="75" t="s">
        <v>59</v>
      </c>
      <c r="BE245" s="91">
        <f>IF(BC245&lt;BU42,((BC245*10)+5),999999)</f>
        <v>5</v>
      </c>
      <c r="BF245" s="91">
        <f t="shared" si="173"/>
        <v>1</v>
      </c>
      <c r="BG245" s="75">
        <f t="shared" si="174"/>
        <v>0</v>
      </c>
      <c r="BH245" s="75">
        <f t="shared" si="193"/>
        <v>0</v>
      </c>
      <c r="BI245" s="75" t="b">
        <f t="shared" si="175"/>
        <v>0</v>
      </c>
      <c r="BJ245" s="75">
        <f t="shared" si="176"/>
        <v>0</v>
      </c>
      <c r="BK245" s="75">
        <f t="shared" si="177"/>
        <v>0</v>
      </c>
      <c r="BL245" s="75" t="b">
        <f t="shared" si="178"/>
        <v>1</v>
      </c>
      <c r="BM245" s="75">
        <f t="shared" si="179"/>
        <v>0</v>
      </c>
      <c r="BN245" s="75">
        <f t="shared" si="180"/>
        <v>0</v>
      </c>
      <c r="BO245" s="75" t="b">
        <f t="shared" si="181"/>
        <v>0</v>
      </c>
      <c r="BP245" s="75">
        <f t="shared" si="182"/>
        <v>0</v>
      </c>
      <c r="BQ245" s="75">
        <f t="shared" si="183"/>
        <v>0</v>
      </c>
      <c r="BR245" s="75"/>
      <c r="BS245" s="72" t="b">
        <f t="shared" si="207"/>
        <v>0</v>
      </c>
      <c r="BT245" s="72">
        <f t="shared" si="212"/>
        <v>0</v>
      </c>
      <c r="BU245" s="69" t="str">
        <f t="shared" si="211"/>
        <v/>
      </c>
      <c r="BV245" s="75"/>
      <c r="BW245" s="75"/>
      <c r="BX245" s="75"/>
      <c r="BY245" s="75"/>
      <c r="BZ245" s="75"/>
      <c r="CA245" s="75"/>
      <c r="CB245" s="75"/>
      <c r="CC245" s="75"/>
      <c r="CD245" s="79">
        <f t="shared" si="184"/>
        <v>0</v>
      </c>
      <c r="CE245" s="92">
        <f>IF(CD245&lt;CE3,CD245,CE3)</f>
        <v>0</v>
      </c>
      <c r="CF245" s="72" t="str">
        <f>IF(CE245&gt;=CE3,"BALLOON","PMT")</f>
        <v>PMT</v>
      </c>
      <c r="CG245" s="91">
        <f t="shared" si="194"/>
        <v>0</v>
      </c>
      <c r="CH245" s="91">
        <f>IF(BX1=360,CB5,CG245)</f>
        <v>0</v>
      </c>
      <c r="CI245" s="75" t="b">
        <f t="shared" si="185"/>
        <v>0</v>
      </c>
      <c r="CJ245" s="75">
        <f t="shared" si="195"/>
        <v>0</v>
      </c>
      <c r="CK245" s="75">
        <f>SUM(CJ245*CK1)</f>
        <v>0</v>
      </c>
      <c r="CL245" s="98">
        <f t="shared" si="186"/>
        <v>0</v>
      </c>
      <c r="CM245" s="97">
        <f>IF(CF245="PMT",E16-CL245,0)</f>
        <v>0</v>
      </c>
      <c r="CN245" s="97">
        <f t="shared" si="199"/>
        <v>0</v>
      </c>
      <c r="CO245" s="97">
        <f t="shared" si="187"/>
        <v>0</v>
      </c>
      <c r="CP245" s="97">
        <f t="shared" si="188"/>
        <v>0</v>
      </c>
      <c r="CQ245" s="94">
        <f t="shared" si="189"/>
        <v>0</v>
      </c>
      <c r="CR245" s="95">
        <f t="shared" si="196"/>
        <v>0</v>
      </c>
      <c r="CS245" s="96">
        <f t="shared" si="190"/>
        <v>0</v>
      </c>
      <c r="CT245" s="75">
        <f t="shared" si="198"/>
        <v>0</v>
      </c>
      <c r="CU245" s="99">
        <f t="shared" si="191"/>
        <v>0</v>
      </c>
      <c r="CV245" s="99">
        <f t="shared" si="167"/>
        <v>0</v>
      </c>
      <c r="CW245" s="100">
        <f t="shared" si="197"/>
        <v>0</v>
      </c>
      <c r="CX245" s="75">
        <f>SUM(CR245*CT245*BE1)</f>
        <v>0</v>
      </c>
    </row>
    <row r="246" spans="1:102" ht="18.95" customHeight="1">
      <c r="A246" s="45" t="str">
        <f t="shared" si="201"/>
        <v/>
      </c>
      <c r="B246" s="55" t="str">
        <f t="shared" si="203"/>
        <v/>
      </c>
      <c r="C246" s="47" t="str">
        <f t="shared" si="202"/>
        <v/>
      </c>
      <c r="D246" s="56" t="str">
        <f t="shared" si="204"/>
        <v/>
      </c>
      <c r="E246" s="121" t="str">
        <f t="shared" si="208"/>
        <v/>
      </c>
      <c r="F246" s="121"/>
      <c r="G246" s="57" t="str">
        <f t="shared" si="205"/>
        <v/>
      </c>
      <c r="H246" s="57" t="str">
        <f t="shared" si="206"/>
        <v/>
      </c>
      <c r="I246" s="128" t="str">
        <f t="shared" si="209"/>
        <v/>
      </c>
      <c r="J246" s="128" t="str">
        <f t="shared" si="210"/>
        <v/>
      </c>
      <c r="K246" s="140" t="str">
        <f t="shared" si="213"/>
        <v/>
      </c>
      <c r="L246" s="140"/>
      <c r="M246" s="139" t="str">
        <f t="shared" si="214"/>
        <v/>
      </c>
      <c r="N246" s="139"/>
      <c r="O246" s="46" t="str">
        <f t="shared" si="215"/>
        <v/>
      </c>
      <c r="P246" s="51" t="str">
        <f t="shared" si="216"/>
        <v/>
      </c>
      <c r="Q246" s="51"/>
      <c r="R246" s="75">
        <f>IF(R245+1&lt;13,(R245+1)*S1,1*S1)</f>
        <v>0</v>
      </c>
      <c r="S246" s="75">
        <f>SUM(BG246*S1)</f>
        <v>0</v>
      </c>
      <c r="T246" s="75">
        <f>IF(R246=1,(T245+1)*S1,T245*S1)</f>
        <v>0</v>
      </c>
      <c r="U246" s="75">
        <f>IF(U245+3&lt;13,(U245+3)*V1,(U245-9)*V1)</f>
        <v>0</v>
      </c>
      <c r="V246" s="75">
        <f>SUM(BG246*V1)</f>
        <v>0</v>
      </c>
      <c r="W246" s="75">
        <f>IF(U246&lt;4,(W245+1)*V1,W245*V1)</f>
        <v>0</v>
      </c>
      <c r="X246" s="75">
        <f>IF(X245+6&lt;13,(X245+6)*Y1,(X245-6)*Y1)</f>
        <v>0</v>
      </c>
      <c r="Y246" s="75">
        <f>SUM(BG246*Y1)</f>
        <v>0</v>
      </c>
      <c r="Z246" s="75">
        <f>IF(X246&lt;6,(Z245+1)*Y1,Z245*Y1)</f>
        <v>0</v>
      </c>
      <c r="AA246" s="75">
        <f>SUM(AA245*AB1)</f>
        <v>0</v>
      </c>
      <c r="AB246" s="75">
        <f>SUM(BG246*AB1)</f>
        <v>0</v>
      </c>
      <c r="AC246" s="75">
        <f>SUM(AC245+1*AB1)</f>
        <v>0</v>
      </c>
      <c r="AD246" s="75">
        <v>0</v>
      </c>
      <c r="AE246" s="75">
        <v>0</v>
      </c>
      <c r="AF246" s="75">
        <v>0</v>
      </c>
      <c r="AG246" s="75">
        <f>IF(AG245+2&lt;13,(AG245+2)*AH1,(AG245-10)*AH1)</f>
        <v>0</v>
      </c>
      <c r="AH246" s="75">
        <f>SUM(BG246*AH1)</f>
        <v>0</v>
      </c>
      <c r="AI246" s="75">
        <f>IF(AG246&lt;3,(AI245+1)*AH1,AI245*AH1)</f>
        <v>0</v>
      </c>
      <c r="AJ246" s="75">
        <f>IF(AJ244=AJ245,(AJ245+1-AK246)*AL1,AJ245*AL1)</f>
        <v>0</v>
      </c>
      <c r="AK246" s="75">
        <f t="shared" si="200"/>
        <v>0</v>
      </c>
      <c r="AL246" s="75">
        <f>IF(AJ246-AJ245=0,(AL245+15)*AL1,AM1*AL1)</f>
        <v>0</v>
      </c>
      <c r="AM246" s="75">
        <f>IF(AK246=12,(AM245+1)*AL1,AM245*AL1)</f>
        <v>0</v>
      </c>
      <c r="AN246" s="75">
        <f>IF(AN244=AN245,(AN245+1-AO246)*AO1,AN245*AO1)</f>
        <v>0</v>
      </c>
      <c r="AO246" s="75">
        <f t="shared" si="192"/>
        <v>0</v>
      </c>
      <c r="AP246" s="75">
        <f>IF(AN245=AN246,BG246*AO1,(AP245-15)*AO1)</f>
        <v>0</v>
      </c>
      <c r="AQ246" s="75">
        <f>IF(AO246=12,(AQ245+1)*AO1,AQ245*AO1)</f>
        <v>0</v>
      </c>
      <c r="AR246" s="91">
        <f>SUM(MONTH(BC245+14)*AS1)</f>
        <v>0</v>
      </c>
      <c r="AS246" s="91">
        <f>SUM(DAY(BC245+14)*AS1)</f>
        <v>0</v>
      </c>
      <c r="AT246" s="91">
        <f>SUM(YEAR(BC245+14)*AS1)</f>
        <v>0</v>
      </c>
      <c r="AU246" s="91">
        <f>SUM(MONTH(BC245+7)*AV1)</f>
        <v>0</v>
      </c>
      <c r="AV246" s="91">
        <f>SUM(DAY(BC245+7)*AV1)</f>
        <v>0</v>
      </c>
      <c r="AW246" s="91">
        <f>SUM(YEAR(BC245+7)*AV1)</f>
        <v>0</v>
      </c>
      <c r="AX246" s="91">
        <f t="shared" si="170"/>
        <v>1</v>
      </c>
      <c r="AY246" s="91">
        <f t="shared" si="168"/>
        <v>1</v>
      </c>
      <c r="AZ246" s="91">
        <f t="shared" si="169"/>
        <v>0</v>
      </c>
      <c r="BA246" s="91">
        <f t="shared" si="169"/>
        <v>0</v>
      </c>
      <c r="BB246" s="79">
        <f t="shared" si="171"/>
        <v>0</v>
      </c>
      <c r="BC246" s="91">
        <f t="shared" si="172"/>
        <v>0</v>
      </c>
      <c r="BD246" s="75" t="s">
        <v>59</v>
      </c>
      <c r="BE246" s="91">
        <f>IF(BC246&lt;BU42,((BC246*10)+5),999999)</f>
        <v>5</v>
      </c>
      <c r="BF246" s="91">
        <f t="shared" si="173"/>
        <v>1</v>
      </c>
      <c r="BG246" s="75">
        <f t="shared" si="174"/>
        <v>0</v>
      </c>
      <c r="BH246" s="75">
        <f t="shared" si="193"/>
        <v>0</v>
      </c>
      <c r="BI246" s="75" t="b">
        <f t="shared" si="175"/>
        <v>0</v>
      </c>
      <c r="BJ246" s="75">
        <f t="shared" si="176"/>
        <v>0</v>
      </c>
      <c r="BK246" s="75">
        <f t="shared" si="177"/>
        <v>0</v>
      </c>
      <c r="BL246" s="75" t="b">
        <f t="shared" si="178"/>
        <v>1</v>
      </c>
      <c r="BM246" s="75">
        <f t="shared" si="179"/>
        <v>0</v>
      </c>
      <c r="BN246" s="75">
        <f t="shared" si="180"/>
        <v>0</v>
      </c>
      <c r="BO246" s="75" t="b">
        <f t="shared" si="181"/>
        <v>0</v>
      </c>
      <c r="BP246" s="75">
        <f t="shared" si="182"/>
        <v>0</v>
      </c>
      <c r="BQ246" s="75">
        <f t="shared" si="183"/>
        <v>0</v>
      </c>
      <c r="BR246" s="75"/>
      <c r="BS246" s="72" t="b">
        <f t="shared" si="207"/>
        <v>0</v>
      </c>
      <c r="BT246" s="72">
        <f t="shared" si="212"/>
        <v>0</v>
      </c>
      <c r="BU246" s="69" t="str">
        <f t="shared" si="211"/>
        <v/>
      </c>
      <c r="BV246" s="75"/>
      <c r="BW246" s="75"/>
      <c r="BX246" s="75"/>
      <c r="BY246" s="75"/>
      <c r="BZ246" s="75"/>
      <c r="CA246" s="75"/>
      <c r="CB246" s="75"/>
      <c r="CC246" s="75"/>
      <c r="CD246" s="79">
        <f t="shared" si="184"/>
        <v>0</v>
      </c>
      <c r="CE246" s="92">
        <f>IF(CD246&lt;CE3,CD246,CE3)</f>
        <v>0</v>
      </c>
      <c r="CF246" s="72" t="str">
        <f>IF(CE246&gt;=CE3,"BALLOON","PMT")</f>
        <v>PMT</v>
      </c>
      <c r="CG246" s="91">
        <f t="shared" si="194"/>
        <v>0</v>
      </c>
      <c r="CH246" s="91">
        <f>IF(BX1=360,CB5,CG246)</f>
        <v>0</v>
      </c>
      <c r="CI246" s="75" t="b">
        <f t="shared" si="185"/>
        <v>0</v>
      </c>
      <c r="CJ246" s="75">
        <f t="shared" si="195"/>
        <v>0</v>
      </c>
      <c r="CK246" s="75">
        <f>SUM(CJ246*CK1)</f>
        <v>0</v>
      </c>
      <c r="CL246" s="98">
        <f t="shared" si="186"/>
        <v>0</v>
      </c>
      <c r="CM246" s="97">
        <f>IF(CF246="PMT",E16-CL246,0)</f>
        <v>0</v>
      </c>
      <c r="CN246" s="97">
        <f t="shared" si="199"/>
        <v>0</v>
      </c>
      <c r="CO246" s="97">
        <f t="shared" si="187"/>
        <v>0</v>
      </c>
      <c r="CP246" s="97">
        <f t="shared" si="188"/>
        <v>0</v>
      </c>
      <c r="CQ246" s="94">
        <f t="shared" si="189"/>
        <v>0</v>
      </c>
      <c r="CR246" s="95">
        <f t="shared" si="196"/>
        <v>0</v>
      </c>
      <c r="CS246" s="96">
        <f t="shared" si="190"/>
        <v>0</v>
      </c>
      <c r="CT246" s="75">
        <f t="shared" si="198"/>
        <v>0</v>
      </c>
      <c r="CU246" s="99">
        <f t="shared" si="191"/>
        <v>0</v>
      </c>
      <c r="CV246" s="99">
        <f t="shared" si="167"/>
        <v>0</v>
      </c>
      <c r="CW246" s="100">
        <f t="shared" si="197"/>
        <v>0</v>
      </c>
      <c r="CX246" s="75">
        <f>SUM(CR246*CT246*BE1)</f>
        <v>0</v>
      </c>
    </row>
    <row r="247" spans="1:102" ht="18.95" customHeight="1">
      <c r="A247" s="45" t="str">
        <f t="shared" si="201"/>
        <v/>
      </c>
      <c r="B247" s="55" t="str">
        <f t="shared" si="203"/>
        <v/>
      </c>
      <c r="C247" s="47" t="str">
        <f t="shared" si="202"/>
        <v/>
      </c>
      <c r="D247" s="56" t="str">
        <f t="shared" si="204"/>
        <v/>
      </c>
      <c r="E247" s="121" t="str">
        <f t="shared" si="208"/>
        <v/>
      </c>
      <c r="F247" s="121"/>
      <c r="G247" s="57" t="str">
        <f t="shared" si="205"/>
        <v/>
      </c>
      <c r="H247" s="57" t="str">
        <f t="shared" si="206"/>
        <v/>
      </c>
      <c r="I247" s="128" t="str">
        <f t="shared" si="209"/>
        <v/>
      </c>
      <c r="J247" s="128" t="str">
        <f t="shared" si="210"/>
        <v/>
      </c>
      <c r="K247" s="140" t="str">
        <f t="shared" si="213"/>
        <v/>
      </c>
      <c r="L247" s="140"/>
      <c r="M247" s="139" t="str">
        <f t="shared" si="214"/>
        <v/>
      </c>
      <c r="N247" s="139"/>
      <c r="O247" s="46" t="str">
        <f t="shared" si="215"/>
        <v/>
      </c>
      <c r="P247" s="51" t="str">
        <f t="shared" si="216"/>
        <v/>
      </c>
      <c r="Q247" s="51"/>
      <c r="R247" s="75">
        <f>IF(R246+1&lt;13,(R246+1)*S1,1*S1)</f>
        <v>0</v>
      </c>
      <c r="S247" s="75">
        <f>SUM(BG247*S1)</f>
        <v>0</v>
      </c>
      <c r="T247" s="75">
        <f>IF(R247=1,(T246+1)*S1,T246*S1)</f>
        <v>0</v>
      </c>
      <c r="U247" s="75">
        <f>IF(U246+3&lt;13,(U246+3)*V1,(U246-9)*V1)</f>
        <v>0</v>
      </c>
      <c r="V247" s="75">
        <f>SUM(BG247*V1)</f>
        <v>0</v>
      </c>
      <c r="W247" s="75">
        <f>IF(U247&lt;4,(W246+1)*V1,W246*V1)</f>
        <v>0</v>
      </c>
      <c r="X247" s="75">
        <f>IF(X246+6&lt;13,(X246+6)*Y1,(X246-6)*Y1)</f>
        <v>0</v>
      </c>
      <c r="Y247" s="75">
        <f>SUM(BG247*Y1)</f>
        <v>0</v>
      </c>
      <c r="Z247" s="75">
        <f>IF(X247&lt;6,(Z246+1)*Y1,Z246*Y1)</f>
        <v>0</v>
      </c>
      <c r="AA247" s="75">
        <f>SUM(AA246*AB1)</f>
        <v>0</v>
      </c>
      <c r="AB247" s="75">
        <f>SUM(BG247*AB1)</f>
        <v>0</v>
      </c>
      <c r="AC247" s="75">
        <f>SUM(AC246+1*AB1)</f>
        <v>0</v>
      </c>
      <c r="AD247" s="75">
        <v>0</v>
      </c>
      <c r="AE247" s="75">
        <v>0</v>
      </c>
      <c r="AF247" s="75">
        <v>0</v>
      </c>
      <c r="AG247" s="75">
        <f>IF(AG246+2&lt;13,(AG246+2)*AH1,(AG246-10)*AH1)</f>
        <v>0</v>
      </c>
      <c r="AH247" s="75">
        <f>SUM(BG247*AH1)</f>
        <v>0</v>
      </c>
      <c r="AI247" s="75">
        <f>IF(AG247&lt;3,(AI246+1)*AH1,AI246*AH1)</f>
        <v>0</v>
      </c>
      <c r="AJ247" s="75">
        <f>IF(AJ245=AJ246,(AJ246+1-AK247)*AL1,AJ246*AL1)</f>
        <v>0</v>
      </c>
      <c r="AK247" s="75">
        <f t="shared" si="200"/>
        <v>0</v>
      </c>
      <c r="AL247" s="75">
        <f>IF(AJ247-AJ246=0,(AL246+15)*AL1,AM1*AL1)</f>
        <v>0</v>
      </c>
      <c r="AM247" s="75">
        <f>IF(AK247=12,(AM246+1)*AL1,AM246*AL1)</f>
        <v>0</v>
      </c>
      <c r="AN247" s="75">
        <f>IF(AN245=AN246,(AN246+1-AO247)*AO1,AN246*AO1)</f>
        <v>0</v>
      </c>
      <c r="AO247" s="75">
        <f t="shared" si="192"/>
        <v>0</v>
      </c>
      <c r="AP247" s="75">
        <f>IF(AN246=AN247,BG247*AO1,(AP246-15)*AO1)</f>
        <v>0</v>
      </c>
      <c r="AQ247" s="75">
        <f>IF(AO247=12,(AQ246+1)*AO1,AQ246*AO1)</f>
        <v>0</v>
      </c>
      <c r="AR247" s="91">
        <f>SUM(MONTH(BC246+14)*AS1)</f>
        <v>0</v>
      </c>
      <c r="AS247" s="91">
        <f>SUM(DAY(BC246+14)*AS1)</f>
        <v>0</v>
      </c>
      <c r="AT247" s="91">
        <f>SUM(YEAR(BC246+14)*AS1)</f>
        <v>0</v>
      </c>
      <c r="AU247" s="91">
        <f>SUM(MONTH(BC246+7)*AV1)</f>
        <v>0</v>
      </c>
      <c r="AV247" s="91">
        <f>SUM(DAY(BC246+7)*AV1)</f>
        <v>0</v>
      </c>
      <c r="AW247" s="91">
        <f>SUM(YEAR(BC246+7)*AV1)</f>
        <v>0</v>
      </c>
      <c r="AX247" s="91">
        <f t="shared" si="170"/>
        <v>1</v>
      </c>
      <c r="AY247" s="91">
        <f t="shared" si="168"/>
        <v>1</v>
      </c>
      <c r="AZ247" s="91">
        <f t="shared" si="169"/>
        <v>0</v>
      </c>
      <c r="BA247" s="91">
        <f t="shared" si="169"/>
        <v>0</v>
      </c>
      <c r="BB247" s="79">
        <f t="shared" si="171"/>
        <v>0</v>
      </c>
      <c r="BC247" s="91">
        <f t="shared" si="172"/>
        <v>0</v>
      </c>
      <c r="BD247" s="75" t="s">
        <v>59</v>
      </c>
      <c r="BE247" s="91">
        <f>IF(BC247&lt;BU42,((BC247*10)+5),999999)</f>
        <v>5</v>
      </c>
      <c r="BF247" s="91">
        <f t="shared" si="173"/>
        <v>1</v>
      </c>
      <c r="BG247" s="75">
        <f t="shared" si="174"/>
        <v>0</v>
      </c>
      <c r="BH247" s="75">
        <f t="shared" si="193"/>
        <v>0</v>
      </c>
      <c r="BI247" s="75" t="b">
        <f t="shared" si="175"/>
        <v>0</v>
      </c>
      <c r="BJ247" s="75">
        <f t="shared" si="176"/>
        <v>0</v>
      </c>
      <c r="BK247" s="75">
        <f t="shared" si="177"/>
        <v>0</v>
      </c>
      <c r="BL247" s="75" t="b">
        <f t="shared" si="178"/>
        <v>1</v>
      </c>
      <c r="BM247" s="75">
        <f t="shared" si="179"/>
        <v>0</v>
      </c>
      <c r="BN247" s="75">
        <f t="shared" si="180"/>
        <v>0</v>
      </c>
      <c r="BO247" s="75" t="b">
        <f t="shared" si="181"/>
        <v>0</v>
      </c>
      <c r="BP247" s="75">
        <f t="shared" si="182"/>
        <v>0</v>
      </c>
      <c r="BQ247" s="75">
        <f t="shared" si="183"/>
        <v>0</v>
      </c>
      <c r="BR247" s="75"/>
      <c r="BS247" s="72" t="b">
        <f t="shared" si="207"/>
        <v>0</v>
      </c>
      <c r="BT247" s="72">
        <f t="shared" si="212"/>
        <v>0</v>
      </c>
      <c r="BU247" s="69" t="str">
        <f t="shared" si="211"/>
        <v/>
      </c>
      <c r="BV247" s="75"/>
      <c r="BW247" s="75"/>
      <c r="BX247" s="75"/>
      <c r="BY247" s="75"/>
      <c r="BZ247" s="75"/>
      <c r="CA247" s="75"/>
      <c r="CB247" s="75"/>
      <c r="CC247" s="75"/>
      <c r="CD247" s="79">
        <f t="shared" si="184"/>
        <v>0</v>
      </c>
      <c r="CE247" s="92">
        <f>IF(CD247&lt;CE3,CD247,CE3)</f>
        <v>0</v>
      </c>
      <c r="CF247" s="72" t="str">
        <f>IF(CE247&gt;=CE3,"BALLOON","PMT")</f>
        <v>PMT</v>
      </c>
      <c r="CG247" s="91">
        <f t="shared" si="194"/>
        <v>0</v>
      </c>
      <c r="CH247" s="91">
        <f>IF(BX1=360,CB5,CG247)</f>
        <v>0</v>
      </c>
      <c r="CI247" s="75" t="b">
        <f t="shared" si="185"/>
        <v>0</v>
      </c>
      <c r="CJ247" s="75">
        <f t="shared" si="195"/>
        <v>0</v>
      </c>
      <c r="CK247" s="75">
        <f>SUM(CJ247*CK1)</f>
        <v>0</v>
      </c>
      <c r="CL247" s="98">
        <f t="shared" si="186"/>
        <v>0</v>
      </c>
      <c r="CM247" s="97">
        <f>IF(CF247="PMT",E16-CL247,0)</f>
        <v>0</v>
      </c>
      <c r="CN247" s="97">
        <f t="shared" si="199"/>
        <v>0</v>
      </c>
      <c r="CO247" s="97">
        <f t="shared" si="187"/>
        <v>0</v>
      </c>
      <c r="CP247" s="97">
        <f t="shared" si="188"/>
        <v>0</v>
      </c>
      <c r="CQ247" s="94">
        <f t="shared" si="189"/>
        <v>0</v>
      </c>
      <c r="CR247" s="95">
        <f t="shared" si="196"/>
        <v>0</v>
      </c>
      <c r="CS247" s="96">
        <f t="shared" si="190"/>
        <v>0</v>
      </c>
      <c r="CT247" s="75">
        <f t="shared" si="198"/>
        <v>0</v>
      </c>
      <c r="CU247" s="99">
        <f t="shared" si="191"/>
        <v>0</v>
      </c>
      <c r="CV247" s="99">
        <f t="shared" si="167"/>
        <v>0</v>
      </c>
      <c r="CW247" s="100">
        <f t="shared" si="197"/>
        <v>0</v>
      </c>
      <c r="CX247" s="75">
        <f>SUM(CR247*CT247*BE1)</f>
        <v>0</v>
      </c>
    </row>
    <row r="248" spans="1:102" ht="18.95" customHeight="1">
      <c r="A248" s="45" t="str">
        <f t="shared" si="201"/>
        <v/>
      </c>
      <c r="B248" s="55" t="str">
        <f t="shared" si="203"/>
        <v/>
      </c>
      <c r="C248" s="47" t="str">
        <f t="shared" si="202"/>
        <v/>
      </c>
      <c r="D248" s="56" t="str">
        <f t="shared" si="204"/>
        <v/>
      </c>
      <c r="E248" s="121" t="str">
        <f t="shared" si="208"/>
        <v/>
      </c>
      <c r="F248" s="121"/>
      <c r="G248" s="57" t="str">
        <f t="shared" si="205"/>
        <v/>
      </c>
      <c r="H248" s="57" t="str">
        <f t="shared" si="206"/>
        <v/>
      </c>
      <c r="I248" s="128" t="str">
        <f t="shared" si="209"/>
        <v/>
      </c>
      <c r="J248" s="128" t="str">
        <f t="shared" si="210"/>
        <v/>
      </c>
      <c r="K248" s="140" t="str">
        <f t="shared" si="213"/>
        <v/>
      </c>
      <c r="L248" s="140"/>
      <c r="M248" s="139" t="str">
        <f t="shared" si="214"/>
        <v/>
      </c>
      <c r="N248" s="139"/>
      <c r="O248" s="46" t="str">
        <f t="shared" si="215"/>
        <v/>
      </c>
      <c r="P248" s="51" t="str">
        <f t="shared" si="216"/>
        <v/>
      </c>
      <c r="Q248" s="51"/>
      <c r="R248" s="75">
        <f>IF(R247+1&lt;13,(R247+1)*S1,1*S1)</f>
        <v>0</v>
      </c>
      <c r="S248" s="75">
        <f>SUM(BG248*S1)</f>
        <v>0</v>
      </c>
      <c r="T248" s="75">
        <f>IF(R248=1,(T247+1)*S1,T247*S1)</f>
        <v>0</v>
      </c>
      <c r="U248" s="75">
        <f>IF(U247+3&lt;13,(U247+3)*V1,(U247-9)*V1)</f>
        <v>0</v>
      </c>
      <c r="V248" s="75">
        <f>SUM(BG248*V1)</f>
        <v>0</v>
      </c>
      <c r="W248" s="75">
        <f>IF(U248&lt;4,(W247+1)*V1,W247*V1)</f>
        <v>0</v>
      </c>
      <c r="X248" s="75">
        <f>IF(X247+6&lt;13,(X247+6)*Y1,(X247-6)*Y1)</f>
        <v>0</v>
      </c>
      <c r="Y248" s="75">
        <f>SUM(BG248*Y1)</f>
        <v>0</v>
      </c>
      <c r="Z248" s="75">
        <f>IF(X248&lt;6,(Z247+1)*Y1,Z247*Y1)</f>
        <v>0</v>
      </c>
      <c r="AA248" s="75">
        <f>SUM(AA247*AB1)</f>
        <v>0</v>
      </c>
      <c r="AB248" s="75">
        <f>SUM(BG248*AB1)</f>
        <v>0</v>
      </c>
      <c r="AC248" s="75">
        <f>SUM(AC247+1*AB1)</f>
        <v>0</v>
      </c>
      <c r="AD248" s="75">
        <v>0</v>
      </c>
      <c r="AE248" s="75">
        <v>0</v>
      </c>
      <c r="AF248" s="75">
        <v>0</v>
      </c>
      <c r="AG248" s="75">
        <f>IF(AG247+2&lt;13,(AG247+2)*AH1,(AG247-10)*AH1)</f>
        <v>0</v>
      </c>
      <c r="AH248" s="75">
        <f>SUM(BG248*AH1)</f>
        <v>0</v>
      </c>
      <c r="AI248" s="75">
        <f>IF(AG248&lt;3,(AI247+1)*AH1,AI247*AH1)</f>
        <v>0</v>
      </c>
      <c r="AJ248" s="75">
        <f>IF(AJ246=AJ247,(AJ247+1-AK248)*AL1,AJ247*AL1)</f>
        <v>0</v>
      </c>
      <c r="AK248" s="75">
        <f t="shared" si="200"/>
        <v>0</v>
      </c>
      <c r="AL248" s="75">
        <f>IF(AJ248-AJ247=0,(AL247+15)*AL1,AM1*AL1)</f>
        <v>0</v>
      </c>
      <c r="AM248" s="75">
        <f>IF(AK248=12,(AM247+1)*AL1,AM247*AL1)</f>
        <v>0</v>
      </c>
      <c r="AN248" s="75">
        <f>IF(AN246=AN247,(AN247+1-AO248)*AO1,AN247*AO1)</f>
        <v>0</v>
      </c>
      <c r="AO248" s="75">
        <f t="shared" si="192"/>
        <v>0</v>
      </c>
      <c r="AP248" s="75">
        <f>IF(AN247=AN248,BG248*AO1,(AP247-15)*AO1)</f>
        <v>0</v>
      </c>
      <c r="AQ248" s="75">
        <f>IF(AO248=12,(AQ247+1)*AO1,AQ247*AO1)</f>
        <v>0</v>
      </c>
      <c r="AR248" s="91">
        <f>SUM(MONTH(BC247+14)*AS1)</f>
        <v>0</v>
      </c>
      <c r="AS248" s="91">
        <f>SUM(DAY(BC247+14)*AS1)</f>
        <v>0</v>
      </c>
      <c r="AT248" s="91">
        <f>SUM(YEAR(BC247+14)*AS1)</f>
        <v>0</v>
      </c>
      <c r="AU248" s="91">
        <f>SUM(MONTH(BC247+7)*AV1)</f>
        <v>0</v>
      </c>
      <c r="AV248" s="91">
        <f>SUM(DAY(BC247+7)*AV1)</f>
        <v>0</v>
      </c>
      <c r="AW248" s="91">
        <f>SUM(YEAR(BC247+7)*AV1)</f>
        <v>0</v>
      </c>
      <c r="AX248" s="91">
        <f t="shared" si="170"/>
        <v>1</v>
      </c>
      <c r="AY248" s="91">
        <f t="shared" si="168"/>
        <v>1</v>
      </c>
      <c r="AZ248" s="91">
        <f t="shared" si="169"/>
        <v>0</v>
      </c>
      <c r="BA248" s="91">
        <f t="shared" si="169"/>
        <v>0</v>
      </c>
      <c r="BB248" s="79">
        <f t="shared" si="171"/>
        <v>0</v>
      </c>
      <c r="BC248" s="91">
        <f t="shared" si="172"/>
        <v>0</v>
      </c>
      <c r="BD248" s="75" t="s">
        <v>59</v>
      </c>
      <c r="BE248" s="91">
        <f>IF(BC248&lt;BU42,((BC248*10)+5),999999)</f>
        <v>5</v>
      </c>
      <c r="BF248" s="91">
        <f t="shared" si="173"/>
        <v>1</v>
      </c>
      <c r="BG248" s="75">
        <f t="shared" si="174"/>
        <v>0</v>
      </c>
      <c r="BH248" s="75">
        <f t="shared" si="193"/>
        <v>0</v>
      </c>
      <c r="BI248" s="75" t="b">
        <f t="shared" si="175"/>
        <v>0</v>
      </c>
      <c r="BJ248" s="75">
        <f t="shared" si="176"/>
        <v>0</v>
      </c>
      <c r="BK248" s="75">
        <f t="shared" si="177"/>
        <v>0</v>
      </c>
      <c r="BL248" s="75" t="b">
        <f t="shared" si="178"/>
        <v>1</v>
      </c>
      <c r="BM248" s="75">
        <f t="shared" si="179"/>
        <v>0</v>
      </c>
      <c r="BN248" s="75">
        <f t="shared" si="180"/>
        <v>0</v>
      </c>
      <c r="BO248" s="75" t="b">
        <f t="shared" si="181"/>
        <v>0</v>
      </c>
      <c r="BP248" s="75">
        <f t="shared" si="182"/>
        <v>0</v>
      </c>
      <c r="BQ248" s="75">
        <f t="shared" si="183"/>
        <v>0</v>
      </c>
      <c r="BR248" s="75"/>
      <c r="BS248" s="72" t="b">
        <f t="shared" si="207"/>
        <v>0</v>
      </c>
      <c r="BT248" s="72">
        <f t="shared" si="212"/>
        <v>0</v>
      </c>
      <c r="BU248" s="69" t="str">
        <f t="shared" si="211"/>
        <v/>
      </c>
      <c r="BV248" s="75"/>
      <c r="BW248" s="75"/>
      <c r="BX248" s="75"/>
      <c r="BY248" s="75"/>
      <c r="BZ248" s="75"/>
      <c r="CA248" s="75"/>
      <c r="CB248" s="75"/>
      <c r="CC248" s="75"/>
      <c r="CD248" s="79">
        <f t="shared" si="184"/>
        <v>0</v>
      </c>
      <c r="CE248" s="92">
        <f>IF(CD248&lt;CE3,CD248,CE3)</f>
        <v>0</v>
      </c>
      <c r="CF248" s="72" t="str">
        <f>IF(CE248&gt;=CE3,"BALLOON","PMT")</f>
        <v>PMT</v>
      </c>
      <c r="CG248" s="91">
        <f t="shared" si="194"/>
        <v>0</v>
      </c>
      <c r="CH248" s="91">
        <f>IF(BX1=360,CB5,CG248)</f>
        <v>0</v>
      </c>
      <c r="CI248" s="75" t="b">
        <f t="shared" si="185"/>
        <v>0</v>
      </c>
      <c r="CJ248" s="75">
        <f t="shared" si="195"/>
        <v>0</v>
      </c>
      <c r="CK248" s="75">
        <f>SUM(CJ248*CK1)</f>
        <v>0</v>
      </c>
      <c r="CL248" s="98">
        <f t="shared" si="186"/>
        <v>0</v>
      </c>
      <c r="CM248" s="97">
        <f>IF(CF248="PMT",E16-CL248,0)</f>
        <v>0</v>
      </c>
      <c r="CN248" s="97">
        <f t="shared" si="199"/>
        <v>0</v>
      </c>
      <c r="CO248" s="97">
        <f t="shared" si="187"/>
        <v>0</v>
      </c>
      <c r="CP248" s="97">
        <f t="shared" si="188"/>
        <v>0</v>
      </c>
      <c r="CQ248" s="94">
        <f t="shared" si="189"/>
        <v>0</v>
      </c>
      <c r="CR248" s="95">
        <f t="shared" si="196"/>
        <v>0</v>
      </c>
      <c r="CS248" s="96">
        <f t="shared" si="190"/>
        <v>0</v>
      </c>
      <c r="CT248" s="75">
        <f t="shared" si="198"/>
        <v>0</v>
      </c>
      <c r="CU248" s="99">
        <f t="shared" si="191"/>
        <v>0</v>
      </c>
      <c r="CV248" s="99">
        <f t="shared" si="167"/>
        <v>0</v>
      </c>
      <c r="CW248" s="100">
        <f t="shared" si="197"/>
        <v>0</v>
      </c>
      <c r="CX248" s="75">
        <f>SUM(CR248*CT248*BE1)</f>
        <v>0</v>
      </c>
    </row>
    <row r="249" spans="1:102" ht="18.95" customHeight="1">
      <c r="A249" s="45" t="str">
        <f t="shared" si="201"/>
        <v/>
      </c>
      <c r="B249" s="55" t="str">
        <f t="shared" si="203"/>
        <v/>
      </c>
      <c r="C249" s="47" t="str">
        <f t="shared" si="202"/>
        <v/>
      </c>
      <c r="D249" s="56" t="str">
        <f t="shared" si="204"/>
        <v/>
      </c>
      <c r="E249" s="121" t="str">
        <f t="shared" si="208"/>
        <v/>
      </c>
      <c r="F249" s="121"/>
      <c r="G249" s="57" t="str">
        <f t="shared" si="205"/>
        <v/>
      </c>
      <c r="H249" s="57" t="str">
        <f t="shared" si="206"/>
        <v/>
      </c>
      <c r="I249" s="128" t="str">
        <f t="shared" si="209"/>
        <v/>
      </c>
      <c r="J249" s="128" t="str">
        <f t="shared" si="210"/>
        <v/>
      </c>
      <c r="K249" s="140" t="str">
        <f t="shared" si="213"/>
        <v/>
      </c>
      <c r="L249" s="140"/>
      <c r="M249" s="139" t="str">
        <f t="shared" si="214"/>
        <v/>
      </c>
      <c r="N249" s="139"/>
      <c r="O249" s="46" t="str">
        <f t="shared" si="215"/>
        <v/>
      </c>
      <c r="P249" s="51" t="str">
        <f t="shared" si="216"/>
        <v/>
      </c>
      <c r="Q249" s="51"/>
      <c r="R249" s="75">
        <f>IF(R248+1&lt;13,(R248+1)*S1,1*S1)</f>
        <v>0</v>
      </c>
      <c r="S249" s="75">
        <f>SUM(BG249*S1)</f>
        <v>0</v>
      </c>
      <c r="T249" s="75">
        <f>IF(R249=1,(T248+1)*S1,T248*S1)</f>
        <v>0</v>
      </c>
      <c r="U249" s="75">
        <f>IF(U248+3&lt;13,(U248+3)*V1,(U248-9)*V1)</f>
        <v>0</v>
      </c>
      <c r="V249" s="75">
        <f>SUM(BG249*V1)</f>
        <v>0</v>
      </c>
      <c r="W249" s="75">
        <f>IF(U249&lt;4,(W248+1)*V1,W248*V1)</f>
        <v>0</v>
      </c>
      <c r="X249" s="75">
        <f>IF(X248+6&lt;13,(X248+6)*Y1,(X248-6)*Y1)</f>
        <v>0</v>
      </c>
      <c r="Y249" s="75">
        <f>SUM(BG249*Y1)</f>
        <v>0</v>
      </c>
      <c r="Z249" s="75">
        <f>IF(X249&lt;6,(Z248+1)*Y1,Z248*Y1)</f>
        <v>0</v>
      </c>
      <c r="AA249" s="75">
        <f>SUM(AA248*AB1)</f>
        <v>0</v>
      </c>
      <c r="AB249" s="75">
        <f>SUM(BG249*AB1)</f>
        <v>0</v>
      </c>
      <c r="AC249" s="75">
        <f>SUM(AC248+1*AB1)</f>
        <v>0</v>
      </c>
      <c r="AD249" s="75">
        <v>0</v>
      </c>
      <c r="AE249" s="75">
        <v>0</v>
      </c>
      <c r="AF249" s="75">
        <v>0</v>
      </c>
      <c r="AG249" s="75">
        <f>IF(AG248+2&lt;13,(AG248+2)*AH1,(AG248-10)*AH1)</f>
        <v>0</v>
      </c>
      <c r="AH249" s="75">
        <f>SUM(BG249*AH1)</f>
        <v>0</v>
      </c>
      <c r="AI249" s="75">
        <f>IF(AG249&lt;3,(AI248+1)*AH1,AI248*AH1)</f>
        <v>0</v>
      </c>
      <c r="AJ249" s="75">
        <f>IF(AJ247=AJ248,(AJ248+1-AK249)*AL1,AJ248*AL1)</f>
        <v>0</v>
      </c>
      <c r="AK249" s="75">
        <f t="shared" si="200"/>
        <v>0</v>
      </c>
      <c r="AL249" s="75">
        <f>IF(AJ249-AJ248=0,(AL248+15)*AL1,AM1*AL1)</f>
        <v>0</v>
      </c>
      <c r="AM249" s="75">
        <f>IF(AK249=12,(AM248+1)*AL1,AM248*AL1)</f>
        <v>0</v>
      </c>
      <c r="AN249" s="75">
        <f>IF(AN247=AN248,(AN248+1-AO249)*AO1,AN248*AO1)</f>
        <v>0</v>
      </c>
      <c r="AO249" s="75">
        <f t="shared" si="192"/>
        <v>0</v>
      </c>
      <c r="AP249" s="75">
        <f>IF(AN248=AN249,BG249*AO1,(AP248-15)*AO1)</f>
        <v>0</v>
      </c>
      <c r="AQ249" s="75">
        <f>IF(AO249=12,(AQ248+1)*AO1,AQ248*AO1)</f>
        <v>0</v>
      </c>
      <c r="AR249" s="91">
        <f>SUM(MONTH(BC248+14)*AS1)</f>
        <v>0</v>
      </c>
      <c r="AS249" s="91">
        <f>SUM(DAY(BC248+14)*AS1)</f>
        <v>0</v>
      </c>
      <c r="AT249" s="91">
        <f>SUM(YEAR(BC248+14)*AS1)</f>
        <v>0</v>
      </c>
      <c r="AU249" s="91">
        <f>SUM(MONTH(BC248+7)*AV1)</f>
        <v>0</v>
      </c>
      <c r="AV249" s="91">
        <f>SUM(DAY(BC248+7)*AV1)</f>
        <v>0</v>
      </c>
      <c r="AW249" s="91">
        <f>SUM(YEAR(BC248+7)*AV1)</f>
        <v>0</v>
      </c>
      <c r="AX249" s="91">
        <f t="shared" si="170"/>
        <v>1</v>
      </c>
      <c r="AY249" s="91">
        <f t="shared" si="168"/>
        <v>1</v>
      </c>
      <c r="AZ249" s="91">
        <f t="shared" si="169"/>
        <v>0</v>
      </c>
      <c r="BA249" s="91">
        <f t="shared" si="169"/>
        <v>0</v>
      </c>
      <c r="BB249" s="79">
        <f t="shared" si="171"/>
        <v>0</v>
      </c>
      <c r="BC249" s="91">
        <f t="shared" si="172"/>
        <v>0</v>
      </c>
      <c r="BD249" s="75" t="s">
        <v>59</v>
      </c>
      <c r="BE249" s="91">
        <f>IF(BC249&lt;BU42,((BC249*10)+5),999999)</f>
        <v>5</v>
      </c>
      <c r="BF249" s="91">
        <f t="shared" si="173"/>
        <v>1</v>
      </c>
      <c r="BG249" s="75">
        <f t="shared" si="174"/>
        <v>0</v>
      </c>
      <c r="BH249" s="75">
        <f t="shared" si="193"/>
        <v>0</v>
      </c>
      <c r="BI249" s="75" t="b">
        <f t="shared" si="175"/>
        <v>0</v>
      </c>
      <c r="BJ249" s="75">
        <f t="shared" si="176"/>
        <v>0</v>
      </c>
      <c r="BK249" s="75">
        <f t="shared" si="177"/>
        <v>0</v>
      </c>
      <c r="BL249" s="75" t="b">
        <f t="shared" si="178"/>
        <v>1</v>
      </c>
      <c r="BM249" s="75">
        <f t="shared" si="179"/>
        <v>0</v>
      </c>
      <c r="BN249" s="75">
        <f t="shared" si="180"/>
        <v>0</v>
      </c>
      <c r="BO249" s="75" t="b">
        <f t="shared" si="181"/>
        <v>0</v>
      </c>
      <c r="BP249" s="75">
        <f t="shared" si="182"/>
        <v>0</v>
      </c>
      <c r="BQ249" s="75">
        <f t="shared" si="183"/>
        <v>0</v>
      </c>
      <c r="BR249" s="75"/>
      <c r="BS249" s="72" t="b">
        <f t="shared" si="207"/>
        <v>0</v>
      </c>
      <c r="BT249" s="72">
        <f t="shared" si="212"/>
        <v>0</v>
      </c>
      <c r="BU249" s="69" t="str">
        <f t="shared" si="211"/>
        <v/>
      </c>
      <c r="BV249" s="75"/>
      <c r="BW249" s="75"/>
      <c r="BX249" s="75"/>
      <c r="BY249" s="75"/>
      <c r="BZ249" s="75"/>
      <c r="CA249" s="75"/>
      <c r="CB249" s="75"/>
      <c r="CC249" s="75"/>
      <c r="CD249" s="79">
        <f t="shared" si="184"/>
        <v>0</v>
      </c>
      <c r="CE249" s="92">
        <f>IF(CD249&lt;CE3,CD249,CE3)</f>
        <v>0</v>
      </c>
      <c r="CF249" s="72" t="str">
        <f>IF(CE249&gt;=CE3,"BALLOON","PMT")</f>
        <v>PMT</v>
      </c>
      <c r="CG249" s="91">
        <f t="shared" si="194"/>
        <v>0</v>
      </c>
      <c r="CH249" s="91">
        <f>IF(BX1=360,CB5,CG249)</f>
        <v>0</v>
      </c>
      <c r="CI249" s="75" t="b">
        <f t="shared" si="185"/>
        <v>0</v>
      </c>
      <c r="CJ249" s="75">
        <f t="shared" si="195"/>
        <v>0</v>
      </c>
      <c r="CK249" s="75">
        <f>SUM(CJ249*CK1)</f>
        <v>0</v>
      </c>
      <c r="CL249" s="98">
        <f t="shared" si="186"/>
        <v>0</v>
      </c>
      <c r="CM249" s="97">
        <f>IF(CF249="PMT",E16-CL249,0)</f>
        <v>0</v>
      </c>
      <c r="CN249" s="97">
        <f t="shared" si="199"/>
        <v>0</v>
      </c>
      <c r="CO249" s="97">
        <f t="shared" si="187"/>
        <v>0</v>
      </c>
      <c r="CP249" s="97">
        <f t="shared" si="188"/>
        <v>0</v>
      </c>
      <c r="CQ249" s="94">
        <f t="shared" si="189"/>
        <v>0</v>
      </c>
      <c r="CR249" s="95">
        <f t="shared" si="196"/>
        <v>0</v>
      </c>
      <c r="CS249" s="96">
        <f t="shared" si="190"/>
        <v>0</v>
      </c>
      <c r="CT249" s="75">
        <f t="shared" si="198"/>
        <v>0</v>
      </c>
      <c r="CU249" s="99">
        <f t="shared" si="191"/>
        <v>0</v>
      </c>
      <c r="CV249" s="99">
        <f t="shared" si="167"/>
        <v>0</v>
      </c>
      <c r="CW249" s="100">
        <f t="shared" si="197"/>
        <v>0</v>
      </c>
      <c r="CX249" s="75">
        <f>SUM(CR249*CT249*BE1)</f>
        <v>0</v>
      </c>
    </row>
    <row r="250" spans="1:102" ht="18.95" customHeight="1">
      <c r="A250" s="45" t="str">
        <f t="shared" si="201"/>
        <v/>
      </c>
      <c r="B250" s="55" t="str">
        <f t="shared" si="203"/>
        <v/>
      </c>
      <c r="C250" s="47" t="str">
        <f t="shared" si="202"/>
        <v/>
      </c>
      <c r="D250" s="56" t="str">
        <f t="shared" si="204"/>
        <v/>
      </c>
      <c r="E250" s="121" t="str">
        <f t="shared" si="208"/>
        <v/>
      </c>
      <c r="F250" s="121"/>
      <c r="G250" s="57" t="str">
        <f t="shared" si="205"/>
        <v/>
      </c>
      <c r="H250" s="57" t="str">
        <f t="shared" si="206"/>
        <v/>
      </c>
      <c r="I250" s="128" t="str">
        <f t="shared" si="209"/>
        <v/>
      </c>
      <c r="J250" s="128" t="str">
        <f t="shared" si="210"/>
        <v/>
      </c>
      <c r="K250" s="140" t="str">
        <f t="shared" si="213"/>
        <v/>
      </c>
      <c r="L250" s="140"/>
      <c r="M250" s="139" t="str">
        <f t="shared" si="214"/>
        <v/>
      </c>
      <c r="N250" s="139"/>
      <c r="O250" s="46" t="str">
        <f t="shared" si="215"/>
        <v/>
      </c>
      <c r="P250" s="51" t="str">
        <f t="shared" si="216"/>
        <v/>
      </c>
      <c r="Q250" s="51"/>
      <c r="R250" s="75">
        <f>IF(R249+1&lt;13,(R249+1)*S1,1*S1)</f>
        <v>0</v>
      </c>
      <c r="S250" s="75">
        <f>SUM(BG250*S1)</f>
        <v>0</v>
      </c>
      <c r="T250" s="75">
        <f>IF(R250=1,(T249+1)*S1,T249*S1)</f>
        <v>0</v>
      </c>
      <c r="U250" s="75">
        <f>IF(U249+3&lt;13,(U249+3)*V1,(U249-9)*V1)</f>
        <v>0</v>
      </c>
      <c r="V250" s="75">
        <f>SUM(BG250*V1)</f>
        <v>0</v>
      </c>
      <c r="W250" s="75">
        <f>IF(U250&lt;4,(W249+1)*V1,W249*V1)</f>
        <v>0</v>
      </c>
      <c r="X250" s="75">
        <f>IF(X249+6&lt;13,(X249+6)*Y1,(X249-6)*Y1)</f>
        <v>0</v>
      </c>
      <c r="Y250" s="75">
        <f>SUM(BG250*Y1)</f>
        <v>0</v>
      </c>
      <c r="Z250" s="75">
        <f>IF(X250&lt;6,(Z249+1)*Y1,Z249*Y1)</f>
        <v>0</v>
      </c>
      <c r="AA250" s="75">
        <f>SUM(AA249*AB1)</f>
        <v>0</v>
      </c>
      <c r="AB250" s="75">
        <f>SUM(BG250*AB1)</f>
        <v>0</v>
      </c>
      <c r="AC250" s="75">
        <f>SUM(AC249+1*AB1)</f>
        <v>0</v>
      </c>
      <c r="AD250" s="75">
        <v>0</v>
      </c>
      <c r="AE250" s="75">
        <v>0</v>
      </c>
      <c r="AF250" s="75">
        <v>0</v>
      </c>
      <c r="AG250" s="75">
        <f>IF(AG249+2&lt;13,(AG249+2)*AH1,(AG249-10)*AH1)</f>
        <v>0</v>
      </c>
      <c r="AH250" s="75">
        <f>SUM(BG250*AH1)</f>
        <v>0</v>
      </c>
      <c r="AI250" s="75">
        <f>IF(AG250&lt;3,(AI249+1)*AH1,AI249*AH1)</f>
        <v>0</v>
      </c>
      <c r="AJ250" s="75">
        <f>IF(AJ248=AJ249,(AJ249+1-AK250)*AL1,AJ249*AL1)</f>
        <v>0</v>
      </c>
      <c r="AK250" s="75">
        <f t="shared" si="200"/>
        <v>0</v>
      </c>
      <c r="AL250" s="75">
        <f>IF(AJ250-AJ249=0,(AL249+15)*AL1,AM1*AL1)</f>
        <v>0</v>
      </c>
      <c r="AM250" s="75">
        <f>IF(AK250=12,(AM249+1)*AL1,AM249*AL1)</f>
        <v>0</v>
      </c>
      <c r="AN250" s="75">
        <f>IF(AN248=AN249,(AN249+1-AO250)*AO1,AN249*AO1)</f>
        <v>0</v>
      </c>
      <c r="AO250" s="75">
        <f t="shared" si="192"/>
        <v>0</v>
      </c>
      <c r="AP250" s="75">
        <f>IF(AN249=AN250,BG250*AO1,(AP249-15)*AO1)</f>
        <v>0</v>
      </c>
      <c r="AQ250" s="75">
        <f>IF(AO250=12,(AQ249+1)*AO1,AQ249*AO1)</f>
        <v>0</v>
      </c>
      <c r="AR250" s="91">
        <f>SUM(MONTH(BC249+14)*AS1)</f>
        <v>0</v>
      </c>
      <c r="AS250" s="91">
        <f>SUM(DAY(BC249+14)*AS1)</f>
        <v>0</v>
      </c>
      <c r="AT250" s="91">
        <f>SUM(YEAR(BC249+14)*AS1)</f>
        <v>0</v>
      </c>
      <c r="AU250" s="91">
        <f>SUM(MONTH(BC249+7)*AV1)</f>
        <v>0</v>
      </c>
      <c r="AV250" s="91">
        <f>SUM(DAY(BC249+7)*AV1)</f>
        <v>0</v>
      </c>
      <c r="AW250" s="91">
        <f>SUM(YEAR(BC249+7)*AV1)</f>
        <v>0</v>
      </c>
      <c r="AX250" s="91">
        <f t="shared" si="170"/>
        <v>1</v>
      </c>
      <c r="AY250" s="91">
        <f t="shared" si="168"/>
        <v>1</v>
      </c>
      <c r="AZ250" s="91">
        <f t="shared" si="169"/>
        <v>0</v>
      </c>
      <c r="BA250" s="91">
        <f t="shared" si="169"/>
        <v>0</v>
      </c>
      <c r="BB250" s="79">
        <f t="shared" si="171"/>
        <v>0</v>
      </c>
      <c r="BC250" s="91">
        <f t="shared" si="172"/>
        <v>0</v>
      </c>
      <c r="BD250" s="75" t="s">
        <v>59</v>
      </c>
      <c r="BE250" s="91">
        <f>IF(BC250&lt;BU42,((BC250*10)+5),999999)</f>
        <v>5</v>
      </c>
      <c r="BF250" s="91">
        <f t="shared" si="173"/>
        <v>1</v>
      </c>
      <c r="BG250" s="75">
        <f t="shared" si="174"/>
        <v>0</v>
      </c>
      <c r="BH250" s="75">
        <f t="shared" si="193"/>
        <v>0</v>
      </c>
      <c r="BI250" s="75" t="b">
        <f t="shared" si="175"/>
        <v>0</v>
      </c>
      <c r="BJ250" s="75">
        <f t="shared" si="176"/>
        <v>0</v>
      </c>
      <c r="BK250" s="75">
        <f t="shared" si="177"/>
        <v>0</v>
      </c>
      <c r="BL250" s="75" t="b">
        <f t="shared" si="178"/>
        <v>1</v>
      </c>
      <c r="BM250" s="75">
        <f t="shared" si="179"/>
        <v>0</v>
      </c>
      <c r="BN250" s="75">
        <f t="shared" si="180"/>
        <v>0</v>
      </c>
      <c r="BO250" s="75" t="b">
        <f t="shared" si="181"/>
        <v>0</v>
      </c>
      <c r="BP250" s="75">
        <f t="shared" si="182"/>
        <v>0</v>
      </c>
      <c r="BQ250" s="75">
        <f t="shared" si="183"/>
        <v>0</v>
      </c>
      <c r="BR250" s="75"/>
      <c r="BS250" s="72" t="b">
        <f t="shared" si="207"/>
        <v>0</v>
      </c>
      <c r="BT250" s="72">
        <f t="shared" si="212"/>
        <v>0</v>
      </c>
      <c r="BU250" s="69" t="str">
        <f t="shared" si="211"/>
        <v/>
      </c>
      <c r="BV250" s="75"/>
      <c r="BW250" s="75"/>
      <c r="BX250" s="75"/>
      <c r="BY250" s="75"/>
      <c r="BZ250" s="75"/>
      <c r="CA250" s="75"/>
      <c r="CB250" s="75"/>
      <c r="CC250" s="75"/>
      <c r="CD250" s="79">
        <f t="shared" si="184"/>
        <v>0</v>
      </c>
      <c r="CE250" s="92">
        <f>IF(CD250&lt;CE3,CD250,CE3)</f>
        <v>0</v>
      </c>
      <c r="CF250" s="72" t="str">
        <f>IF(CE250&gt;=CE3,"BALLOON","PMT")</f>
        <v>PMT</v>
      </c>
      <c r="CG250" s="91">
        <f t="shared" si="194"/>
        <v>0</v>
      </c>
      <c r="CH250" s="91">
        <f>IF(BX1=360,CB5,CG250)</f>
        <v>0</v>
      </c>
      <c r="CI250" s="75" t="b">
        <f t="shared" si="185"/>
        <v>0</v>
      </c>
      <c r="CJ250" s="75">
        <f t="shared" si="195"/>
        <v>0</v>
      </c>
      <c r="CK250" s="75">
        <f>SUM(CJ250*CK1)</f>
        <v>0</v>
      </c>
      <c r="CL250" s="98">
        <f t="shared" si="186"/>
        <v>0</v>
      </c>
      <c r="CM250" s="97">
        <f>IF(CF250="PMT",E16-CL250,0)</f>
        <v>0</v>
      </c>
      <c r="CN250" s="97">
        <f t="shared" si="199"/>
        <v>0</v>
      </c>
      <c r="CO250" s="97">
        <f t="shared" si="187"/>
        <v>0</v>
      </c>
      <c r="CP250" s="97">
        <f t="shared" si="188"/>
        <v>0</v>
      </c>
      <c r="CQ250" s="94">
        <f t="shared" si="189"/>
        <v>0</v>
      </c>
      <c r="CR250" s="95">
        <f t="shared" si="196"/>
        <v>0</v>
      </c>
      <c r="CS250" s="96">
        <f t="shared" si="190"/>
        <v>0</v>
      </c>
      <c r="CT250" s="75">
        <f t="shared" si="198"/>
        <v>0</v>
      </c>
      <c r="CU250" s="99">
        <f t="shared" si="191"/>
        <v>0</v>
      </c>
      <c r="CV250" s="99">
        <f t="shared" ref="CV250:CV313" si="217">IF(CQ250&lt;0,CS250,CU250)</f>
        <v>0</v>
      </c>
      <c r="CW250" s="100">
        <f t="shared" si="197"/>
        <v>0</v>
      </c>
      <c r="CX250" s="75">
        <f>SUM(CR250*CT250*BE1)</f>
        <v>0</v>
      </c>
    </row>
    <row r="251" spans="1:102" ht="18.95" customHeight="1">
      <c r="A251" s="45" t="str">
        <f t="shared" si="201"/>
        <v/>
      </c>
      <c r="B251" s="55" t="str">
        <f t="shared" si="203"/>
        <v/>
      </c>
      <c r="C251" s="47" t="str">
        <f t="shared" si="202"/>
        <v/>
      </c>
      <c r="D251" s="56" t="str">
        <f t="shared" si="204"/>
        <v/>
      </c>
      <c r="E251" s="121" t="str">
        <f t="shared" si="208"/>
        <v/>
      </c>
      <c r="F251" s="121"/>
      <c r="G251" s="57" t="str">
        <f t="shared" si="205"/>
        <v/>
      </c>
      <c r="H251" s="57" t="str">
        <f t="shared" si="206"/>
        <v/>
      </c>
      <c r="I251" s="128" t="str">
        <f t="shared" si="209"/>
        <v/>
      </c>
      <c r="J251" s="128" t="str">
        <f t="shared" si="210"/>
        <v/>
      </c>
      <c r="K251" s="140" t="str">
        <f t="shared" si="213"/>
        <v/>
      </c>
      <c r="L251" s="140"/>
      <c r="M251" s="139" t="str">
        <f t="shared" si="214"/>
        <v/>
      </c>
      <c r="N251" s="139"/>
      <c r="O251" s="46" t="str">
        <f t="shared" si="215"/>
        <v/>
      </c>
      <c r="P251" s="51" t="str">
        <f t="shared" si="216"/>
        <v/>
      </c>
      <c r="Q251" s="51"/>
      <c r="R251" s="75">
        <f>IF(R250+1&lt;13,(R250+1)*S1,1*S1)</f>
        <v>0</v>
      </c>
      <c r="S251" s="75">
        <f>SUM(BG251*S1)</f>
        <v>0</v>
      </c>
      <c r="T251" s="75">
        <f>IF(R251=1,(T250+1)*S1,T250*S1)</f>
        <v>0</v>
      </c>
      <c r="U251" s="75">
        <f>IF(U250+3&lt;13,(U250+3)*V1,(U250-9)*V1)</f>
        <v>0</v>
      </c>
      <c r="V251" s="75">
        <f>SUM(BG251*V1)</f>
        <v>0</v>
      </c>
      <c r="W251" s="75">
        <f>IF(U251&lt;4,(W250+1)*V1,W250*V1)</f>
        <v>0</v>
      </c>
      <c r="X251" s="75">
        <f>IF(X250+6&lt;13,(X250+6)*Y1,(X250-6)*Y1)</f>
        <v>0</v>
      </c>
      <c r="Y251" s="75">
        <f>SUM(BG251*Y1)</f>
        <v>0</v>
      </c>
      <c r="Z251" s="75">
        <f>IF(X251&lt;6,(Z250+1)*Y1,Z250*Y1)</f>
        <v>0</v>
      </c>
      <c r="AA251" s="75">
        <f>SUM(AA250*AB1)</f>
        <v>0</v>
      </c>
      <c r="AB251" s="75">
        <f>SUM(BG251*AB1)</f>
        <v>0</v>
      </c>
      <c r="AC251" s="75">
        <f>SUM(AC250+1*AB1)</f>
        <v>0</v>
      </c>
      <c r="AD251" s="75">
        <v>0</v>
      </c>
      <c r="AE251" s="75">
        <v>0</v>
      </c>
      <c r="AF251" s="75">
        <v>0</v>
      </c>
      <c r="AG251" s="75">
        <f>IF(AG250+2&lt;13,(AG250+2)*AH1,(AG250-10)*AH1)</f>
        <v>0</v>
      </c>
      <c r="AH251" s="75">
        <f>SUM(BG251*AH1)</f>
        <v>0</v>
      </c>
      <c r="AI251" s="75">
        <f>IF(AG251&lt;3,(AI250+1)*AH1,AI250*AH1)</f>
        <v>0</v>
      </c>
      <c r="AJ251" s="75">
        <f>IF(AJ249=AJ250,(AJ250+1-AK251)*AL1,AJ250*AL1)</f>
        <v>0</v>
      </c>
      <c r="AK251" s="75">
        <f t="shared" si="200"/>
        <v>0</v>
      </c>
      <c r="AL251" s="75">
        <f>IF(AJ251-AJ250=0,(AL250+15)*AL1,AM1*AL1)</f>
        <v>0</v>
      </c>
      <c r="AM251" s="75">
        <f>IF(AK251=12,(AM250+1)*AL1,AM250*AL1)</f>
        <v>0</v>
      </c>
      <c r="AN251" s="75">
        <f>IF(AN249=AN250,(AN250+1-AO251)*AO1,AN250*AO1)</f>
        <v>0</v>
      </c>
      <c r="AO251" s="75">
        <f t="shared" si="192"/>
        <v>0</v>
      </c>
      <c r="AP251" s="75">
        <f>IF(AN250=AN251,BG251*AO1,(AP250-15)*AO1)</f>
        <v>0</v>
      </c>
      <c r="AQ251" s="75">
        <f>IF(AO251=12,(AQ250+1)*AO1,AQ250*AO1)</f>
        <v>0</v>
      </c>
      <c r="AR251" s="91">
        <f>SUM(MONTH(BC250+14)*AS1)</f>
        <v>0</v>
      </c>
      <c r="AS251" s="91">
        <f>SUM(DAY(BC250+14)*AS1)</f>
        <v>0</v>
      </c>
      <c r="AT251" s="91">
        <f>SUM(YEAR(BC250+14)*AS1)</f>
        <v>0</v>
      </c>
      <c r="AU251" s="91">
        <f>SUM(MONTH(BC250+7)*AV1)</f>
        <v>0</v>
      </c>
      <c r="AV251" s="91">
        <f>SUM(DAY(BC250+7)*AV1)</f>
        <v>0</v>
      </c>
      <c r="AW251" s="91">
        <f>SUM(YEAR(BC250+7)*AV1)</f>
        <v>0</v>
      </c>
      <c r="AX251" s="91">
        <f t="shared" si="170"/>
        <v>1</v>
      </c>
      <c r="AY251" s="91">
        <f t="shared" si="168"/>
        <v>1</v>
      </c>
      <c r="AZ251" s="91">
        <f t="shared" si="169"/>
        <v>0</v>
      </c>
      <c r="BA251" s="91">
        <f t="shared" si="169"/>
        <v>0</v>
      </c>
      <c r="BB251" s="79">
        <f t="shared" si="171"/>
        <v>0</v>
      </c>
      <c r="BC251" s="91">
        <f t="shared" si="172"/>
        <v>0</v>
      </c>
      <c r="BD251" s="75" t="s">
        <v>59</v>
      </c>
      <c r="BE251" s="91">
        <f>IF(BC251&lt;BU42,((BC251*10)+5),999999)</f>
        <v>5</v>
      </c>
      <c r="BF251" s="91">
        <f t="shared" si="173"/>
        <v>1</v>
      </c>
      <c r="BG251" s="75">
        <f t="shared" si="174"/>
        <v>0</v>
      </c>
      <c r="BH251" s="75">
        <f t="shared" si="193"/>
        <v>0</v>
      </c>
      <c r="BI251" s="75" t="b">
        <f t="shared" si="175"/>
        <v>0</v>
      </c>
      <c r="BJ251" s="75">
        <f t="shared" si="176"/>
        <v>0</v>
      </c>
      <c r="BK251" s="75">
        <f t="shared" si="177"/>
        <v>0</v>
      </c>
      <c r="BL251" s="75" t="b">
        <f t="shared" si="178"/>
        <v>1</v>
      </c>
      <c r="BM251" s="75">
        <f t="shared" si="179"/>
        <v>0</v>
      </c>
      <c r="BN251" s="75">
        <f t="shared" si="180"/>
        <v>0</v>
      </c>
      <c r="BO251" s="75" t="b">
        <f t="shared" si="181"/>
        <v>0</v>
      </c>
      <c r="BP251" s="75">
        <f t="shared" si="182"/>
        <v>0</v>
      </c>
      <c r="BQ251" s="75">
        <f t="shared" si="183"/>
        <v>0</v>
      </c>
      <c r="BR251" s="75"/>
      <c r="BS251" s="72" t="b">
        <f t="shared" si="207"/>
        <v>0</v>
      </c>
      <c r="BT251" s="72">
        <f t="shared" si="212"/>
        <v>0</v>
      </c>
      <c r="BU251" s="69" t="str">
        <f t="shared" si="211"/>
        <v/>
      </c>
      <c r="BV251" s="75"/>
      <c r="BW251" s="75"/>
      <c r="BX251" s="75"/>
      <c r="BY251" s="75"/>
      <c r="BZ251" s="75"/>
      <c r="CA251" s="75"/>
      <c r="CB251" s="75"/>
      <c r="CC251" s="75"/>
      <c r="CD251" s="79">
        <f t="shared" si="184"/>
        <v>0</v>
      </c>
      <c r="CE251" s="92">
        <f>IF(CD251&lt;CE3,CD251,CE3)</f>
        <v>0</v>
      </c>
      <c r="CF251" s="72" t="str">
        <f>IF(CE251&gt;=CE3,"BALLOON","PMT")</f>
        <v>PMT</v>
      </c>
      <c r="CG251" s="91">
        <f t="shared" si="194"/>
        <v>0</v>
      </c>
      <c r="CH251" s="91">
        <f>IF(BX1=360,CB5,CG251)</f>
        <v>0</v>
      </c>
      <c r="CI251" s="75" t="b">
        <f t="shared" si="185"/>
        <v>0</v>
      </c>
      <c r="CJ251" s="75">
        <f t="shared" si="195"/>
        <v>0</v>
      </c>
      <c r="CK251" s="75">
        <f>SUM(CJ251*CK1)</f>
        <v>0</v>
      </c>
      <c r="CL251" s="98">
        <f t="shared" si="186"/>
        <v>0</v>
      </c>
      <c r="CM251" s="97">
        <f>IF(CF251="PMT",E16-CL251,0)</f>
        <v>0</v>
      </c>
      <c r="CN251" s="97">
        <f t="shared" si="199"/>
        <v>0</v>
      </c>
      <c r="CO251" s="97">
        <f t="shared" si="187"/>
        <v>0</v>
      </c>
      <c r="CP251" s="97">
        <f t="shared" si="188"/>
        <v>0</v>
      </c>
      <c r="CQ251" s="94">
        <f t="shared" si="189"/>
        <v>0</v>
      </c>
      <c r="CR251" s="95">
        <f t="shared" si="196"/>
        <v>0</v>
      </c>
      <c r="CS251" s="96">
        <f t="shared" si="190"/>
        <v>0</v>
      </c>
      <c r="CT251" s="75">
        <f t="shared" si="198"/>
        <v>0</v>
      </c>
      <c r="CU251" s="99">
        <f t="shared" si="191"/>
        <v>0</v>
      </c>
      <c r="CV251" s="99">
        <f t="shared" si="217"/>
        <v>0</v>
      </c>
      <c r="CW251" s="100">
        <f t="shared" si="197"/>
        <v>0</v>
      </c>
      <c r="CX251" s="75">
        <f>SUM(CR251*CT251*BE1)</f>
        <v>0</v>
      </c>
    </row>
    <row r="252" spans="1:102" ht="18.95" customHeight="1">
      <c r="A252" s="45" t="str">
        <f t="shared" si="201"/>
        <v/>
      </c>
      <c r="B252" s="55" t="str">
        <f t="shared" si="203"/>
        <v/>
      </c>
      <c r="C252" s="47" t="str">
        <f t="shared" si="202"/>
        <v/>
      </c>
      <c r="D252" s="56" t="str">
        <f t="shared" si="204"/>
        <v/>
      </c>
      <c r="E252" s="121" t="str">
        <f t="shared" si="208"/>
        <v/>
      </c>
      <c r="F252" s="121"/>
      <c r="G252" s="57" t="str">
        <f t="shared" si="205"/>
        <v/>
      </c>
      <c r="H252" s="57" t="str">
        <f t="shared" si="206"/>
        <v/>
      </c>
      <c r="I252" s="128" t="str">
        <f t="shared" si="209"/>
        <v/>
      </c>
      <c r="J252" s="128" t="str">
        <f t="shared" si="210"/>
        <v/>
      </c>
      <c r="K252" s="140" t="str">
        <f t="shared" si="213"/>
        <v/>
      </c>
      <c r="L252" s="140"/>
      <c r="M252" s="139" t="str">
        <f t="shared" si="214"/>
        <v/>
      </c>
      <c r="N252" s="139"/>
      <c r="O252" s="46" t="str">
        <f t="shared" si="215"/>
        <v/>
      </c>
      <c r="P252" s="51" t="str">
        <f t="shared" si="216"/>
        <v/>
      </c>
      <c r="Q252" s="51"/>
      <c r="R252" s="75">
        <f>IF(R251+1&lt;13,(R251+1)*S1,1*S1)</f>
        <v>0</v>
      </c>
      <c r="S252" s="75">
        <f>SUM(BG252*S1)</f>
        <v>0</v>
      </c>
      <c r="T252" s="75">
        <f>IF(R252=1,(T251+1)*S1,T251*S1)</f>
        <v>0</v>
      </c>
      <c r="U252" s="75">
        <f>IF(U251+3&lt;13,(U251+3)*V1,(U251-9)*V1)</f>
        <v>0</v>
      </c>
      <c r="V252" s="75">
        <f>SUM(BG252*V1)</f>
        <v>0</v>
      </c>
      <c r="W252" s="75">
        <f>IF(U252&lt;4,(W251+1)*V1,W251*V1)</f>
        <v>0</v>
      </c>
      <c r="X252" s="75">
        <f>IF(X251+6&lt;13,(X251+6)*Y1,(X251-6)*Y1)</f>
        <v>0</v>
      </c>
      <c r="Y252" s="75">
        <f>SUM(BG252*Y1)</f>
        <v>0</v>
      </c>
      <c r="Z252" s="75">
        <f>IF(X252&lt;6,(Z251+1)*Y1,Z251*Y1)</f>
        <v>0</v>
      </c>
      <c r="AA252" s="75">
        <f>SUM(AA251*AB1)</f>
        <v>0</v>
      </c>
      <c r="AB252" s="75">
        <f>SUM(BG252*AB1)</f>
        <v>0</v>
      </c>
      <c r="AC252" s="75">
        <f>SUM(AC251+1*AB1)</f>
        <v>0</v>
      </c>
      <c r="AD252" s="75">
        <v>0</v>
      </c>
      <c r="AE252" s="75">
        <v>0</v>
      </c>
      <c r="AF252" s="75">
        <v>0</v>
      </c>
      <c r="AG252" s="75">
        <f>IF(AG251+2&lt;13,(AG251+2)*AH1,(AG251-10)*AH1)</f>
        <v>0</v>
      </c>
      <c r="AH252" s="75">
        <f>SUM(BG252*AH1)</f>
        <v>0</v>
      </c>
      <c r="AI252" s="75">
        <f>IF(AG252&lt;3,(AI251+1)*AH1,AI251*AH1)</f>
        <v>0</v>
      </c>
      <c r="AJ252" s="75">
        <f>IF(AJ250=AJ251,(AJ251+1-AK252)*AL1,AJ251*AL1)</f>
        <v>0</v>
      </c>
      <c r="AK252" s="75">
        <f t="shared" si="200"/>
        <v>0</v>
      </c>
      <c r="AL252" s="75">
        <f>IF(AJ252-AJ251=0,(AL251+15)*AL1,AM1*AL1)</f>
        <v>0</v>
      </c>
      <c r="AM252" s="75">
        <f>IF(AK252=12,(AM251+1)*AL1,AM251*AL1)</f>
        <v>0</v>
      </c>
      <c r="AN252" s="75">
        <f>IF(AN250=AN251,(AN251+1-AO252)*AO1,AN251*AO1)</f>
        <v>0</v>
      </c>
      <c r="AO252" s="75">
        <f t="shared" si="192"/>
        <v>0</v>
      </c>
      <c r="AP252" s="75">
        <f>IF(AN251=AN252,BG252*AO1,(AP251-15)*AO1)</f>
        <v>0</v>
      </c>
      <c r="AQ252" s="75">
        <f>IF(AO252=12,(AQ251+1)*AO1,AQ251*AO1)</f>
        <v>0</v>
      </c>
      <c r="AR252" s="91">
        <f>SUM(MONTH(BC251+14)*AS1)</f>
        <v>0</v>
      </c>
      <c r="AS252" s="91">
        <f>SUM(DAY(BC251+14)*AS1)</f>
        <v>0</v>
      </c>
      <c r="AT252" s="91">
        <f>SUM(YEAR(BC251+14)*AS1)</f>
        <v>0</v>
      </c>
      <c r="AU252" s="91">
        <f>SUM(MONTH(BC251+7)*AV1)</f>
        <v>0</v>
      </c>
      <c r="AV252" s="91">
        <f>SUM(DAY(BC251+7)*AV1)</f>
        <v>0</v>
      </c>
      <c r="AW252" s="91">
        <f>SUM(YEAR(BC251+7)*AV1)</f>
        <v>0</v>
      </c>
      <c r="AX252" s="91">
        <f t="shared" si="170"/>
        <v>1</v>
      </c>
      <c r="AY252" s="91">
        <f t="shared" si="168"/>
        <v>1</v>
      </c>
      <c r="AZ252" s="91">
        <f t="shared" si="169"/>
        <v>0</v>
      </c>
      <c r="BA252" s="91">
        <f t="shared" si="169"/>
        <v>0</v>
      </c>
      <c r="BB252" s="79">
        <f t="shared" si="171"/>
        <v>0</v>
      </c>
      <c r="BC252" s="91">
        <f t="shared" si="172"/>
        <v>0</v>
      </c>
      <c r="BD252" s="75" t="s">
        <v>59</v>
      </c>
      <c r="BE252" s="91">
        <f>IF(BC252&lt;BU42,((BC252*10)+5),999999)</f>
        <v>5</v>
      </c>
      <c r="BF252" s="91">
        <f t="shared" si="173"/>
        <v>1</v>
      </c>
      <c r="BG252" s="75">
        <f t="shared" si="174"/>
        <v>0</v>
      </c>
      <c r="BH252" s="75">
        <f t="shared" si="193"/>
        <v>0</v>
      </c>
      <c r="BI252" s="75" t="b">
        <f t="shared" si="175"/>
        <v>0</v>
      </c>
      <c r="BJ252" s="75">
        <f t="shared" si="176"/>
        <v>0</v>
      </c>
      <c r="BK252" s="75">
        <f t="shared" si="177"/>
        <v>0</v>
      </c>
      <c r="BL252" s="75" t="b">
        <f t="shared" si="178"/>
        <v>1</v>
      </c>
      <c r="BM252" s="75">
        <f t="shared" si="179"/>
        <v>0</v>
      </c>
      <c r="BN252" s="75">
        <f t="shared" si="180"/>
        <v>0</v>
      </c>
      <c r="BO252" s="75" t="b">
        <f t="shared" si="181"/>
        <v>0</v>
      </c>
      <c r="BP252" s="75">
        <f t="shared" si="182"/>
        <v>0</v>
      </c>
      <c r="BQ252" s="75">
        <f t="shared" si="183"/>
        <v>0</v>
      </c>
      <c r="BR252" s="75"/>
      <c r="BS252" s="72" t="b">
        <f t="shared" si="207"/>
        <v>0</v>
      </c>
      <c r="BT252" s="72">
        <f t="shared" si="212"/>
        <v>0</v>
      </c>
      <c r="BU252" s="69" t="str">
        <f t="shared" si="211"/>
        <v/>
      </c>
      <c r="BV252" s="75"/>
      <c r="BW252" s="75"/>
      <c r="BX252" s="75"/>
      <c r="BY252" s="75"/>
      <c r="BZ252" s="75"/>
      <c r="CA252" s="75"/>
      <c r="CB252" s="75"/>
      <c r="CC252" s="75"/>
      <c r="CD252" s="79">
        <f t="shared" si="184"/>
        <v>0</v>
      </c>
      <c r="CE252" s="92">
        <f>IF(CD252&lt;CE3,CD252,CE3)</f>
        <v>0</v>
      </c>
      <c r="CF252" s="72" t="str">
        <f>IF(CE252&gt;=CE3,"BALLOON","PMT")</f>
        <v>PMT</v>
      </c>
      <c r="CG252" s="91">
        <f t="shared" si="194"/>
        <v>0</v>
      </c>
      <c r="CH252" s="91">
        <f>IF(BX1=360,CB5,CG252)</f>
        <v>0</v>
      </c>
      <c r="CI252" s="75" t="b">
        <f t="shared" si="185"/>
        <v>0</v>
      </c>
      <c r="CJ252" s="75">
        <f t="shared" si="195"/>
        <v>0</v>
      </c>
      <c r="CK252" s="75">
        <f>SUM(CJ252*CK1)</f>
        <v>0</v>
      </c>
      <c r="CL252" s="98">
        <f t="shared" si="186"/>
        <v>0</v>
      </c>
      <c r="CM252" s="97">
        <f>IF(CF252="PMT",E16-CL252,0)</f>
        <v>0</v>
      </c>
      <c r="CN252" s="97">
        <f t="shared" si="199"/>
        <v>0</v>
      </c>
      <c r="CO252" s="97">
        <f t="shared" si="187"/>
        <v>0</v>
      </c>
      <c r="CP252" s="97">
        <f t="shared" si="188"/>
        <v>0</v>
      </c>
      <c r="CQ252" s="94">
        <f t="shared" si="189"/>
        <v>0</v>
      </c>
      <c r="CR252" s="95">
        <f t="shared" si="196"/>
        <v>0</v>
      </c>
      <c r="CS252" s="96">
        <f t="shared" si="190"/>
        <v>0</v>
      </c>
      <c r="CT252" s="75">
        <f t="shared" si="198"/>
        <v>0</v>
      </c>
      <c r="CU252" s="99">
        <f t="shared" si="191"/>
        <v>0</v>
      </c>
      <c r="CV252" s="99">
        <f t="shared" si="217"/>
        <v>0</v>
      </c>
      <c r="CW252" s="100">
        <f t="shared" si="197"/>
        <v>0</v>
      </c>
      <c r="CX252" s="75">
        <f>SUM(CR252*CT252*BE1)</f>
        <v>0</v>
      </c>
    </row>
    <row r="253" spans="1:102" ht="18.95" customHeight="1">
      <c r="A253" s="45" t="str">
        <f t="shared" si="201"/>
        <v/>
      </c>
      <c r="B253" s="55" t="str">
        <f t="shared" si="203"/>
        <v/>
      </c>
      <c r="C253" s="47" t="str">
        <f t="shared" si="202"/>
        <v/>
      </c>
      <c r="D253" s="56" t="str">
        <f t="shared" si="204"/>
        <v/>
      </c>
      <c r="E253" s="121" t="str">
        <f t="shared" si="208"/>
        <v/>
      </c>
      <c r="F253" s="121"/>
      <c r="G253" s="57" t="str">
        <f t="shared" si="205"/>
        <v/>
      </c>
      <c r="H253" s="57" t="str">
        <f t="shared" si="206"/>
        <v/>
      </c>
      <c r="I253" s="128" t="str">
        <f t="shared" si="209"/>
        <v/>
      </c>
      <c r="J253" s="128" t="str">
        <f t="shared" si="210"/>
        <v/>
      </c>
      <c r="K253" s="140" t="str">
        <f t="shared" si="213"/>
        <v/>
      </c>
      <c r="L253" s="140"/>
      <c r="M253" s="139" t="str">
        <f t="shared" si="214"/>
        <v/>
      </c>
      <c r="N253" s="139"/>
      <c r="O253" s="46" t="str">
        <f t="shared" si="215"/>
        <v/>
      </c>
      <c r="P253" s="51" t="str">
        <f t="shared" si="216"/>
        <v/>
      </c>
      <c r="Q253" s="51"/>
      <c r="R253" s="75">
        <f>IF(R252+1&lt;13,(R252+1)*S1,1*S1)</f>
        <v>0</v>
      </c>
      <c r="S253" s="75">
        <f>SUM(BG253*S1)</f>
        <v>0</v>
      </c>
      <c r="T253" s="75">
        <f>IF(R253=1,(T252+1)*S1,T252*S1)</f>
        <v>0</v>
      </c>
      <c r="U253" s="75">
        <f>IF(U252+3&lt;13,(U252+3)*V1,(U252-9)*V1)</f>
        <v>0</v>
      </c>
      <c r="V253" s="75">
        <f>SUM(BG253*V1)</f>
        <v>0</v>
      </c>
      <c r="W253" s="75">
        <f>IF(U253&lt;4,(W252+1)*V1,W252*V1)</f>
        <v>0</v>
      </c>
      <c r="X253" s="75">
        <f>IF(X252+6&lt;13,(X252+6)*Y1,(X252-6)*Y1)</f>
        <v>0</v>
      </c>
      <c r="Y253" s="75">
        <f>SUM(BG253*Y1)</f>
        <v>0</v>
      </c>
      <c r="Z253" s="75">
        <f>IF(X253&lt;6,(Z252+1)*Y1,Z252*Y1)</f>
        <v>0</v>
      </c>
      <c r="AA253" s="75">
        <f>SUM(AA252*AB1)</f>
        <v>0</v>
      </c>
      <c r="AB253" s="75">
        <f>SUM(BG253*AB1)</f>
        <v>0</v>
      </c>
      <c r="AC253" s="75">
        <f>SUM(AC252+1*AB1)</f>
        <v>0</v>
      </c>
      <c r="AD253" s="75">
        <v>0</v>
      </c>
      <c r="AE253" s="75">
        <v>0</v>
      </c>
      <c r="AF253" s="75">
        <v>0</v>
      </c>
      <c r="AG253" s="75">
        <f>IF(AG252+2&lt;13,(AG252+2)*AH1,(AG252-10)*AH1)</f>
        <v>0</v>
      </c>
      <c r="AH253" s="75">
        <f>SUM(BG253*AH1)</f>
        <v>0</v>
      </c>
      <c r="AI253" s="75">
        <f>IF(AG253&lt;3,(AI252+1)*AH1,AI252*AH1)</f>
        <v>0</v>
      </c>
      <c r="AJ253" s="75">
        <f>IF(AJ251=AJ252,(AJ252+1-AK253)*AL1,AJ252*AL1)</f>
        <v>0</v>
      </c>
      <c r="AK253" s="75">
        <f t="shared" si="200"/>
        <v>0</v>
      </c>
      <c r="AL253" s="75">
        <f>IF(AJ253-AJ252=0,(AL252+15)*AL1,AM1*AL1)</f>
        <v>0</v>
      </c>
      <c r="AM253" s="75">
        <f>IF(AK253=12,(AM252+1)*AL1,AM252*AL1)</f>
        <v>0</v>
      </c>
      <c r="AN253" s="75">
        <f>IF(AN251=AN252,(AN252+1-AO253)*AO1,AN252*AO1)</f>
        <v>0</v>
      </c>
      <c r="AO253" s="75">
        <f t="shared" si="192"/>
        <v>0</v>
      </c>
      <c r="AP253" s="75">
        <f>IF(AN252=AN253,BG253*AO1,(AP252-15)*AO1)</f>
        <v>0</v>
      </c>
      <c r="AQ253" s="75">
        <f>IF(AO253=12,(AQ252+1)*AO1,AQ252*AO1)</f>
        <v>0</v>
      </c>
      <c r="AR253" s="91">
        <f>SUM(MONTH(BC252+14)*AS1)</f>
        <v>0</v>
      </c>
      <c r="AS253" s="91">
        <f>SUM(DAY(BC252+14)*AS1)</f>
        <v>0</v>
      </c>
      <c r="AT253" s="91">
        <f>SUM(YEAR(BC252+14)*AS1)</f>
        <v>0</v>
      </c>
      <c r="AU253" s="91">
        <f>SUM(MONTH(BC252+7)*AV1)</f>
        <v>0</v>
      </c>
      <c r="AV253" s="91">
        <f>SUM(DAY(BC252+7)*AV1)</f>
        <v>0</v>
      </c>
      <c r="AW253" s="91">
        <f>SUM(YEAR(BC252+7)*AV1)</f>
        <v>0</v>
      </c>
      <c r="AX253" s="91">
        <f t="shared" si="170"/>
        <v>1</v>
      </c>
      <c r="AY253" s="91">
        <f t="shared" si="168"/>
        <v>1</v>
      </c>
      <c r="AZ253" s="91">
        <f t="shared" si="169"/>
        <v>0</v>
      </c>
      <c r="BA253" s="91">
        <f t="shared" si="169"/>
        <v>0</v>
      </c>
      <c r="BB253" s="79">
        <f t="shared" si="171"/>
        <v>0</v>
      </c>
      <c r="BC253" s="91">
        <f t="shared" si="172"/>
        <v>0</v>
      </c>
      <c r="BD253" s="75" t="s">
        <v>59</v>
      </c>
      <c r="BE253" s="91">
        <f>IF(BC253&lt;BU42,((BC253*10)+5),999999)</f>
        <v>5</v>
      </c>
      <c r="BF253" s="91">
        <f t="shared" si="173"/>
        <v>1</v>
      </c>
      <c r="BG253" s="75">
        <f t="shared" si="174"/>
        <v>0</v>
      </c>
      <c r="BH253" s="75">
        <f t="shared" si="193"/>
        <v>0</v>
      </c>
      <c r="BI253" s="75" t="b">
        <f t="shared" si="175"/>
        <v>0</v>
      </c>
      <c r="BJ253" s="75">
        <f t="shared" si="176"/>
        <v>0</v>
      </c>
      <c r="BK253" s="75">
        <f t="shared" si="177"/>
        <v>0</v>
      </c>
      <c r="BL253" s="75" t="b">
        <f t="shared" si="178"/>
        <v>1</v>
      </c>
      <c r="BM253" s="75">
        <f t="shared" si="179"/>
        <v>0</v>
      </c>
      <c r="BN253" s="75">
        <f t="shared" si="180"/>
        <v>0</v>
      </c>
      <c r="BO253" s="75" t="b">
        <f t="shared" si="181"/>
        <v>0</v>
      </c>
      <c r="BP253" s="75">
        <f t="shared" si="182"/>
        <v>0</v>
      </c>
      <c r="BQ253" s="75">
        <f t="shared" si="183"/>
        <v>0</v>
      </c>
      <c r="BR253" s="75"/>
      <c r="BS253" s="72" t="b">
        <f t="shared" si="207"/>
        <v>0</v>
      </c>
      <c r="BT253" s="72">
        <f t="shared" si="212"/>
        <v>0</v>
      </c>
      <c r="BU253" s="69" t="str">
        <f t="shared" si="211"/>
        <v/>
      </c>
      <c r="BV253" s="75"/>
      <c r="BW253" s="75"/>
      <c r="BX253" s="75"/>
      <c r="BY253" s="75"/>
      <c r="BZ253" s="75"/>
      <c r="CA253" s="75"/>
      <c r="CB253" s="75"/>
      <c r="CC253" s="75"/>
      <c r="CD253" s="79">
        <f t="shared" si="184"/>
        <v>0</v>
      </c>
      <c r="CE253" s="92">
        <f>IF(CD253&lt;CE3,CD253,CE3)</f>
        <v>0</v>
      </c>
      <c r="CF253" s="72" t="str">
        <f>IF(CE253&gt;=CE3,"BALLOON","PMT")</f>
        <v>PMT</v>
      </c>
      <c r="CG253" s="91">
        <f t="shared" si="194"/>
        <v>0</v>
      </c>
      <c r="CH253" s="91">
        <f>IF(BX1=360,CB5,CG253)</f>
        <v>0</v>
      </c>
      <c r="CI253" s="75" t="b">
        <f t="shared" si="185"/>
        <v>0</v>
      </c>
      <c r="CJ253" s="75">
        <f t="shared" si="195"/>
        <v>0</v>
      </c>
      <c r="CK253" s="75">
        <f>SUM(CJ253*CK1)</f>
        <v>0</v>
      </c>
      <c r="CL253" s="98">
        <f t="shared" si="186"/>
        <v>0</v>
      </c>
      <c r="CM253" s="97">
        <f>IF(CF253="PMT",E16-CL253,0)</f>
        <v>0</v>
      </c>
      <c r="CN253" s="97">
        <f t="shared" si="199"/>
        <v>0</v>
      </c>
      <c r="CO253" s="97">
        <f t="shared" si="187"/>
        <v>0</v>
      </c>
      <c r="CP253" s="97">
        <f t="shared" si="188"/>
        <v>0</v>
      </c>
      <c r="CQ253" s="94">
        <f t="shared" si="189"/>
        <v>0</v>
      </c>
      <c r="CR253" s="95">
        <f t="shared" si="196"/>
        <v>0</v>
      </c>
      <c r="CS253" s="96">
        <f t="shared" si="190"/>
        <v>0</v>
      </c>
      <c r="CT253" s="75">
        <f t="shared" si="198"/>
        <v>0</v>
      </c>
      <c r="CU253" s="99">
        <f t="shared" si="191"/>
        <v>0</v>
      </c>
      <c r="CV253" s="99">
        <f t="shared" si="217"/>
        <v>0</v>
      </c>
      <c r="CW253" s="100">
        <f t="shared" si="197"/>
        <v>0</v>
      </c>
      <c r="CX253" s="75">
        <f>SUM(CR253*CT253*BE1)</f>
        <v>0</v>
      </c>
    </row>
    <row r="254" spans="1:102" ht="18.95" customHeight="1">
      <c r="A254" s="45" t="str">
        <f t="shared" si="201"/>
        <v/>
      </c>
      <c r="B254" s="55" t="str">
        <f t="shared" si="203"/>
        <v/>
      </c>
      <c r="C254" s="47" t="str">
        <f t="shared" si="202"/>
        <v/>
      </c>
      <c r="D254" s="56" t="str">
        <f t="shared" si="204"/>
        <v/>
      </c>
      <c r="E254" s="121" t="str">
        <f t="shared" si="208"/>
        <v/>
      </c>
      <c r="F254" s="121"/>
      <c r="G254" s="57" t="str">
        <f t="shared" si="205"/>
        <v/>
      </c>
      <c r="H254" s="57" t="str">
        <f t="shared" si="206"/>
        <v/>
      </c>
      <c r="I254" s="128" t="str">
        <f t="shared" si="209"/>
        <v/>
      </c>
      <c r="J254" s="128" t="str">
        <f t="shared" si="210"/>
        <v/>
      </c>
      <c r="K254" s="140" t="str">
        <f t="shared" si="213"/>
        <v/>
      </c>
      <c r="L254" s="140"/>
      <c r="M254" s="139" t="str">
        <f t="shared" si="214"/>
        <v/>
      </c>
      <c r="N254" s="139"/>
      <c r="O254" s="46" t="str">
        <f t="shared" si="215"/>
        <v/>
      </c>
      <c r="P254" s="51" t="str">
        <f t="shared" si="216"/>
        <v/>
      </c>
      <c r="Q254" s="51"/>
      <c r="R254" s="75">
        <f>IF(R253+1&lt;13,(R253+1)*S1,1*S1)</f>
        <v>0</v>
      </c>
      <c r="S254" s="75">
        <f>SUM(BG254*S1)</f>
        <v>0</v>
      </c>
      <c r="T254" s="75">
        <f>IF(R254=1,(T253+1)*S1,T253*S1)</f>
        <v>0</v>
      </c>
      <c r="U254" s="75">
        <f>IF(U253+3&lt;13,(U253+3)*V1,(U253-9)*V1)</f>
        <v>0</v>
      </c>
      <c r="V254" s="75">
        <f>SUM(BG254*V1)</f>
        <v>0</v>
      </c>
      <c r="W254" s="75">
        <f>IF(U254&lt;4,(W253+1)*V1,W253*V1)</f>
        <v>0</v>
      </c>
      <c r="X254" s="75">
        <f>IF(X253+6&lt;13,(X253+6)*Y1,(X253-6)*Y1)</f>
        <v>0</v>
      </c>
      <c r="Y254" s="75">
        <f>SUM(BG254*Y1)</f>
        <v>0</v>
      </c>
      <c r="Z254" s="75">
        <f>IF(X254&lt;6,(Z253+1)*Y1,Z253*Y1)</f>
        <v>0</v>
      </c>
      <c r="AA254" s="75">
        <f>SUM(AA253*AB1)</f>
        <v>0</v>
      </c>
      <c r="AB254" s="75">
        <f>SUM(BG254*AB1)</f>
        <v>0</v>
      </c>
      <c r="AC254" s="75">
        <f>SUM(AC253+1*AB1)</f>
        <v>0</v>
      </c>
      <c r="AD254" s="75">
        <v>0</v>
      </c>
      <c r="AE254" s="75">
        <v>0</v>
      </c>
      <c r="AF254" s="75">
        <v>0</v>
      </c>
      <c r="AG254" s="75">
        <f>IF(AG253+2&lt;13,(AG253+2)*AH1,(AG253-10)*AH1)</f>
        <v>0</v>
      </c>
      <c r="AH254" s="75">
        <f>SUM(BG254*AH1)</f>
        <v>0</v>
      </c>
      <c r="AI254" s="75">
        <f>IF(AG254&lt;3,(AI253+1)*AH1,AI253*AH1)</f>
        <v>0</v>
      </c>
      <c r="AJ254" s="75">
        <f>IF(AJ252=AJ253,(AJ253+1-AK254)*AL1,AJ253*AL1)</f>
        <v>0</v>
      </c>
      <c r="AK254" s="75">
        <f t="shared" si="200"/>
        <v>0</v>
      </c>
      <c r="AL254" s="75">
        <f>IF(AJ254-AJ253=0,(AL253+15)*AL1,AM1*AL1)</f>
        <v>0</v>
      </c>
      <c r="AM254" s="75">
        <f>IF(AK254=12,(AM253+1)*AL1,AM253*AL1)</f>
        <v>0</v>
      </c>
      <c r="AN254" s="75">
        <f>IF(AN252=AN253,(AN253+1-AO254)*AO1,AN253*AO1)</f>
        <v>0</v>
      </c>
      <c r="AO254" s="75">
        <f t="shared" si="192"/>
        <v>0</v>
      </c>
      <c r="AP254" s="75">
        <f>IF(AN253=AN254,BG254*AO1,(AP253-15)*AO1)</f>
        <v>0</v>
      </c>
      <c r="AQ254" s="75">
        <f>IF(AO254=12,(AQ253+1)*AO1,AQ253*AO1)</f>
        <v>0</v>
      </c>
      <c r="AR254" s="91">
        <f>SUM(MONTH(BC253+14)*AS1)</f>
        <v>0</v>
      </c>
      <c r="AS254" s="91">
        <f>SUM(DAY(BC253+14)*AS1)</f>
        <v>0</v>
      </c>
      <c r="AT254" s="91">
        <f>SUM(YEAR(BC253+14)*AS1)</f>
        <v>0</v>
      </c>
      <c r="AU254" s="91">
        <f>SUM(MONTH(BC253+7)*AV1)</f>
        <v>0</v>
      </c>
      <c r="AV254" s="91">
        <f>SUM(DAY(BC253+7)*AV1)</f>
        <v>0</v>
      </c>
      <c r="AW254" s="91">
        <f>SUM(YEAR(BC253+7)*AV1)</f>
        <v>0</v>
      </c>
      <c r="AX254" s="91">
        <f t="shared" si="170"/>
        <v>1</v>
      </c>
      <c r="AY254" s="91">
        <f t="shared" si="168"/>
        <v>1</v>
      </c>
      <c r="AZ254" s="91">
        <f t="shared" si="169"/>
        <v>0</v>
      </c>
      <c r="BA254" s="91">
        <f t="shared" si="169"/>
        <v>0</v>
      </c>
      <c r="BB254" s="79">
        <f t="shared" si="171"/>
        <v>0</v>
      </c>
      <c r="BC254" s="91">
        <f t="shared" si="172"/>
        <v>0</v>
      </c>
      <c r="BD254" s="75" t="s">
        <v>59</v>
      </c>
      <c r="BE254" s="91">
        <f>IF(BC254&lt;BU42,((BC254*10)+5),999999)</f>
        <v>5</v>
      </c>
      <c r="BF254" s="91">
        <f t="shared" si="173"/>
        <v>1</v>
      </c>
      <c r="BG254" s="75">
        <f t="shared" si="174"/>
        <v>0</v>
      </c>
      <c r="BH254" s="75">
        <f t="shared" si="193"/>
        <v>0</v>
      </c>
      <c r="BI254" s="75" t="b">
        <f t="shared" si="175"/>
        <v>0</v>
      </c>
      <c r="BJ254" s="75">
        <f t="shared" si="176"/>
        <v>0</v>
      </c>
      <c r="BK254" s="75">
        <f t="shared" si="177"/>
        <v>0</v>
      </c>
      <c r="BL254" s="75" t="b">
        <f t="shared" si="178"/>
        <v>1</v>
      </c>
      <c r="BM254" s="75">
        <f t="shared" si="179"/>
        <v>0</v>
      </c>
      <c r="BN254" s="75">
        <f t="shared" si="180"/>
        <v>0</v>
      </c>
      <c r="BO254" s="75" t="b">
        <f t="shared" si="181"/>
        <v>0</v>
      </c>
      <c r="BP254" s="75">
        <f t="shared" si="182"/>
        <v>0</v>
      </c>
      <c r="BQ254" s="75">
        <f t="shared" si="183"/>
        <v>0</v>
      </c>
      <c r="BR254" s="75"/>
      <c r="BS254" s="72" t="b">
        <f t="shared" si="207"/>
        <v>0</v>
      </c>
      <c r="BT254" s="72">
        <f t="shared" si="212"/>
        <v>0</v>
      </c>
      <c r="BU254" s="69" t="str">
        <f t="shared" si="211"/>
        <v/>
      </c>
      <c r="BV254" s="75"/>
      <c r="BW254" s="75"/>
      <c r="BX254" s="75"/>
      <c r="BY254" s="75"/>
      <c r="BZ254" s="75"/>
      <c r="CA254" s="75"/>
      <c r="CB254" s="75"/>
      <c r="CC254" s="75"/>
      <c r="CD254" s="79">
        <f t="shared" si="184"/>
        <v>0</v>
      </c>
      <c r="CE254" s="92">
        <f>IF(CD254&lt;CE3,CD254,CE3)</f>
        <v>0</v>
      </c>
      <c r="CF254" s="72" t="str">
        <f>IF(CE254&gt;=CE3,"BALLOON","PMT")</f>
        <v>PMT</v>
      </c>
      <c r="CG254" s="91">
        <f t="shared" si="194"/>
        <v>0</v>
      </c>
      <c r="CH254" s="91">
        <f>IF(BX1=360,CB5,CG254)</f>
        <v>0</v>
      </c>
      <c r="CI254" s="75" t="b">
        <f t="shared" si="185"/>
        <v>0</v>
      </c>
      <c r="CJ254" s="75">
        <f t="shared" si="195"/>
        <v>0</v>
      </c>
      <c r="CK254" s="75">
        <f>SUM(CJ254*CK1)</f>
        <v>0</v>
      </c>
      <c r="CL254" s="98">
        <f t="shared" si="186"/>
        <v>0</v>
      </c>
      <c r="CM254" s="97">
        <f>IF(CF254="PMT",E16-CL254,0)</f>
        <v>0</v>
      </c>
      <c r="CN254" s="97">
        <f t="shared" si="199"/>
        <v>0</v>
      </c>
      <c r="CO254" s="97">
        <f t="shared" si="187"/>
        <v>0</v>
      </c>
      <c r="CP254" s="97">
        <f t="shared" si="188"/>
        <v>0</v>
      </c>
      <c r="CQ254" s="94">
        <f t="shared" si="189"/>
        <v>0</v>
      </c>
      <c r="CR254" s="95">
        <f t="shared" si="196"/>
        <v>0</v>
      </c>
      <c r="CS254" s="96">
        <f t="shared" si="190"/>
        <v>0</v>
      </c>
      <c r="CT254" s="75">
        <f t="shared" si="198"/>
        <v>0</v>
      </c>
      <c r="CU254" s="99">
        <f t="shared" si="191"/>
        <v>0</v>
      </c>
      <c r="CV254" s="99">
        <f t="shared" si="217"/>
        <v>0</v>
      </c>
      <c r="CW254" s="100">
        <f t="shared" si="197"/>
        <v>0</v>
      </c>
      <c r="CX254" s="75">
        <f>SUM(CR254*CT254*BE1)</f>
        <v>0</v>
      </c>
    </row>
    <row r="255" spans="1:102" ht="18.95" customHeight="1">
      <c r="A255" s="45" t="str">
        <f t="shared" si="201"/>
        <v/>
      </c>
      <c r="B255" s="55" t="str">
        <f t="shared" si="203"/>
        <v/>
      </c>
      <c r="C255" s="47" t="str">
        <f t="shared" si="202"/>
        <v/>
      </c>
      <c r="D255" s="56" t="str">
        <f t="shared" si="204"/>
        <v/>
      </c>
      <c r="E255" s="121" t="str">
        <f t="shared" si="208"/>
        <v/>
      </c>
      <c r="F255" s="121"/>
      <c r="G255" s="57" t="str">
        <f t="shared" si="205"/>
        <v/>
      </c>
      <c r="H255" s="57" t="str">
        <f t="shared" si="206"/>
        <v/>
      </c>
      <c r="I255" s="128" t="str">
        <f t="shared" si="209"/>
        <v/>
      </c>
      <c r="J255" s="128" t="str">
        <f t="shared" si="210"/>
        <v/>
      </c>
      <c r="K255" s="140" t="str">
        <f t="shared" si="213"/>
        <v/>
      </c>
      <c r="L255" s="140"/>
      <c r="M255" s="139" t="str">
        <f t="shared" si="214"/>
        <v/>
      </c>
      <c r="N255" s="139"/>
      <c r="O255" s="46" t="str">
        <f t="shared" si="215"/>
        <v/>
      </c>
      <c r="P255" s="51" t="str">
        <f t="shared" si="216"/>
        <v/>
      </c>
      <c r="Q255" s="51"/>
      <c r="R255" s="75">
        <f>IF(R254+1&lt;13,(R254+1)*S1,1*S1)</f>
        <v>0</v>
      </c>
      <c r="S255" s="75">
        <f>SUM(BG255*S1)</f>
        <v>0</v>
      </c>
      <c r="T255" s="75">
        <f>IF(R255=1,(T254+1)*S1,T254*S1)</f>
        <v>0</v>
      </c>
      <c r="U255" s="75">
        <f>IF(U254+3&lt;13,(U254+3)*V1,(U254-9)*V1)</f>
        <v>0</v>
      </c>
      <c r="V255" s="75">
        <f>SUM(BG255*V1)</f>
        <v>0</v>
      </c>
      <c r="W255" s="75">
        <f>IF(U255&lt;4,(W254+1)*V1,W254*V1)</f>
        <v>0</v>
      </c>
      <c r="X255" s="75">
        <f>IF(X254+6&lt;13,(X254+6)*Y1,(X254-6)*Y1)</f>
        <v>0</v>
      </c>
      <c r="Y255" s="75">
        <f>SUM(BG255*Y1)</f>
        <v>0</v>
      </c>
      <c r="Z255" s="75">
        <f>IF(X255&lt;6,(Z254+1)*Y1,Z254*Y1)</f>
        <v>0</v>
      </c>
      <c r="AA255" s="75">
        <f>SUM(AA254*AB1)</f>
        <v>0</v>
      </c>
      <c r="AB255" s="75">
        <f>SUM(BG255*AB1)</f>
        <v>0</v>
      </c>
      <c r="AC255" s="75">
        <f>SUM(AC254+1*AB1)</f>
        <v>0</v>
      </c>
      <c r="AD255" s="75">
        <v>0</v>
      </c>
      <c r="AE255" s="75">
        <v>0</v>
      </c>
      <c r="AF255" s="75">
        <v>0</v>
      </c>
      <c r="AG255" s="75">
        <f>IF(AG254+2&lt;13,(AG254+2)*AH1,(AG254-10)*AH1)</f>
        <v>0</v>
      </c>
      <c r="AH255" s="75">
        <f>SUM(BG255*AH1)</f>
        <v>0</v>
      </c>
      <c r="AI255" s="75">
        <f>IF(AG255&lt;3,(AI254+1)*AH1,AI254*AH1)</f>
        <v>0</v>
      </c>
      <c r="AJ255" s="75">
        <f>IF(AJ253=AJ254,(AJ254+1-AK255)*AL1,AJ254*AL1)</f>
        <v>0</v>
      </c>
      <c r="AK255" s="75">
        <f t="shared" si="200"/>
        <v>0</v>
      </c>
      <c r="AL255" s="75">
        <f>IF(AJ255-AJ254=0,(AL254+15)*AL1,AM1*AL1)</f>
        <v>0</v>
      </c>
      <c r="AM255" s="75">
        <f>IF(AK255=12,(AM254+1)*AL1,AM254*AL1)</f>
        <v>0</v>
      </c>
      <c r="AN255" s="75">
        <f>IF(AN253=AN254,(AN254+1-AO255)*AO1,AN254*AO1)</f>
        <v>0</v>
      </c>
      <c r="AO255" s="75">
        <f t="shared" si="192"/>
        <v>0</v>
      </c>
      <c r="AP255" s="75">
        <f>IF(AN254=AN255,BG255*AO1,(AP254-15)*AO1)</f>
        <v>0</v>
      </c>
      <c r="AQ255" s="75">
        <f>IF(AO255=12,(AQ254+1)*AO1,AQ254*AO1)</f>
        <v>0</v>
      </c>
      <c r="AR255" s="91">
        <f>SUM(MONTH(BC254+14)*AS1)</f>
        <v>0</v>
      </c>
      <c r="AS255" s="91">
        <f>SUM(DAY(BC254+14)*AS1)</f>
        <v>0</v>
      </c>
      <c r="AT255" s="91">
        <f>SUM(YEAR(BC254+14)*AS1)</f>
        <v>0</v>
      </c>
      <c r="AU255" s="91">
        <f>SUM(MONTH(BC254+7)*AV1)</f>
        <v>0</v>
      </c>
      <c r="AV255" s="91">
        <f>SUM(DAY(BC254+7)*AV1)</f>
        <v>0</v>
      </c>
      <c r="AW255" s="91">
        <f>SUM(YEAR(BC254+7)*AV1)</f>
        <v>0</v>
      </c>
      <c r="AX255" s="91">
        <f t="shared" si="170"/>
        <v>1</v>
      </c>
      <c r="AY255" s="91">
        <f t="shared" si="168"/>
        <v>1</v>
      </c>
      <c r="AZ255" s="91">
        <f t="shared" si="169"/>
        <v>0</v>
      </c>
      <c r="BA255" s="91">
        <f t="shared" si="169"/>
        <v>0</v>
      </c>
      <c r="BB255" s="79">
        <f t="shared" si="171"/>
        <v>0</v>
      </c>
      <c r="BC255" s="91">
        <f t="shared" si="172"/>
        <v>0</v>
      </c>
      <c r="BD255" s="75" t="s">
        <v>59</v>
      </c>
      <c r="BE255" s="91">
        <f>IF(BC255&lt;BU42,((BC255*10)+5),999999)</f>
        <v>5</v>
      </c>
      <c r="BF255" s="91">
        <f t="shared" si="173"/>
        <v>1</v>
      </c>
      <c r="BG255" s="75">
        <f t="shared" si="174"/>
        <v>0</v>
      </c>
      <c r="BH255" s="75">
        <f t="shared" si="193"/>
        <v>0</v>
      </c>
      <c r="BI255" s="75" t="b">
        <f t="shared" si="175"/>
        <v>0</v>
      </c>
      <c r="BJ255" s="75">
        <f t="shared" si="176"/>
        <v>0</v>
      </c>
      <c r="BK255" s="75">
        <f t="shared" si="177"/>
        <v>0</v>
      </c>
      <c r="BL255" s="75" t="b">
        <f t="shared" si="178"/>
        <v>1</v>
      </c>
      <c r="BM255" s="75">
        <f t="shared" si="179"/>
        <v>0</v>
      </c>
      <c r="BN255" s="75">
        <f t="shared" si="180"/>
        <v>0</v>
      </c>
      <c r="BO255" s="75" t="b">
        <f t="shared" si="181"/>
        <v>0</v>
      </c>
      <c r="BP255" s="75">
        <f t="shared" si="182"/>
        <v>0</v>
      </c>
      <c r="BQ255" s="75">
        <f t="shared" si="183"/>
        <v>0</v>
      </c>
      <c r="BR255" s="75"/>
      <c r="BS255" s="72" t="b">
        <f t="shared" si="207"/>
        <v>0</v>
      </c>
      <c r="BT255" s="72">
        <f t="shared" si="212"/>
        <v>0</v>
      </c>
      <c r="BU255" s="69" t="str">
        <f t="shared" si="211"/>
        <v/>
      </c>
      <c r="BV255" s="75"/>
      <c r="BW255" s="75"/>
      <c r="BX255" s="75"/>
      <c r="BY255" s="75"/>
      <c r="BZ255" s="75"/>
      <c r="CA255" s="75"/>
      <c r="CB255" s="75"/>
      <c r="CC255" s="75"/>
      <c r="CD255" s="79">
        <f t="shared" si="184"/>
        <v>0</v>
      </c>
      <c r="CE255" s="92">
        <f>IF(CD255&lt;CE3,CD255,CE3)</f>
        <v>0</v>
      </c>
      <c r="CF255" s="72" t="str">
        <f>IF(CE255&gt;=CE3,"BALLOON","PMT")</f>
        <v>PMT</v>
      </c>
      <c r="CG255" s="91">
        <f t="shared" si="194"/>
        <v>0</v>
      </c>
      <c r="CH255" s="91">
        <f>IF(BX1=360,CB5,CG255)</f>
        <v>0</v>
      </c>
      <c r="CI255" s="75" t="b">
        <f t="shared" si="185"/>
        <v>0</v>
      </c>
      <c r="CJ255" s="75">
        <f t="shared" si="195"/>
        <v>0</v>
      </c>
      <c r="CK255" s="75">
        <f>SUM(CJ255*CK1)</f>
        <v>0</v>
      </c>
      <c r="CL255" s="98">
        <f t="shared" si="186"/>
        <v>0</v>
      </c>
      <c r="CM255" s="97">
        <f>IF(CF255="PMT",E16-CL255,0)</f>
        <v>0</v>
      </c>
      <c r="CN255" s="97">
        <f t="shared" si="199"/>
        <v>0</v>
      </c>
      <c r="CO255" s="97">
        <f t="shared" si="187"/>
        <v>0</v>
      </c>
      <c r="CP255" s="97">
        <f t="shared" si="188"/>
        <v>0</v>
      </c>
      <c r="CQ255" s="94">
        <f t="shared" si="189"/>
        <v>0</v>
      </c>
      <c r="CR255" s="95">
        <f t="shared" si="196"/>
        <v>0</v>
      </c>
      <c r="CS255" s="96">
        <f t="shared" si="190"/>
        <v>0</v>
      </c>
      <c r="CT255" s="75">
        <f t="shared" si="198"/>
        <v>0</v>
      </c>
      <c r="CU255" s="99">
        <f t="shared" si="191"/>
        <v>0</v>
      </c>
      <c r="CV255" s="99">
        <f t="shared" si="217"/>
        <v>0</v>
      </c>
      <c r="CW255" s="100">
        <f t="shared" si="197"/>
        <v>0</v>
      </c>
      <c r="CX255" s="75">
        <f>SUM(CR255*CT255*BE1)</f>
        <v>0</v>
      </c>
    </row>
    <row r="256" spans="1:102" ht="18.95" customHeight="1">
      <c r="A256" s="45" t="str">
        <f t="shared" si="201"/>
        <v/>
      </c>
      <c r="B256" s="55" t="str">
        <f t="shared" si="203"/>
        <v/>
      </c>
      <c r="C256" s="47" t="str">
        <f t="shared" si="202"/>
        <v/>
      </c>
      <c r="D256" s="56" t="str">
        <f t="shared" si="204"/>
        <v/>
      </c>
      <c r="E256" s="121" t="str">
        <f t="shared" si="208"/>
        <v/>
      </c>
      <c r="F256" s="121"/>
      <c r="G256" s="57" t="str">
        <f t="shared" si="205"/>
        <v/>
      </c>
      <c r="H256" s="57" t="str">
        <f t="shared" si="206"/>
        <v/>
      </c>
      <c r="I256" s="128" t="str">
        <f t="shared" si="209"/>
        <v/>
      </c>
      <c r="J256" s="128" t="str">
        <f t="shared" si="210"/>
        <v/>
      </c>
      <c r="K256" s="140" t="str">
        <f t="shared" si="213"/>
        <v/>
      </c>
      <c r="L256" s="140"/>
      <c r="M256" s="139" t="str">
        <f t="shared" si="214"/>
        <v/>
      </c>
      <c r="N256" s="139"/>
      <c r="O256" s="46" t="str">
        <f t="shared" si="215"/>
        <v/>
      </c>
      <c r="P256" s="51" t="str">
        <f t="shared" si="216"/>
        <v/>
      </c>
      <c r="Q256" s="51"/>
      <c r="R256" s="75">
        <f>IF(R255+1&lt;13,(R255+1)*S1,1*S1)</f>
        <v>0</v>
      </c>
      <c r="S256" s="75">
        <f>SUM(BG256*S1)</f>
        <v>0</v>
      </c>
      <c r="T256" s="75">
        <f>IF(R256=1,(T255+1)*S1,T255*S1)</f>
        <v>0</v>
      </c>
      <c r="U256" s="75">
        <f>IF(U255+3&lt;13,(U255+3)*V1,(U255-9)*V1)</f>
        <v>0</v>
      </c>
      <c r="V256" s="75">
        <f>SUM(BG256*V1)</f>
        <v>0</v>
      </c>
      <c r="W256" s="75">
        <f>IF(U256&lt;4,(W255+1)*V1,W255*V1)</f>
        <v>0</v>
      </c>
      <c r="X256" s="75">
        <f>IF(X255+6&lt;13,(X255+6)*Y1,(X255-6)*Y1)</f>
        <v>0</v>
      </c>
      <c r="Y256" s="75">
        <f>SUM(BG256*Y1)</f>
        <v>0</v>
      </c>
      <c r="Z256" s="75">
        <f>IF(X256&lt;6,(Z255+1)*Y1,Z255*Y1)</f>
        <v>0</v>
      </c>
      <c r="AA256" s="75">
        <f>SUM(AA255*AB1)</f>
        <v>0</v>
      </c>
      <c r="AB256" s="75">
        <f>SUM(BG256*AB1)</f>
        <v>0</v>
      </c>
      <c r="AC256" s="75">
        <f>SUM(AC255+1*AB1)</f>
        <v>0</v>
      </c>
      <c r="AD256" s="75">
        <v>0</v>
      </c>
      <c r="AE256" s="75">
        <v>0</v>
      </c>
      <c r="AF256" s="75">
        <v>0</v>
      </c>
      <c r="AG256" s="75">
        <f>IF(AG255+2&lt;13,(AG255+2)*AH1,(AG255-10)*AH1)</f>
        <v>0</v>
      </c>
      <c r="AH256" s="75">
        <f>SUM(BG256*AH1)</f>
        <v>0</v>
      </c>
      <c r="AI256" s="75">
        <f>IF(AG256&lt;3,(AI255+1)*AH1,AI255*AH1)</f>
        <v>0</v>
      </c>
      <c r="AJ256" s="75">
        <f>IF(AJ254=AJ255,(AJ255+1-AK256)*AL1,AJ255*AL1)</f>
        <v>0</v>
      </c>
      <c r="AK256" s="75">
        <f t="shared" si="200"/>
        <v>0</v>
      </c>
      <c r="AL256" s="75">
        <f>IF(AJ256-AJ255=0,(AL255+15)*AL1,AM1*AL1)</f>
        <v>0</v>
      </c>
      <c r="AM256" s="75">
        <f>IF(AK256=12,(AM255+1)*AL1,AM255*AL1)</f>
        <v>0</v>
      </c>
      <c r="AN256" s="75">
        <f>IF(AN254=AN255,(AN255+1-AO256)*AO1,AN255*AO1)</f>
        <v>0</v>
      </c>
      <c r="AO256" s="75">
        <f t="shared" si="192"/>
        <v>0</v>
      </c>
      <c r="AP256" s="75">
        <f>IF(AN255=AN256,BG256*AO1,(AP255-15)*AO1)</f>
        <v>0</v>
      </c>
      <c r="AQ256" s="75">
        <f>IF(AO256=12,(AQ255+1)*AO1,AQ255*AO1)</f>
        <v>0</v>
      </c>
      <c r="AR256" s="91">
        <f>SUM(MONTH(BC255+14)*AS1)</f>
        <v>0</v>
      </c>
      <c r="AS256" s="91">
        <f>SUM(DAY(BC255+14)*AS1)</f>
        <v>0</v>
      </c>
      <c r="AT256" s="91">
        <f>SUM(YEAR(BC255+14)*AS1)</f>
        <v>0</v>
      </c>
      <c r="AU256" s="91">
        <f>SUM(MONTH(BC255+7)*AV1)</f>
        <v>0</v>
      </c>
      <c r="AV256" s="91">
        <f>SUM(DAY(BC255+7)*AV1)</f>
        <v>0</v>
      </c>
      <c r="AW256" s="91">
        <f>SUM(YEAR(BC255+7)*AV1)</f>
        <v>0</v>
      </c>
      <c r="AX256" s="91">
        <f t="shared" si="170"/>
        <v>1</v>
      </c>
      <c r="AY256" s="91">
        <f t="shared" si="168"/>
        <v>1</v>
      </c>
      <c r="AZ256" s="91">
        <f t="shared" si="169"/>
        <v>0</v>
      </c>
      <c r="BA256" s="91">
        <f t="shared" si="169"/>
        <v>0</v>
      </c>
      <c r="BB256" s="79">
        <f t="shared" si="171"/>
        <v>0</v>
      </c>
      <c r="BC256" s="91">
        <f t="shared" si="172"/>
        <v>0</v>
      </c>
      <c r="BD256" s="75" t="s">
        <v>59</v>
      </c>
      <c r="BE256" s="91">
        <f>IF(BC256&lt;BU42,((BC256*10)+5),999999)</f>
        <v>5</v>
      </c>
      <c r="BF256" s="91">
        <f t="shared" si="173"/>
        <v>1</v>
      </c>
      <c r="BG256" s="75">
        <f t="shared" si="174"/>
        <v>0</v>
      </c>
      <c r="BH256" s="75">
        <f t="shared" si="193"/>
        <v>0</v>
      </c>
      <c r="BI256" s="75" t="b">
        <f t="shared" si="175"/>
        <v>0</v>
      </c>
      <c r="BJ256" s="75">
        <f t="shared" si="176"/>
        <v>0</v>
      </c>
      <c r="BK256" s="75">
        <f t="shared" si="177"/>
        <v>0</v>
      </c>
      <c r="BL256" s="75" t="b">
        <f t="shared" si="178"/>
        <v>1</v>
      </c>
      <c r="BM256" s="75">
        <f t="shared" si="179"/>
        <v>0</v>
      </c>
      <c r="BN256" s="75">
        <f t="shared" si="180"/>
        <v>0</v>
      </c>
      <c r="BO256" s="75" t="b">
        <f t="shared" si="181"/>
        <v>0</v>
      </c>
      <c r="BP256" s="75">
        <f t="shared" si="182"/>
        <v>0</v>
      </c>
      <c r="BQ256" s="75">
        <f t="shared" si="183"/>
        <v>0</v>
      </c>
      <c r="BR256" s="75"/>
      <c r="BS256" s="72" t="b">
        <f t="shared" si="207"/>
        <v>0</v>
      </c>
      <c r="BT256" s="72">
        <f t="shared" si="212"/>
        <v>0</v>
      </c>
      <c r="BU256" s="69" t="str">
        <f t="shared" si="211"/>
        <v/>
      </c>
      <c r="BV256" s="75"/>
      <c r="BW256" s="75"/>
      <c r="BX256" s="75"/>
      <c r="BY256" s="75"/>
      <c r="BZ256" s="75"/>
      <c r="CA256" s="75"/>
      <c r="CB256" s="75"/>
      <c r="CC256" s="75"/>
      <c r="CD256" s="79">
        <f t="shared" si="184"/>
        <v>0</v>
      </c>
      <c r="CE256" s="92">
        <f>IF(CD256&lt;CE3,CD256,CE3)</f>
        <v>0</v>
      </c>
      <c r="CF256" s="72" t="str">
        <f>IF(CE256&gt;=CE3,"BALLOON","PMT")</f>
        <v>PMT</v>
      </c>
      <c r="CG256" s="91">
        <f t="shared" si="194"/>
        <v>0</v>
      </c>
      <c r="CH256" s="91">
        <f>IF(BX1=360,CB5,CG256)</f>
        <v>0</v>
      </c>
      <c r="CI256" s="75" t="b">
        <f t="shared" si="185"/>
        <v>0</v>
      </c>
      <c r="CJ256" s="75">
        <f t="shared" si="195"/>
        <v>0</v>
      </c>
      <c r="CK256" s="75">
        <f>SUM(CJ256*CK1)</f>
        <v>0</v>
      </c>
      <c r="CL256" s="98">
        <f t="shared" si="186"/>
        <v>0</v>
      </c>
      <c r="CM256" s="97">
        <f>IF(CF256="PMT",E16-CL256,0)</f>
        <v>0</v>
      </c>
      <c r="CN256" s="97">
        <f t="shared" si="199"/>
        <v>0</v>
      </c>
      <c r="CO256" s="97">
        <f t="shared" si="187"/>
        <v>0</v>
      </c>
      <c r="CP256" s="97">
        <f t="shared" si="188"/>
        <v>0</v>
      </c>
      <c r="CQ256" s="94">
        <f t="shared" si="189"/>
        <v>0</v>
      </c>
      <c r="CR256" s="95">
        <f t="shared" si="196"/>
        <v>0</v>
      </c>
      <c r="CS256" s="96">
        <f t="shared" si="190"/>
        <v>0</v>
      </c>
      <c r="CT256" s="75">
        <f t="shared" si="198"/>
        <v>0</v>
      </c>
      <c r="CU256" s="99">
        <f t="shared" si="191"/>
        <v>0</v>
      </c>
      <c r="CV256" s="99">
        <f t="shared" si="217"/>
        <v>0</v>
      </c>
      <c r="CW256" s="100">
        <f t="shared" si="197"/>
        <v>0</v>
      </c>
      <c r="CX256" s="75">
        <f>SUM(CR256*CT256*BE1)</f>
        <v>0</v>
      </c>
    </row>
    <row r="257" spans="1:102" ht="18.95" customHeight="1">
      <c r="A257" s="45" t="str">
        <f t="shared" si="201"/>
        <v/>
      </c>
      <c r="B257" s="55" t="str">
        <f t="shared" si="203"/>
        <v/>
      </c>
      <c r="C257" s="47" t="str">
        <f t="shared" si="202"/>
        <v/>
      </c>
      <c r="D257" s="56" t="str">
        <f t="shared" si="204"/>
        <v/>
      </c>
      <c r="E257" s="121" t="str">
        <f t="shared" si="208"/>
        <v/>
      </c>
      <c r="F257" s="121"/>
      <c r="G257" s="57" t="str">
        <f t="shared" si="205"/>
        <v/>
      </c>
      <c r="H257" s="57" t="str">
        <f t="shared" si="206"/>
        <v/>
      </c>
      <c r="I257" s="128" t="str">
        <f t="shared" si="209"/>
        <v/>
      </c>
      <c r="J257" s="128" t="str">
        <f t="shared" si="210"/>
        <v/>
      </c>
      <c r="K257" s="140" t="str">
        <f t="shared" si="213"/>
        <v/>
      </c>
      <c r="L257" s="140"/>
      <c r="M257" s="139" t="str">
        <f t="shared" si="214"/>
        <v/>
      </c>
      <c r="N257" s="139"/>
      <c r="O257" s="46" t="str">
        <f t="shared" si="215"/>
        <v/>
      </c>
      <c r="P257" s="51" t="str">
        <f t="shared" si="216"/>
        <v/>
      </c>
      <c r="Q257" s="51"/>
      <c r="R257" s="75">
        <f>IF(R256+1&lt;13,(R256+1)*S1,1*S1)</f>
        <v>0</v>
      </c>
      <c r="S257" s="75">
        <f>SUM(BG257*S1)</f>
        <v>0</v>
      </c>
      <c r="T257" s="75">
        <f>IF(R257=1,(T256+1)*S1,T256*S1)</f>
        <v>0</v>
      </c>
      <c r="U257" s="75">
        <f>IF(U256+3&lt;13,(U256+3)*V1,(U256-9)*V1)</f>
        <v>0</v>
      </c>
      <c r="V257" s="75">
        <f>SUM(BG257*V1)</f>
        <v>0</v>
      </c>
      <c r="W257" s="75">
        <f>IF(U257&lt;4,(W256+1)*V1,W256*V1)</f>
        <v>0</v>
      </c>
      <c r="X257" s="75">
        <f>IF(X256+6&lt;13,(X256+6)*Y1,(X256-6)*Y1)</f>
        <v>0</v>
      </c>
      <c r="Y257" s="75">
        <f>SUM(BG257*Y1)</f>
        <v>0</v>
      </c>
      <c r="Z257" s="75">
        <f>IF(X257&lt;6,(Z256+1)*Y1,Z256*Y1)</f>
        <v>0</v>
      </c>
      <c r="AA257" s="75">
        <f>SUM(AA256*AB1)</f>
        <v>0</v>
      </c>
      <c r="AB257" s="75">
        <f>SUM(BG257*AB1)</f>
        <v>0</v>
      </c>
      <c r="AC257" s="75">
        <f>SUM(AC256+1*AB1)</f>
        <v>0</v>
      </c>
      <c r="AD257" s="75">
        <v>0</v>
      </c>
      <c r="AE257" s="75">
        <v>0</v>
      </c>
      <c r="AF257" s="75">
        <v>0</v>
      </c>
      <c r="AG257" s="75">
        <f>IF(AG256+2&lt;13,(AG256+2)*AH1,(AG256-10)*AH1)</f>
        <v>0</v>
      </c>
      <c r="AH257" s="75">
        <f>SUM(BG257*AH1)</f>
        <v>0</v>
      </c>
      <c r="AI257" s="75">
        <f>IF(AG257&lt;3,(AI256+1)*AH1,AI256*AH1)</f>
        <v>0</v>
      </c>
      <c r="AJ257" s="75">
        <f>IF(AJ255=AJ256,(AJ256+1-AK257)*AL1,AJ256*AL1)</f>
        <v>0</v>
      </c>
      <c r="AK257" s="75">
        <f t="shared" si="200"/>
        <v>0</v>
      </c>
      <c r="AL257" s="75">
        <f>IF(AJ257-AJ256=0,(AL256+15)*AL1,AM1*AL1)</f>
        <v>0</v>
      </c>
      <c r="AM257" s="75">
        <f>IF(AK257=12,(AM256+1)*AL1,AM256*AL1)</f>
        <v>0</v>
      </c>
      <c r="AN257" s="75">
        <f>IF(AN255=AN256,(AN256+1-AO257)*AO1,AN256*AO1)</f>
        <v>0</v>
      </c>
      <c r="AO257" s="75">
        <f t="shared" si="192"/>
        <v>0</v>
      </c>
      <c r="AP257" s="75">
        <f>IF(AN256=AN257,BG257*AO1,(AP256-15)*AO1)</f>
        <v>0</v>
      </c>
      <c r="AQ257" s="75">
        <f>IF(AO257=12,(AQ256+1)*AO1,AQ256*AO1)</f>
        <v>0</v>
      </c>
      <c r="AR257" s="91">
        <f>SUM(MONTH(BC256+14)*AS1)</f>
        <v>0</v>
      </c>
      <c r="AS257" s="91">
        <f>SUM(DAY(BC256+14)*AS1)</f>
        <v>0</v>
      </c>
      <c r="AT257" s="91">
        <f>SUM(YEAR(BC256+14)*AS1)</f>
        <v>0</v>
      </c>
      <c r="AU257" s="91">
        <f>SUM(MONTH(BC256+7)*AV1)</f>
        <v>0</v>
      </c>
      <c r="AV257" s="91">
        <f>SUM(DAY(BC256+7)*AV1)</f>
        <v>0</v>
      </c>
      <c r="AW257" s="91">
        <f>SUM(YEAR(BC256+7)*AV1)</f>
        <v>0</v>
      </c>
      <c r="AX257" s="91">
        <f t="shared" si="170"/>
        <v>1</v>
      </c>
      <c r="AY257" s="91">
        <f t="shared" si="168"/>
        <v>1</v>
      </c>
      <c r="AZ257" s="91">
        <f t="shared" si="169"/>
        <v>0</v>
      </c>
      <c r="BA257" s="91">
        <f t="shared" si="169"/>
        <v>0</v>
      </c>
      <c r="BB257" s="79">
        <f t="shared" si="171"/>
        <v>0</v>
      </c>
      <c r="BC257" s="91">
        <f t="shared" si="172"/>
        <v>0</v>
      </c>
      <c r="BD257" s="75" t="s">
        <v>59</v>
      </c>
      <c r="BE257" s="91">
        <f>IF(BC257&lt;BU42,((BC257*10)+5),999999)</f>
        <v>5</v>
      </c>
      <c r="BF257" s="91">
        <f t="shared" si="173"/>
        <v>1</v>
      </c>
      <c r="BG257" s="75">
        <f t="shared" si="174"/>
        <v>0</v>
      </c>
      <c r="BH257" s="75">
        <f t="shared" si="193"/>
        <v>0</v>
      </c>
      <c r="BI257" s="75" t="b">
        <f t="shared" si="175"/>
        <v>0</v>
      </c>
      <c r="BJ257" s="75">
        <f t="shared" si="176"/>
        <v>0</v>
      </c>
      <c r="BK257" s="75">
        <f t="shared" si="177"/>
        <v>0</v>
      </c>
      <c r="BL257" s="75" t="b">
        <f t="shared" si="178"/>
        <v>1</v>
      </c>
      <c r="BM257" s="75">
        <f t="shared" si="179"/>
        <v>0</v>
      </c>
      <c r="BN257" s="75">
        <f t="shared" si="180"/>
        <v>0</v>
      </c>
      <c r="BO257" s="75" t="b">
        <f t="shared" si="181"/>
        <v>0</v>
      </c>
      <c r="BP257" s="75">
        <f t="shared" si="182"/>
        <v>0</v>
      </c>
      <c r="BQ257" s="75">
        <f t="shared" si="183"/>
        <v>0</v>
      </c>
      <c r="BR257" s="75"/>
      <c r="BS257" s="72" t="b">
        <f t="shared" si="207"/>
        <v>0</v>
      </c>
      <c r="BT257" s="72">
        <f t="shared" si="212"/>
        <v>0</v>
      </c>
      <c r="BU257" s="69" t="str">
        <f t="shared" si="211"/>
        <v/>
      </c>
      <c r="BV257" s="75"/>
      <c r="BW257" s="75"/>
      <c r="BX257" s="75"/>
      <c r="BY257" s="75"/>
      <c r="BZ257" s="75"/>
      <c r="CA257" s="75"/>
      <c r="CB257" s="75"/>
      <c r="CC257" s="75"/>
      <c r="CD257" s="79">
        <f t="shared" si="184"/>
        <v>0</v>
      </c>
      <c r="CE257" s="92">
        <f>IF(CD257&lt;CE3,CD257,CE3)</f>
        <v>0</v>
      </c>
      <c r="CF257" s="72" t="str">
        <f>IF(CE257&gt;=CE3,"BALLOON","PMT")</f>
        <v>PMT</v>
      </c>
      <c r="CG257" s="91">
        <f t="shared" si="194"/>
        <v>0</v>
      </c>
      <c r="CH257" s="91">
        <f>IF(BX1=360,CB5,CG257)</f>
        <v>0</v>
      </c>
      <c r="CI257" s="75" t="b">
        <f t="shared" si="185"/>
        <v>0</v>
      </c>
      <c r="CJ257" s="75">
        <f t="shared" si="195"/>
        <v>0</v>
      </c>
      <c r="CK257" s="75">
        <f>SUM(CJ257*CK1)</f>
        <v>0</v>
      </c>
      <c r="CL257" s="98">
        <f t="shared" si="186"/>
        <v>0</v>
      </c>
      <c r="CM257" s="97">
        <f>IF(CF257="PMT",E16-CL257,0)</f>
        <v>0</v>
      </c>
      <c r="CN257" s="97">
        <f t="shared" si="199"/>
        <v>0</v>
      </c>
      <c r="CO257" s="97">
        <f t="shared" si="187"/>
        <v>0</v>
      </c>
      <c r="CP257" s="97">
        <f t="shared" si="188"/>
        <v>0</v>
      </c>
      <c r="CQ257" s="94">
        <f t="shared" si="189"/>
        <v>0</v>
      </c>
      <c r="CR257" s="95">
        <f t="shared" si="196"/>
        <v>0</v>
      </c>
      <c r="CS257" s="96">
        <f t="shared" si="190"/>
        <v>0</v>
      </c>
      <c r="CT257" s="75">
        <f t="shared" si="198"/>
        <v>0</v>
      </c>
      <c r="CU257" s="99">
        <f t="shared" si="191"/>
        <v>0</v>
      </c>
      <c r="CV257" s="99">
        <f t="shared" si="217"/>
        <v>0</v>
      </c>
      <c r="CW257" s="100">
        <f t="shared" si="197"/>
        <v>0</v>
      </c>
      <c r="CX257" s="75">
        <f>SUM(CR257*CT257*BE1)</f>
        <v>0</v>
      </c>
    </row>
    <row r="258" spans="1:102" ht="18.95" customHeight="1">
      <c r="A258" s="45" t="str">
        <f t="shared" si="201"/>
        <v/>
      </c>
      <c r="B258" s="55" t="str">
        <f t="shared" si="203"/>
        <v/>
      </c>
      <c r="C258" s="47" t="str">
        <f t="shared" si="202"/>
        <v/>
      </c>
      <c r="D258" s="56" t="str">
        <f t="shared" si="204"/>
        <v/>
      </c>
      <c r="E258" s="121" t="str">
        <f t="shared" si="208"/>
        <v/>
      </c>
      <c r="F258" s="121"/>
      <c r="G258" s="57" t="str">
        <f t="shared" si="205"/>
        <v/>
      </c>
      <c r="H258" s="57" t="str">
        <f t="shared" si="206"/>
        <v/>
      </c>
      <c r="I258" s="128" t="str">
        <f t="shared" si="209"/>
        <v/>
      </c>
      <c r="J258" s="128" t="str">
        <f t="shared" si="210"/>
        <v/>
      </c>
      <c r="K258" s="140" t="str">
        <f t="shared" si="213"/>
        <v/>
      </c>
      <c r="L258" s="140"/>
      <c r="M258" s="139" t="str">
        <f t="shared" si="214"/>
        <v/>
      </c>
      <c r="N258" s="139"/>
      <c r="O258" s="46" t="str">
        <f t="shared" si="215"/>
        <v/>
      </c>
      <c r="P258" s="51" t="str">
        <f t="shared" si="216"/>
        <v/>
      </c>
      <c r="Q258" s="51"/>
      <c r="R258" s="75">
        <f>IF(R257+1&lt;13,(R257+1)*S1,1*S1)</f>
        <v>0</v>
      </c>
      <c r="S258" s="75">
        <f>SUM(BG258*S1)</f>
        <v>0</v>
      </c>
      <c r="T258" s="75">
        <f>IF(R258=1,(T257+1)*S1,T257*S1)</f>
        <v>0</v>
      </c>
      <c r="U258" s="75">
        <f>IF(U257+3&lt;13,(U257+3)*V1,(U257-9)*V1)</f>
        <v>0</v>
      </c>
      <c r="V258" s="75">
        <f>SUM(BG258*V1)</f>
        <v>0</v>
      </c>
      <c r="W258" s="75">
        <f>IF(U258&lt;4,(W257+1)*V1,W257*V1)</f>
        <v>0</v>
      </c>
      <c r="X258" s="75">
        <f>IF(X257+6&lt;13,(X257+6)*Y1,(X257-6)*Y1)</f>
        <v>0</v>
      </c>
      <c r="Y258" s="75">
        <f>SUM(BG258*Y1)</f>
        <v>0</v>
      </c>
      <c r="Z258" s="75">
        <f>IF(X258&lt;6,(Z257+1)*Y1,Z257*Y1)</f>
        <v>0</v>
      </c>
      <c r="AA258" s="75">
        <f>SUM(AA257*AB1)</f>
        <v>0</v>
      </c>
      <c r="AB258" s="75">
        <f>SUM(BG258*AB1)</f>
        <v>0</v>
      </c>
      <c r="AC258" s="75">
        <f>SUM(AC257+1*AB1)</f>
        <v>0</v>
      </c>
      <c r="AD258" s="75">
        <v>0</v>
      </c>
      <c r="AE258" s="75">
        <v>0</v>
      </c>
      <c r="AF258" s="75">
        <v>0</v>
      </c>
      <c r="AG258" s="75">
        <f>IF(AG257+2&lt;13,(AG257+2)*AH1,(AG257-10)*AH1)</f>
        <v>0</v>
      </c>
      <c r="AH258" s="75">
        <f>SUM(BG258*AH1)</f>
        <v>0</v>
      </c>
      <c r="AI258" s="75">
        <f>IF(AG258&lt;3,(AI257+1)*AH1,AI257*AH1)</f>
        <v>0</v>
      </c>
      <c r="AJ258" s="75">
        <f>IF(AJ256=AJ257,(AJ257+1-AK258)*AL1,AJ257*AL1)</f>
        <v>0</v>
      </c>
      <c r="AK258" s="75">
        <f t="shared" si="200"/>
        <v>0</v>
      </c>
      <c r="AL258" s="75">
        <f>IF(AJ258-AJ257=0,(AL257+15)*AL1,AM1*AL1)</f>
        <v>0</v>
      </c>
      <c r="AM258" s="75">
        <f>IF(AK258=12,(AM257+1)*AL1,AM257*AL1)</f>
        <v>0</v>
      </c>
      <c r="AN258" s="75">
        <f>IF(AN256=AN257,(AN257+1-AO258)*AO1,AN257*AO1)</f>
        <v>0</v>
      </c>
      <c r="AO258" s="75">
        <f t="shared" si="192"/>
        <v>0</v>
      </c>
      <c r="AP258" s="75">
        <f>IF(AN257=AN258,BG258*AO1,(AP257-15)*AO1)</f>
        <v>0</v>
      </c>
      <c r="AQ258" s="75">
        <f>IF(AO258=12,(AQ257+1)*AO1,AQ257*AO1)</f>
        <v>0</v>
      </c>
      <c r="AR258" s="91">
        <f>SUM(MONTH(BC257+14)*AS1)</f>
        <v>0</v>
      </c>
      <c r="AS258" s="91">
        <f>SUM(DAY(BC257+14)*AS1)</f>
        <v>0</v>
      </c>
      <c r="AT258" s="91">
        <f>SUM(YEAR(BC257+14)*AS1)</f>
        <v>0</v>
      </c>
      <c r="AU258" s="91">
        <f>SUM(MONTH(BC257+7)*AV1)</f>
        <v>0</v>
      </c>
      <c r="AV258" s="91">
        <f>SUM(DAY(BC257+7)*AV1)</f>
        <v>0</v>
      </c>
      <c r="AW258" s="91">
        <f>SUM(YEAR(BC257+7)*AV1)</f>
        <v>0</v>
      </c>
      <c r="AX258" s="91">
        <f t="shared" si="170"/>
        <v>1</v>
      </c>
      <c r="AY258" s="91">
        <f t="shared" si="168"/>
        <v>1</v>
      </c>
      <c r="AZ258" s="91">
        <f t="shared" si="169"/>
        <v>0</v>
      </c>
      <c r="BA258" s="91">
        <f t="shared" si="169"/>
        <v>0</v>
      </c>
      <c r="BB258" s="79">
        <f t="shared" si="171"/>
        <v>0</v>
      </c>
      <c r="BC258" s="91">
        <f t="shared" si="172"/>
        <v>0</v>
      </c>
      <c r="BD258" s="75" t="s">
        <v>59</v>
      </c>
      <c r="BE258" s="91">
        <f>IF(BC258&lt;BU42,((BC258*10)+5),999999)</f>
        <v>5</v>
      </c>
      <c r="BF258" s="91">
        <f t="shared" si="173"/>
        <v>1</v>
      </c>
      <c r="BG258" s="75">
        <f t="shared" si="174"/>
        <v>0</v>
      </c>
      <c r="BH258" s="75">
        <f t="shared" si="193"/>
        <v>0</v>
      </c>
      <c r="BI258" s="75" t="b">
        <f t="shared" si="175"/>
        <v>0</v>
      </c>
      <c r="BJ258" s="75">
        <f t="shared" si="176"/>
        <v>0</v>
      </c>
      <c r="BK258" s="75">
        <f t="shared" si="177"/>
        <v>0</v>
      </c>
      <c r="BL258" s="75" t="b">
        <f t="shared" si="178"/>
        <v>1</v>
      </c>
      <c r="BM258" s="75">
        <f t="shared" si="179"/>
        <v>0</v>
      </c>
      <c r="BN258" s="75">
        <f t="shared" si="180"/>
        <v>0</v>
      </c>
      <c r="BO258" s="75" t="b">
        <f t="shared" si="181"/>
        <v>0</v>
      </c>
      <c r="BP258" s="75">
        <f t="shared" si="182"/>
        <v>0</v>
      </c>
      <c r="BQ258" s="75">
        <f t="shared" si="183"/>
        <v>0</v>
      </c>
      <c r="BR258" s="75"/>
      <c r="BS258" s="72" t="b">
        <f t="shared" si="207"/>
        <v>0</v>
      </c>
      <c r="BT258" s="72">
        <f t="shared" si="212"/>
        <v>0</v>
      </c>
      <c r="BU258" s="69" t="str">
        <f t="shared" si="211"/>
        <v/>
      </c>
      <c r="BV258" s="75"/>
      <c r="BW258" s="75"/>
      <c r="BX258" s="75"/>
      <c r="BY258" s="75"/>
      <c r="BZ258" s="75"/>
      <c r="CA258" s="75"/>
      <c r="CB258" s="75"/>
      <c r="CC258" s="75"/>
      <c r="CD258" s="79">
        <f t="shared" si="184"/>
        <v>0</v>
      </c>
      <c r="CE258" s="92">
        <f>IF(CD258&lt;CE3,CD258,CE3)</f>
        <v>0</v>
      </c>
      <c r="CF258" s="72" t="str">
        <f>IF(CE258&gt;=CE3,"BALLOON","PMT")</f>
        <v>PMT</v>
      </c>
      <c r="CG258" s="91">
        <f t="shared" si="194"/>
        <v>0</v>
      </c>
      <c r="CH258" s="91">
        <f>IF(BX1=360,CB5,CG258)</f>
        <v>0</v>
      </c>
      <c r="CI258" s="75" t="b">
        <f t="shared" si="185"/>
        <v>0</v>
      </c>
      <c r="CJ258" s="75">
        <f t="shared" si="195"/>
        <v>0</v>
      </c>
      <c r="CK258" s="75">
        <f>SUM(CJ258*CK1)</f>
        <v>0</v>
      </c>
      <c r="CL258" s="98">
        <f t="shared" si="186"/>
        <v>0</v>
      </c>
      <c r="CM258" s="97">
        <f>IF(CF258="PMT",E16-CL258,0)</f>
        <v>0</v>
      </c>
      <c r="CN258" s="97">
        <f t="shared" si="199"/>
        <v>0</v>
      </c>
      <c r="CO258" s="97">
        <f t="shared" si="187"/>
        <v>0</v>
      </c>
      <c r="CP258" s="97">
        <f t="shared" si="188"/>
        <v>0</v>
      </c>
      <c r="CQ258" s="94">
        <f t="shared" si="189"/>
        <v>0</v>
      </c>
      <c r="CR258" s="95">
        <f t="shared" si="196"/>
        <v>0</v>
      </c>
      <c r="CS258" s="96">
        <f t="shared" si="190"/>
        <v>0</v>
      </c>
      <c r="CT258" s="75">
        <f t="shared" si="198"/>
        <v>0</v>
      </c>
      <c r="CU258" s="99">
        <f t="shared" si="191"/>
        <v>0</v>
      </c>
      <c r="CV258" s="99">
        <f t="shared" si="217"/>
        <v>0</v>
      </c>
      <c r="CW258" s="100">
        <f t="shared" si="197"/>
        <v>0</v>
      </c>
      <c r="CX258" s="75">
        <f>SUM(CR258*CT258*BE1)</f>
        <v>0</v>
      </c>
    </row>
    <row r="259" spans="1:102" ht="18.95" customHeight="1">
      <c r="A259" s="45" t="str">
        <f t="shared" si="201"/>
        <v/>
      </c>
      <c r="B259" s="55" t="str">
        <f t="shared" si="203"/>
        <v/>
      </c>
      <c r="C259" s="47" t="str">
        <f t="shared" si="202"/>
        <v/>
      </c>
      <c r="D259" s="56" t="str">
        <f t="shared" si="204"/>
        <v/>
      </c>
      <c r="E259" s="121" t="str">
        <f t="shared" si="208"/>
        <v/>
      </c>
      <c r="F259" s="121"/>
      <c r="G259" s="57" t="str">
        <f t="shared" si="205"/>
        <v/>
      </c>
      <c r="H259" s="57" t="str">
        <f t="shared" si="206"/>
        <v/>
      </c>
      <c r="I259" s="128" t="str">
        <f t="shared" si="209"/>
        <v/>
      </c>
      <c r="J259" s="128" t="str">
        <f t="shared" si="210"/>
        <v/>
      </c>
      <c r="K259" s="140" t="str">
        <f t="shared" si="213"/>
        <v/>
      </c>
      <c r="L259" s="140"/>
      <c r="M259" s="139" t="str">
        <f t="shared" si="214"/>
        <v/>
      </c>
      <c r="N259" s="139"/>
      <c r="O259" s="46" t="str">
        <f t="shared" si="215"/>
        <v/>
      </c>
      <c r="P259" s="51" t="str">
        <f t="shared" si="216"/>
        <v/>
      </c>
      <c r="Q259" s="51"/>
      <c r="R259" s="75">
        <f>IF(R258+1&lt;13,(R258+1)*S1,1*S1)</f>
        <v>0</v>
      </c>
      <c r="S259" s="75">
        <f>SUM(BG259*S1)</f>
        <v>0</v>
      </c>
      <c r="T259" s="75">
        <f>IF(R259=1,(T258+1)*S1,T258*S1)</f>
        <v>0</v>
      </c>
      <c r="U259" s="75">
        <f>IF(U258+3&lt;13,(U258+3)*V1,(U258-9)*V1)</f>
        <v>0</v>
      </c>
      <c r="V259" s="75">
        <f>SUM(BG259*V1)</f>
        <v>0</v>
      </c>
      <c r="W259" s="75">
        <f>IF(U259&lt;4,(W258+1)*V1,W258*V1)</f>
        <v>0</v>
      </c>
      <c r="X259" s="75">
        <f>IF(X258+6&lt;13,(X258+6)*Y1,(X258-6)*Y1)</f>
        <v>0</v>
      </c>
      <c r="Y259" s="75">
        <f>SUM(BG259*Y1)</f>
        <v>0</v>
      </c>
      <c r="Z259" s="75">
        <f>IF(X259&lt;6,(Z258+1)*Y1,Z258*Y1)</f>
        <v>0</v>
      </c>
      <c r="AA259" s="75">
        <f>SUM(AA258*AB1)</f>
        <v>0</v>
      </c>
      <c r="AB259" s="75">
        <f>SUM(BG259*AB1)</f>
        <v>0</v>
      </c>
      <c r="AC259" s="75">
        <f>SUM(AC258+1*AB1)</f>
        <v>0</v>
      </c>
      <c r="AD259" s="75">
        <v>0</v>
      </c>
      <c r="AE259" s="75">
        <v>0</v>
      </c>
      <c r="AF259" s="75">
        <v>0</v>
      </c>
      <c r="AG259" s="75">
        <f>IF(AG258+2&lt;13,(AG258+2)*AH1,(AG258-10)*AH1)</f>
        <v>0</v>
      </c>
      <c r="AH259" s="75">
        <f>SUM(BG259*AH1)</f>
        <v>0</v>
      </c>
      <c r="AI259" s="75">
        <f>IF(AG259&lt;3,(AI258+1)*AH1,AI258*AH1)</f>
        <v>0</v>
      </c>
      <c r="AJ259" s="75">
        <f>IF(AJ257=AJ258,(AJ258+1-AK259)*AL1,AJ258*AL1)</f>
        <v>0</v>
      </c>
      <c r="AK259" s="75">
        <f t="shared" si="200"/>
        <v>0</v>
      </c>
      <c r="AL259" s="75">
        <f>IF(AJ259-AJ258=0,(AL258+15)*AL1,AM1*AL1)</f>
        <v>0</v>
      </c>
      <c r="AM259" s="75">
        <f>IF(AK259=12,(AM258+1)*AL1,AM258*AL1)</f>
        <v>0</v>
      </c>
      <c r="AN259" s="75">
        <f>IF(AN257=AN258,(AN258+1-AO259)*AO1,AN258*AO1)</f>
        <v>0</v>
      </c>
      <c r="AO259" s="75">
        <f t="shared" si="192"/>
        <v>0</v>
      </c>
      <c r="AP259" s="75">
        <f>IF(AN258=AN259,BG259*AO1,(AP258-15)*AO1)</f>
        <v>0</v>
      </c>
      <c r="AQ259" s="75">
        <f>IF(AO259=12,(AQ258+1)*AO1,AQ258*AO1)</f>
        <v>0</v>
      </c>
      <c r="AR259" s="91">
        <f>SUM(MONTH(BC258+14)*AS1)</f>
        <v>0</v>
      </c>
      <c r="AS259" s="91">
        <f>SUM(DAY(BC258+14)*AS1)</f>
        <v>0</v>
      </c>
      <c r="AT259" s="91">
        <f>SUM(YEAR(BC258+14)*AS1)</f>
        <v>0</v>
      </c>
      <c r="AU259" s="91">
        <f>SUM(MONTH(BC258+7)*AV1)</f>
        <v>0</v>
      </c>
      <c r="AV259" s="91">
        <f>SUM(DAY(BC258+7)*AV1)</f>
        <v>0</v>
      </c>
      <c r="AW259" s="91">
        <f>SUM(YEAR(BC258+7)*AV1)</f>
        <v>0</v>
      </c>
      <c r="AX259" s="91">
        <f t="shared" si="170"/>
        <v>1</v>
      </c>
      <c r="AY259" s="91">
        <f t="shared" si="168"/>
        <v>1</v>
      </c>
      <c r="AZ259" s="91">
        <f t="shared" si="169"/>
        <v>0</v>
      </c>
      <c r="BA259" s="91">
        <f t="shared" si="169"/>
        <v>0</v>
      </c>
      <c r="BB259" s="79">
        <f t="shared" si="171"/>
        <v>0</v>
      </c>
      <c r="BC259" s="91">
        <f t="shared" si="172"/>
        <v>0</v>
      </c>
      <c r="BD259" s="75" t="s">
        <v>59</v>
      </c>
      <c r="BE259" s="91">
        <f>IF(BC259&lt;BU42,((BC259*10)+5),999999)</f>
        <v>5</v>
      </c>
      <c r="BF259" s="91">
        <f t="shared" si="173"/>
        <v>1</v>
      </c>
      <c r="BG259" s="75">
        <f t="shared" si="174"/>
        <v>0</v>
      </c>
      <c r="BH259" s="75">
        <f t="shared" si="193"/>
        <v>0</v>
      </c>
      <c r="BI259" s="75" t="b">
        <f t="shared" si="175"/>
        <v>0</v>
      </c>
      <c r="BJ259" s="75">
        <f t="shared" si="176"/>
        <v>0</v>
      </c>
      <c r="BK259" s="75">
        <f t="shared" si="177"/>
        <v>0</v>
      </c>
      <c r="BL259" s="75" t="b">
        <f t="shared" si="178"/>
        <v>1</v>
      </c>
      <c r="BM259" s="75">
        <f t="shared" si="179"/>
        <v>0</v>
      </c>
      <c r="BN259" s="75">
        <f t="shared" si="180"/>
        <v>0</v>
      </c>
      <c r="BO259" s="75" t="b">
        <f t="shared" si="181"/>
        <v>0</v>
      </c>
      <c r="BP259" s="75">
        <f t="shared" si="182"/>
        <v>0</v>
      </c>
      <c r="BQ259" s="75">
        <f t="shared" si="183"/>
        <v>0</v>
      </c>
      <c r="BR259" s="75"/>
      <c r="BS259" s="72" t="b">
        <f t="shared" si="207"/>
        <v>0</v>
      </c>
      <c r="BT259" s="72">
        <f t="shared" si="212"/>
        <v>0</v>
      </c>
      <c r="BU259" s="69" t="str">
        <f t="shared" si="211"/>
        <v/>
      </c>
      <c r="BV259" s="75"/>
      <c r="BW259" s="75"/>
      <c r="BX259" s="75"/>
      <c r="BY259" s="75"/>
      <c r="BZ259" s="75"/>
      <c r="CA259" s="75"/>
      <c r="CB259" s="75"/>
      <c r="CC259" s="75"/>
      <c r="CD259" s="79">
        <f t="shared" si="184"/>
        <v>0</v>
      </c>
      <c r="CE259" s="92">
        <f>IF(CD259&lt;CE3,CD259,CE3)</f>
        <v>0</v>
      </c>
      <c r="CF259" s="72" t="str">
        <f>IF(CE259&gt;=CE3,"BALLOON","PMT")</f>
        <v>PMT</v>
      </c>
      <c r="CG259" s="91">
        <f t="shared" si="194"/>
        <v>0</v>
      </c>
      <c r="CH259" s="91">
        <f>IF(BX1=360,CB5,CG259)</f>
        <v>0</v>
      </c>
      <c r="CI259" s="75" t="b">
        <f t="shared" si="185"/>
        <v>0</v>
      </c>
      <c r="CJ259" s="75">
        <f t="shared" si="195"/>
        <v>0</v>
      </c>
      <c r="CK259" s="75">
        <f>SUM(CJ259*CK1)</f>
        <v>0</v>
      </c>
      <c r="CL259" s="98">
        <f t="shared" si="186"/>
        <v>0</v>
      </c>
      <c r="CM259" s="97">
        <f>IF(CF259="PMT",E16-CL259,0)</f>
        <v>0</v>
      </c>
      <c r="CN259" s="97">
        <f t="shared" si="199"/>
        <v>0</v>
      </c>
      <c r="CO259" s="97">
        <f t="shared" si="187"/>
        <v>0</v>
      </c>
      <c r="CP259" s="97">
        <f t="shared" si="188"/>
        <v>0</v>
      </c>
      <c r="CQ259" s="94">
        <f t="shared" si="189"/>
        <v>0</v>
      </c>
      <c r="CR259" s="95">
        <f t="shared" si="196"/>
        <v>0</v>
      </c>
      <c r="CS259" s="96">
        <f t="shared" si="190"/>
        <v>0</v>
      </c>
      <c r="CT259" s="75">
        <f t="shared" si="198"/>
        <v>0</v>
      </c>
      <c r="CU259" s="99">
        <f t="shared" si="191"/>
        <v>0</v>
      </c>
      <c r="CV259" s="99">
        <f t="shared" si="217"/>
        <v>0</v>
      </c>
      <c r="CW259" s="100">
        <f t="shared" si="197"/>
        <v>0</v>
      </c>
      <c r="CX259" s="75">
        <f>SUM(CR259*CT259*BE1)</f>
        <v>0</v>
      </c>
    </row>
    <row r="260" spans="1:102" ht="18.95" customHeight="1">
      <c r="A260" s="45" t="str">
        <f t="shared" si="201"/>
        <v/>
      </c>
      <c r="B260" s="55" t="str">
        <f t="shared" si="203"/>
        <v/>
      </c>
      <c r="C260" s="47" t="str">
        <f t="shared" si="202"/>
        <v/>
      </c>
      <c r="D260" s="56" t="str">
        <f t="shared" si="204"/>
        <v/>
      </c>
      <c r="E260" s="121" t="str">
        <f t="shared" si="208"/>
        <v/>
      </c>
      <c r="F260" s="121"/>
      <c r="G260" s="57" t="str">
        <f t="shared" si="205"/>
        <v/>
      </c>
      <c r="H260" s="57" t="str">
        <f t="shared" si="206"/>
        <v/>
      </c>
      <c r="I260" s="128" t="str">
        <f t="shared" si="209"/>
        <v/>
      </c>
      <c r="J260" s="128" t="str">
        <f t="shared" si="210"/>
        <v/>
      </c>
      <c r="K260" s="140" t="str">
        <f t="shared" si="213"/>
        <v/>
      </c>
      <c r="L260" s="140"/>
      <c r="M260" s="139" t="str">
        <f t="shared" si="214"/>
        <v/>
      </c>
      <c r="N260" s="139"/>
      <c r="O260" s="46" t="str">
        <f t="shared" si="215"/>
        <v/>
      </c>
      <c r="P260" s="51" t="str">
        <f t="shared" si="216"/>
        <v/>
      </c>
      <c r="Q260" s="51"/>
      <c r="R260" s="75">
        <f>IF(R259+1&lt;13,(R259+1)*S1,1*S1)</f>
        <v>0</v>
      </c>
      <c r="S260" s="75">
        <f>SUM(BG260*S1)</f>
        <v>0</v>
      </c>
      <c r="T260" s="75">
        <f>IF(R260=1,(T259+1)*S1,T259*S1)</f>
        <v>0</v>
      </c>
      <c r="U260" s="75">
        <f>IF(U259+3&lt;13,(U259+3)*V1,(U259-9)*V1)</f>
        <v>0</v>
      </c>
      <c r="V260" s="75">
        <f>SUM(BG260*V1)</f>
        <v>0</v>
      </c>
      <c r="W260" s="75">
        <f>IF(U260&lt;4,(W259+1)*V1,W259*V1)</f>
        <v>0</v>
      </c>
      <c r="X260" s="75">
        <f>IF(X259+6&lt;13,(X259+6)*Y1,(X259-6)*Y1)</f>
        <v>0</v>
      </c>
      <c r="Y260" s="75">
        <f>SUM(BG260*Y1)</f>
        <v>0</v>
      </c>
      <c r="Z260" s="75">
        <f>IF(X260&lt;6,(Z259+1)*Y1,Z259*Y1)</f>
        <v>0</v>
      </c>
      <c r="AA260" s="75">
        <f>SUM(AA259*AB1)</f>
        <v>0</v>
      </c>
      <c r="AB260" s="75">
        <f>SUM(BG260*AB1)</f>
        <v>0</v>
      </c>
      <c r="AC260" s="75">
        <f>SUM(AC259+1*AB1)</f>
        <v>0</v>
      </c>
      <c r="AD260" s="75">
        <v>0</v>
      </c>
      <c r="AE260" s="75">
        <v>0</v>
      </c>
      <c r="AF260" s="75">
        <v>0</v>
      </c>
      <c r="AG260" s="75">
        <f>IF(AG259+2&lt;13,(AG259+2)*AH1,(AG259-10)*AH1)</f>
        <v>0</v>
      </c>
      <c r="AH260" s="75">
        <f>SUM(BG260*AH1)</f>
        <v>0</v>
      </c>
      <c r="AI260" s="75">
        <f>IF(AG260&lt;3,(AI259+1)*AH1,AI259*AH1)</f>
        <v>0</v>
      </c>
      <c r="AJ260" s="75">
        <f>IF(AJ258=AJ259,(AJ259+1-AK260)*AL1,AJ259*AL1)</f>
        <v>0</v>
      </c>
      <c r="AK260" s="75">
        <f t="shared" si="200"/>
        <v>0</v>
      </c>
      <c r="AL260" s="75">
        <f>IF(AJ260-AJ259=0,(AL259+15)*AL1,AM1*AL1)</f>
        <v>0</v>
      </c>
      <c r="AM260" s="75">
        <f>IF(AK260=12,(AM259+1)*AL1,AM259*AL1)</f>
        <v>0</v>
      </c>
      <c r="AN260" s="75">
        <f>IF(AN258=AN259,(AN259+1-AO260)*AO1,AN259*AO1)</f>
        <v>0</v>
      </c>
      <c r="AO260" s="75">
        <f t="shared" si="192"/>
        <v>0</v>
      </c>
      <c r="AP260" s="75">
        <f>IF(AN259=AN260,BG260*AO1,(AP259-15)*AO1)</f>
        <v>0</v>
      </c>
      <c r="AQ260" s="75">
        <f>IF(AO260=12,(AQ259+1)*AO1,AQ259*AO1)</f>
        <v>0</v>
      </c>
      <c r="AR260" s="91">
        <f>SUM(MONTH(BC259+14)*AS1)</f>
        <v>0</v>
      </c>
      <c r="AS260" s="91">
        <f>SUM(DAY(BC259+14)*AS1)</f>
        <v>0</v>
      </c>
      <c r="AT260" s="91">
        <f>SUM(YEAR(BC259+14)*AS1)</f>
        <v>0</v>
      </c>
      <c r="AU260" s="91">
        <f>SUM(MONTH(BC259+7)*AV1)</f>
        <v>0</v>
      </c>
      <c r="AV260" s="91">
        <f>SUM(DAY(BC259+7)*AV1)</f>
        <v>0</v>
      </c>
      <c r="AW260" s="91">
        <f>SUM(YEAR(BC259+7)*AV1)</f>
        <v>0</v>
      </c>
      <c r="AX260" s="91">
        <f t="shared" si="170"/>
        <v>1</v>
      </c>
      <c r="AY260" s="91">
        <f t="shared" ref="AY260:AY323" si="218">SUM(R260+U260+X260+AA260+AD260+AG260+AJ260+AN260+AR260+AU260+AX260)</f>
        <v>1</v>
      </c>
      <c r="AZ260" s="91">
        <f t="shared" ref="AZ260:BA323" si="219">SUM(S260+V260+Y260+AB260+AE260+AH260+AL260+AP260+AS260+AV260)</f>
        <v>0</v>
      </c>
      <c r="BA260" s="91">
        <f t="shared" si="219"/>
        <v>0</v>
      </c>
      <c r="BB260" s="79">
        <f t="shared" si="171"/>
        <v>0</v>
      </c>
      <c r="BC260" s="91">
        <f t="shared" si="172"/>
        <v>0</v>
      </c>
      <c r="BD260" s="75" t="s">
        <v>59</v>
      </c>
      <c r="BE260" s="91">
        <f>IF(BC260&lt;BU42,((BC260*10)+5),999999)</f>
        <v>5</v>
      </c>
      <c r="BF260" s="91">
        <f t="shared" si="173"/>
        <v>1</v>
      </c>
      <c r="BG260" s="75">
        <f t="shared" si="174"/>
        <v>0</v>
      </c>
      <c r="BH260" s="75">
        <f t="shared" si="193"/>
        <v>0</v>
      </c>
      <c r="BI260" s="75" t="b">
        <f t="shared" si="175"/>
        <v>0</v>
      </c>
      <c r="BJ260" s="75">
        <f t="shared" si="176"/>
        <v>0</v>
      </c>
      <c r="BK260" s="75">
        <f t="shared" si="177"/>
        <v>0</v>
      </c>
      <c r="BL260" s="75" t="b">
        <f t="shared" si="178"/>
        <v>1</v>
      </c>
      <c r="BM260" s="75">
        <f t="shared" si="179"/>
        <v>0</v>
      </c>
      <c r="BN260" s="75">
        <f t="shared" si="180"/>
        <v>0</v>
      </c>
      <c r="BO260" s="75" t="b">
        <f t="shared" si="181"/>
        <v>0</v>
      </c>
      <c r="BP260" s="75">
        <f t="shared" si="182"/>
        <v>0</v>
      </c>
      <c r="BQ260" s="75">
        <f t="shared" si="183"/>
        <v>0</v>
      </c>
      <c r="BR260" s="75"/>
      <c r="BS260" s="72" t="b">
        <f t="shared" si="207"/>
        <v>0</v>
      </c>
      <c r="BT260" s="72">
        <f t="shared" si="212"/>
        <v>0</v>
      </c>
      <c r="BU260" s="69" t="str">
        <f t="shared" si="211"/>
        <v/>
      </c>
      <c r="BV260" s="75"/>
      <c r="BW260" s="75"/>
      <c r="BX260" s="75"/>
      <c r="BY260" s="75"/>
      <c r="BZ260" s="75"/>
      <c r="CA260" s="75"/>
      <c r="CB260" s="75"/>
      <c r="CC260" s="75"/>
      <c r="CD260" s="79">
        <f t="shared" si="184"/>
        <v>0</v>
      </c>
      <c r="CE260" s="92">
        <f>IF(CD260&lt;CE3,CD260,CE3)</f>
        <v>0</v>
      </c>
      <c r="CF260" s="72" t="str">
        <f>IF(CE260&gt;=CE3,"BALLOON","PMT")</f>
        <v>PMT</v>
      </c>
      <c r="CG260" s="91">
        <f t="shared" si="194"/>
        <v>0</v>
      </c>
      <c r="CH260" s="91">
        <f>IF(BX1=360,CB5,CG260)</f>
        <v>0</v>
      </c>
      <c r="CI260" s="75" t="b">
        <f t="shared" si="185"/>
        <v>0</v>
      </c>
      <c r="CJ260" s="75">
        <f t="shared" si="195"/>
        <v>0</v>
      </c>
      <c r="CK260" s="75">
        <f>SUM(CJ260*CK1)</f>
        <v>0</v>
      </c>
      <c r="CL260" s="98">
        <f t="shared" si="186"/>
        <v>0</v>
      </c>
      <c r="CM260" s="97">
        <f>IF(CF260="PMT",E16-CL260,0)</f>
        <v>0</v>
      </c>
      <c r="CN260" s="97">
        <f t="shared" si="199"/>
        <v>0</v>
      </c>
      <c r="CO260" s="97">
        <f t="shared" si="187"/>
        <v>0</v>
      </c>
      <c r="CP260" s="97">
        <f t="shared" si="188"/>
        <v>0</v>
      </c>
      <c r="CQ260" s="94">
        <f t="shared" si="189"/>
        <v>0</v>
      </c>
      <c r="CR260" s="95">
        <f t="shared" si="196"/>
        <v>0</v>
      </c>
      <c r="CS260" s="96">
        <f t="shared" si="190"/>
        <v>0</v>
      </c>
      <c r="CT260" s="75">
        <f t="shared" si="198"/>
        <v>0</v>
      </c>
      <c r="CU260" s="99">
        <f t="shared" si="191"/>
        <v>0</v>
      </c>
      <c r="CV260" s="99">
        <f t="shared" si="217"/>
        <v>0</v>
      </c>
      <c r="CW260" s="100">
        <f t="shared" si="197"/>
        <v>0</v>
      </c>
      <c r="CX260" s="75">
        <f>SUM(CR260*CT260*BE1)</f>
        <v>0</v>
      </c>
    </row>
    <row r="261" spans="1:102" ht="18.95" customHeight="1">
      <c r="A261" s="45" t="str">
        <f t="shared" si="201"/>
        <v/>
      </c>
      <c r="B261" s="55" t="str">
        <f t="shared" si="203"/>
        <v/>
      </c>
      <c r="C261" s="47" t="str">
        <f t="shared" si="202"/>
        <v/>
      </c>
      <c r="D261" s="56" t="str">
        <f t="shared" si="204"/>
        <v/>
      </c>
      <c r="E261" s="121" t="str">
        <f t="shared" si="208"/>
        <v/>
      </c>
      <c r="F261" s="121"/>
      <c r="G261" s="57" t="str">
        <f t="shared" si="205"/>
        <v/>
      </c>
      <c r="H261" s="57" t="str">
        <f t="shared" si="206"/>
        <v/>
      </c>
      <c r="I261" s="128" t="str">
        <f t="shared" si="209"/>
        <v/>
      </c>
      <c r="J261" s="128" t="str">
        <f t="shared" si="210"/>
        <v/>
      </c>
      <c r="K261" s="140" t="str">
        <f t="shared" si="213"/>
        <v/>
      </c>
      <c r="L261" s="140"/>
      <c r="M261" s="139" t="str">
        <f t="shared" si="214"/>
        <v/>
      </c>
      <c r="N261" s="139"/>
      <c r="O261" s="46" t="str">
        <f t="shared" si="215"/>
        <v/>
      </c>
      <c r="P261" s="51" t="str">
        <f t="shared" si="216"/>
        <v/>
      </c>
      <c r="Q261" s="51"/>
      <c r="R261" s="75">
        <f>IF(R260+1&lt;13,(R260+1)*S1,1*S1)</f>
        <v>0</v>
      </c>
      <c r="S261" s="75">
        <f>SUM(BG261*S1)</f>
        <v>0</v>
      </c>
      <c r="T261" s="75">
        <f>IF(R261=1,(T260+1)*S1,T260*S1)</f>
        <v>0</v>
      </c>
      <c r="U261" s="75">
        <f>IF(U260+3&lt;13,(U260+3)*V1,(U260-9)*V1)</f>
        <v>0</v>
      </c>
      <c r="V261" s="75">
        <f>SUM(BG261*V1)</f>
        <v>0</v>
      </c>
      <c r="W261" s="75">
        <f>IF(U261&lt;4,(W260+1)*V1,W260*V1)</f>
        <v>0</v>
      </c>
      <c r="X261" s="75">
        <f>IF(X260+6&lt;13,(X260+6)*Y1,(X260-6)*Y1)</f>
        <v>0</v>
      </c>
      <c r="Y261" s="75">
        <f>SUM(BG261*Y1)</f>
        <v>0</v>
      </c>
      <c r="Z261" s="75">
        <f>IF(X261&lt;6,(Z260+1)*Y1,Z260*Y1)</f>
        <v>0</v>
      </c>
      <c r="AA261" s="75">
        <f>SUM(AA260*AB1)</f>
        <v>0</v>
      </c>
      <c r="AB261" s="75">
        <f>SUM(BG261*AB1)</f>
        <v>0</v>
      </c>
      <c r="AC261" s="75">
        <f>SUM(AC260+1*AB1)</f>
        <v>0</v>
      </c>
      <c r="AD261" s="75">
        <v>0</v>
      </c>
      <c r="AE261" s="75">
        <v>0</v>
      </c>
      <c r="AF261" s="75">
        <v>0</v>
      </c>
      <c r="AG261" s="75">
        <f>IF(AG260+2&lt;13,(AG260+2)*AH1,(AG260-10)*AH1)</f>
        <v>0</v>
      </c>
      <c r="AH261" s="75">
        <f>SUM(BG261*AH1)</f>
        <v>0</v>
      </c>
      <c r="AI261" s="75">
        <f>IF(AG261&lt;3,(AI260+1)*AH1,AI260*AH1)</f>
        <v>0</v>
      </c>
      <c r="AJ261" s="75">
        <f>IF(AJ259=AJ260,(AJ260+1-AK261)*AL1,AJ260*AL1)</f>
        <v>0</v>
      </c>
      <c r="AK261" s="75">
        <f t="shared" si="200"/>
        <v>0</v>
      </c>
      <c r="AL261" s="75">
        <f>IF(AJ261-AJ260=0,(AL260+15)*AL1,AM1*AL1)</f>
        <v>0</v>
      </c>
      <c r="AM261" s="75">
        <f>IF(AK261=12,(AM260+1)*AL1,AM260*AL1)</f>
        <v>0</v>
      </c>
      <c r="AN261" s="75">
        <f>IF(AN259=AN260,(AN260+1-AO261)*AO1,AN260*AO1)</f>
        <v>0</v>
      </c>
      <c r="AO261" s="75">
        <f t="shared" si="192"/>
        <v>0</v>
      </c>
      <c r="AP261" s="75">
        <f>IF(AN260=AN261,BG261*AO1,(AP260-15)*AO1)</f>
        <v>0</v>
      </c>
      <c r="AQ261" s="75">
        <f>IF(AO261=12,(AQ260+1)*AO1,AQ260*AO1)</f>
        <v>0</v>
      </c>
      <c r="AR261" s="91">
        <f>SUM(MONTH(BC260+14)*AS1)</f>
        <v>0</v>
      </c>
      <c r="AS261" s="91">
        <f>SUM(DAY(BC260+14)*AS1)</f>
        <v>0</v>
      </c>
      <c r="AT261" s="91">
        <f>SUM(YEAR(BC260+14)*AS1)</f>
        <v>0</v>
      </c>
      <c r="AU261" s="91">
        <f>SUM(MONTH(BC260+7)*AV1)</f>
        <v>0</v>
      </c>
      <c r="AV261" s="91">
        <f>SUM(DAY(BC260+7)*AV1)</f>
        <v>0</v>
      </c>
      <c r="AW261" s="91">
        <f>SUM(YEAR(BC260+7)*AV1)</f>
        <v>0</v>
      </c>
      <c r="AX261" s="91">
        <f t="shared" si="170"/>
        <v>1</v>
      </c>
      <c r="AY261" s="91">
        <f t="shared" si="218"/>
        <v>1</v>
      </c>
      <c r="AZ261" s="91">
        <f t="shared" si="219"/>
        <v>0</v>
      </c>
      <c r="BA261" s="91">
        <f t="shared" si="219"/>
        <v>0</v>
      </c>
      <c r="BB261" s="79">
        <f t="shared" si="171"/>
        <v>0</v>
      </c>
      <c r="BC261" s="91">
        <f t="shared" si="172"/>
        <v>0</v>
      </c>
      <c r="BD261" s="75" t="s">
        <v>59</v>
      </c>
      <c r="BE261" s="91">
        <f>IF(BC261&lt;BU42,((BC261*10)+5),999999)</f>
        <v>5</v>
      </c>
      <c r="BF261" s="91">
        <f t="shared" si="173"/>
        <v>1</v>
      </c>
      <c r="BG261" s="75">
        <f t="shared" si="174"/>
        <v>0</v>
      </c>
      <c r="BH261" s="75">
        <f t="shared" si="193"/>
        <v>0</v>
      </c>
      <c r="BI261" s="75" t="b">
        <f t="shared" si="175"/>
        <v>0</v>
      </c>
      <c r="BJ261" s="75">
        <f t="shared" si="176"/>
        <v>0</v>
      </c>
      <c r="BK261" s="75">
        <f t="shared" si="177"/>
        <v>0</v>
      </c>
      <c r="BL261" s="75" t="b">
        <f t="shared" si="178"/>
        <v>1</v>
      </c>
      <c r="BM261" s="75">
        <f t="shared" si="179"/>
        <v>0</v>
      </c>
      <c r="BN261" s="75">
        <f t="shared" si="180"/>
        <v>0</v>
      </c>
      <c r="BO261" s="75" t="b">
        <f t="shared" si="181"/>
        <v>0</v>
      </c>
      <c r="BP261" s="75">
        <f t="shared" si="182"/>
        <v>0</v>
      </c>
      <c r="BQ261" s="75">
        <f t="shared" si="183"/>
        <v>0</v>
      </c>
      <c r="BR261" s="75"/>
      <c r="BS261" s="72" t="b">
        <f t="shared" si="207"/>
        <v>0</v>
      </c>
      <c r="BT261" s="72">
        <f t="shared" si="212"/>
        <v>0</v>
      </c>
      <c r="BU261" s="69" t="str">
        <f t="shared" si="211"/>
        <v/>
      </c>
      <c r="BV261" s="75"/>
      <c r="BW261" s="75"/>
      <c r="BX261" s="75"/>
      <c r="BY261" s="75"/>
      <c r="BZ261" s="75"/>
      <c r="CA261" s="75"/>
      <c r="CB261" s="75"/>
      <c r="CC261" s="75"/>
      <c r="CD261" s="79">
        <f t="shared" si="184"/>
        <v>0</v>
      </c>
      <c r="CE261" s="92">
        <f>IF(CD261&lt;CE3,CD261,CE3)</f>
        <v>0</v>
      </c>
      <c r="CF261" s="72" t="str">
        <f>IF(CE261&gt;=CE3,"BALLOON","PMT")</f>
        <v>PMT</v>
      </c>
      <c r="CG261" s="91">
        <f t="shared" si="194"/>
        <v>0</v>
      </c>
      <c r="CH261" s="91">
        <f>IF(BX1=360,CB5,CG261)</f>
        <v>0</v>
      </c>
      <c r="CI261" s="75" t="b">
        <f t="shared" si="185"/>
        <v>0</v>
      </c>
      <c r="CJ261" s="75">
        <f t="shared" si="195"/>
        <v>0</v>
      </c>
      <c r="CK261" s="75">
        <f>SUM(CJ261*CK1)</f>
        <v>0</v>
      </c>
      <c r="CL261" s="98">
        <f t="shared" si="186"/>
        <v>0</v>
      </c>
      <c r="CM261" s="97">
        <f>IF(CF261="PMT",E16-CL261,0)</f>
        <v>0</v>
      </c>
      <c r="CN261" s="97">
        <f t="shared" si="199"/>
        <v>0</v>
      </c>
      <c r="CO261" s="97">
        <f t="shared" si="187"/>
        <v>0</v>
      </c>
      <c r="CP261" s="97">
        <f t="shared" si="188"/>
        <v>0</v>
      </c>
      <c r="CQ261" s="94">
        <f t="shared" si="189"/>
        <v>0</v>
      </c>
      <c r="CR261" s="95">
        <f t="shared" si="196"/>
        <v>0</v>
      </c>
      <c r="CS261" s="96">
        <f t="shared" si="190"/>
        <v>0</v>
      </c>
      <c r="CT261" s="75">
        <f t="shared" si="198"/>
        <v>0</v>
      </c>
      <c r="CU261" s="99">
        <f t="shared" si="191"/>
        <v>0</v>
      </c>
      <c r="CV261" s="99">
        <f t="shared" si="217"/>
        <v>0</v>
      </c>
      <c r="CW261" s="100">
        <f t="shared" si="197"/>
        <v>0</v>
      </c>
      <c r="CX261" s="75">
        <f>SUM(CR261*CT261*BE1)</f>
        <v>0</v>
      </c>
    </row>
    <row r="262" spans="1:102" ht="18.95" customHeight="1">
      <c r="A262" s="45" t="str">
        <f t="shared" si="201"/>
        <v/>
      </c>
      <c r="B262" s="55" t="str">
        <f t="shared" si="203"/>
        <v/>
      </c>
      <c r="C262" s="47" t="str">
        <f t="shared" si="202"/>
        <v/>
      </c>
      <c r="D262" s="56" t="str">
        <f t="shared" si="204"/>
        <v/>
      </c>
      <c r="E262" s="121" t="str">
        <f t="shared" si="208"/>
        <v/>
      </c>
      <c r="F262" s="121"/>
      <c r="G262" s="57" t="str">
        <f t="shared" si="205"/>
        <v/>
      </c>
      <c r="H262" s="57" t="str">
        <f t="shared" si="206"/>
        <v/>
      </c>
      <c r="I262" s="128" t="str">
        <f t="shared" si="209"/>
        <v/>
      </c>
      <c r="J262" s="128" t="str">
        <f t="shared" si="210"/>
        <v/>
      </c>
      <c r="K262" s="140" t="str">
        <f t="shared" si="213"/>
        <v/>
      </c>
      <c r="L262" s="140"/>
      <c r="M262" s="139" t="str">
        <f t="shared" si="214"/>
        <v/>
      </c>
      <c r="N262" s="139"/>
      <c r="O262" s="46" t="str">
        <f t="shared" si="215"/>
        <v/>
      </c>
      <c r="P262" s="51" t="str">
        <f t="shared" si="216"/>
        <v/>
      </c>
      <c r="Q262" s="51"/>
      <c r="R262" s="75">
        <f>IF(R261+1&lt;13,(R261+1)*S1,1*S1)</f>
        <v>0</v>
      </c>
      <c r="S262" s="75">
        <f>SUM(BG262*S1)</f>
        <v>0</v>
      </c>
      <c r="T262" s="75">
        <f>IF(R262=1,(T261+1)*S1,T261*S1)</f>
        <v>0</v>
      </c>
      <c r="U262" s="75">
        <f>IF(U261+3&lt;13,(U261+3)*V1,(U261-9)*V1)</f>
        <v>0</v>
      </c>
      <c r="V262" s="75">
        <f>SUM(BG262*V1)</f>
        <v>0</v>
      </c>
      <c r="W262" s="75">
        <f>IF(U262&lt;4,(W261+1)*V1,W261*V1)</f>
        <v>0</v>
      </c>
      <c r="X262" s="75">
        <f>IF(X261+6&lt;13,(X261+6)*Y1,(X261-6)*Y1)</f>
        <v>0</v>
      </c>
      <c r="Y262" s="75">
        <f>SUM(BG262*Y1)</f>
        <v>0</v>
      </c>
      <c r="Z262" s="75">
        <f>IF(X262&lt;6,(Z261+1)*Y1,Z261*Y1)</f>
        <v>0</v>
      </c>
      <c r="AA262" s="75">
        <f>SUM(AA261*AB1)</f>
        <v>0</v>
      </c>
      <c r="AB262" s="75">
        <f>SUM(BG262*AB1)</f>
        <v>0</v>
      </c>
      <c r="AC262" s="75">
        <f>SUM(AC261+1*AB1)</f>
        <v>0</v>
      </c>
      <c r="AD262" s="75">
        <v>0</v>
      </c>
      <c r="AE262" s="75">
        <v>0</v>
      </c>
      <c r="AF262" s="75">
        <v>0</v>
      </c>
      <c r="AG262" s="75">
        <f>IF(AG261+2&lt;13,(AG261+2)*AH1,(AG261-10)*AH1)</f>
        <v>0</v>
      </c>
      <c r="AH262" s="75">
        <f>SUM(BG262*AH1)</f>
        <v>0</v>
      </c>
      <c r="AI262" s="75">
        <f>IF(AG262&lt;3,(AI261+1)*AH1,AI261*AH1)</f>
        <v>0</v>
      </c>
      <c r="AJ262" s="75">
        <f>IF(AJ260=AJ261,(AJ261+1-AK262)*AL1,AJ261*AL1)</f>
        <v>0</v>
      </c>
      <c r="AK262" s="75">
        <f t="shared" si="200"/>
        <v>0</v>
      </c>
      <c r="AL262" s="75">
        <f>IF(AJ262-AJ261=0,(AL261+15)*AL1,AM1*AL1)</f>
        <v>0</v>
      </c>
      <c r="AM262" s="75">
        <f>IF(AK262=12,(AM261+1)*AL1,AM261*AL1)</f>
        <v>0</v>
      </c>
      <c r="AN262" s="75">
        <f>IF(AN260=AN261,(AN261+1-AO262)*AO1,AN261*AO1)</f>
        <v>0</v>
      </c>
      <c r="AO262" s="75">
        <f t="shared" si="192"/>
        <v>0</v>
      </c>
      <c r="AP262" s="75">
        <f>IF(AN261=AN262,BG262*AO1,(AP261-15)*AO1)</f>
        <v>0</v>
      </c>
      <c r="AQ262" s="75">
        <f>IF(AO262=12,(AQ261+1)*AO1,AQ261*AO1)</f>
        <v>0</v>
      </c>
      <c r="AR262" s="91">
        <f>SUM(MONTH(BC261+14)*AS1)</f>
        <v>0</v>
      </c>
      <c r="AS262" s="91">
        <f>SUM(DAY(BC261+14)*AS1)</f>
        <v>0</v>
      </c>
      <c r="AT262" s="91">
        <f>SUM(YEAR(BC261+14)*AS1)</f>
        <v>0</v>
      </c>
      <c r="AU262" s="91">
        <f>SUM(MONTH(BC261+7)*AV1)</f>
        <v>0</v>
      </c>
      <c r="AV262" s="91">
        <f>SUM(DAY(BC261+7)*AV1)</f>
        <v>0</v>
      </c>
      <c r="AW262" s="91">
        <f>SUM(YEAR(BC261+7)*AV1)</f>
        <v>0</v>
      </c>
      <c r="AX262" s="91">
        <f t="shared" ref="AX262:AX325" si="220">IF(BA262&gt;0,0,1)</f>
        <v>1</v>
      </c>
      <c r="AY262" s="91">
        <f t="shared" si="218"/>
        <v>1</v>
      </c>
      <c r="AZ262" s="91">
        <f t="shared" si="219"/>
        <v>0</v>
      </c>
      <c r="BA262" s="91">
        <f t="shared" si="219"/>
        <v>0</v>
      </c>
      <c r="BB262" s="79">
        <f t="shared" ref="BB262:BB325" si="221">DATE(BA262,AY262,AZ262)</f>
        <v>0</v>
      </c>
      <c r="BC262" s="91">
        <f t="shared" ref="BC262:BC325" si="222">DATE(BA262,AY262,AZ262)</f>
        <v>0</v>
      </c>
      <c r="BD262" s="75" t="s">
        <v>59</v>
      </c>
      <c r="BE262" s="91">
        <f>IF(BC262&lt;BU42,((BC262*10)+5),999999)</f>
        <v>5</v>
      </c>
      <c r="BF262" s="91">
        <f t="shared" ref="BF262:BF325" si="223">SUM(AY262)</f>
        <v>1</v>
      </c>
      <c r="BG262" s="75">
        <f t="shared" ref="BG262:BG325" si="224">SUM(BK262+BN262+BQ262)</f>
        <v>0</v>
      </c>
      <c r="BH262" s="75">
        <f t="shared" si="193"/>
        <v>0</v>
      </c>
      <c r="BI262" s="75" t="b">
        <f t="shared" ref="BI262:BI325" si="225">OR(BF262=4,BF262=6,BF262=7,BF262=9,BF262=11)</f>
        <v>0</v>
      </c>
      <c r="BJ262" s="75">
        <f t="shared" ref="BJ262:BJ325" si="226">IF(BH262&gt;30,30,BH262)</f>
        <v>0</v>
      </c>
      <c r="BK262" s="75">
        <f t="shared" ref="BK262:BK325" si="227">IF(BI262,BJ262,0)</f>
        <v>0</v>
      </c>
      <c r="BL262" s="75" t="b">
        <f t="shared" ref="BL262:BL325" si="228">OR(BF262=1,BF262=3,BF262=5,BF262=8,BF262=10,BF262=12)</f>
        <v>1</v>
      </c>
      <c r="BM262" s="75">
        <f t="shared" ref="BM262:BM325" si="229">IF(BH262&gt;31,31,BH262)</f>
        <v>0</v>
      </c>
      <c r="BN262" s="75">
        <f t="shared" ref="BN262:BN325" si="230">IF(BL262,BM262,0)</f>
        <v>0</v>
      </c>
      <c r="BO262" s="75" t="b">
        <f t="shared" ref="BO262:BO325" si="231">OR(BF262=2)</f>
        <v>0</v>
      </c>
      <c r="BP262" s="75">
        <f t="shared" ref="BP262:BP325" si="232">IF(BH262&gt;28,28,BH262)</f>
        <v>0</v>
      </c>
      <c r="BQ262" s="75">
        <f t="shared" ref="BQ262:BQ325" si="233">IF(BO262,BP262,0)</f>
        <v>0</v>
      </c>
      <c r="BR262" s="75"/>
      <c r="BS262" s="72" t="b">
        <f t="shared" si="207"/>
        <v>0</v>
      </c>
      <c r="BT262" s="72">
        <f t="shared" si="212"/>
        <v>0</v>
      </c>
      <c r="BU262" s="69" t="str">
        <f t="shared" si="211"/>
        <v/>
      </c>
      <c r="BV262" s="75"/>
      <c r="BW262" s="75"/>
      <c r="BX262" s="75"/>
      <c r="BY262" s="75"/>
      <c r="BZ262" s="75"/>
      <c r="CA262" s="75"/>
      <c r="CB262" s="75"/>
      <c r="CC262" s="75"/>
      <c r="CD262" s="79">
        <f t="shared" ref="CD262:CD325" si="234">SUM(BB261)</f>
        <v>0</v>
      </c>
      <c r="CE262" s="92">
        <f>IF(CD262&lt;CE3,CD262,CE3)</f>
        <v>0</v>
      </c>
      <c r="CF262" s="72" t="str">
        <f>IF(CE262&gt;=CE3,"BALLOON","PMT")</f>
        <v>PMT</v>
      </c>
      <c r="CG262" s="91">
        <f t="shared" si="194"/>
        <v>0</v>
      </c>
      <c r="CH262" s="91">
        <f>IF(BX1=360,CB5,CG262)</f>
        <v>0</v>
      </c>
      <c r="CI262" s="75" t="b">
        <f t="shared" ref="CI262:CI325" si="235">AND(CF262="BALLOON",CG262&lt;CH262)</f>
        <v>0</v>
      </c>
      <c r="CJ262" s="75">
        <f t="shared" si="195"/>
        <v>0</v>
      </c>
      <c r="CK262" s="75">
        <f>SUM(CJ262*CK1)</f>
        <v>0</v>
      </c>
      <c r="CL262" s="98">
        <f t="shared" ref="CL262:CL325" si="236">PMT(CK262,1,-CP261,CP261)</f>
        <v>0</v>
      </c>
      <c r="CM262" s="97">
        <f>IF(CF262="PMT",E16-CL262,0)</f>
        <v>0</v>
      </c>
      <c r="CN262" s="97">
        <f t="shared" si="199"/>
        <v>0</v>
      </c>
      <c r="CO262" s="97">
        <f t="shared" ref="CO262:CO325" si="237">IF(CF262="BALLOON",(CP261)*CT262,0)</f>
        <v>0</v>
      </c>
      <c r="CP262" s="97">
        <f t="shared" ref="CP262:CP325" si="238">SUM((CP261-CM262-CO262)*CT262)</f>
        <v>0</v>
      </c>
      <c r="CQ262" s="94">
        <f t="shared" ref="CQ262:CQ325" si="239">IF(CO262=0,CP262,CO262+CL262)</f>
        <v>0</v>
      </c>
      <c r="CR262" s="95">
        <f t="shared" si="196"/>
        <v>0</v>
      </c>
      <c r="CS262" s="96">
        <f t="shared" ref="CS262:CS281" si="240">IF(CL262+CM262&lt;CQ261,(CL262+CM262)*CR262,(CQ261+CL262)*CR262)</f>
        <v>0</v>
      </c>
      <c r="CT262" s="75">
        <f t="shared" si="198"/>
        <v>0</v>
      </c>
      <c r="CU262" s="99">
        <f t="shared" ref="CU262:CU325" si="241">IF(CO262=0,CL262+CM262,CO262+CL262)</f>
        <v>0</v>
      </c>
      <c r="CV262" s="99">
        <f t="shared" si="217"/>
        <v>0</v>
      </c>
      <c r="CW262" s="100">
        <f t="shared" si="197"/>
        <v>0</v>
      </c>
      <c r="CX262" s="75">
        <f>SUM(CR262*CT262*BE1)</f>
        <v>0</v>
      </c>
    </row>
    <row r="263" spans="1:102" ht="18.95" customHeight="1">
      <c r="A263" s="45" t="str">
        <f t="shared" si="201"/>
        <v/>
      </c>
      <c r="B263" s="55" t="str">
        <f t="shared" si="203"/>
        <v/>
      </c>
      <c r="C263" s="47" t="str">
        <f t="shared" si="202"/>
        <v/>
      </c>
      <c r="D263" s="56" t="str">
        <f t="shared" si="204"/>
        <v/>
      </c>
      <c r="E263" s="121" t="str">
        <f t="shared" si="208"/>
        <v/>
      </c>
      <c r="F263" s="121"/>
      <c r="G263" s="57" t="str">
        <f t="shared" si="205"/>
        <v/>
      </c>
      <c r="H263" s="57" t="str">
        <f t="shared" si="206"/>
        <v/>
      </c>
      <c r="I263" s="128" t="str">
        <f t="shared" si="209"/>
        <v/>
      </c>
      <c r="J263" s="128" t="str">
        <f t="shared" si="210"/>
        <v/>
      </c>
      <c r="K263" s="140" t="str">
        <f t="shared" si="213"/>
        <v/>
      </c>
      <c r="L263" s="140"/>
      <c r="M263" s="139" t="str">
        <f t="shared" si="214"/>
        <v/>
      </c>
      <c r="N263" s="139"/>
      <c r="O263" s="46" t="str">
        <f t="shared" si="215"/>
        <v/>
      </c>
      <c r="P263" s="51" t="str">
        <f t="shared" si="216"/>
        <v/>
      </c>
      <c r="Q263" s="51"/>
      <c r="R263" s="75">
        <f>IF(R262+1&lt;13,(R262+1)*S1,1*S1)</f>
        <v>0</v>
      </c>
      <c r="S263" s="75">
        <f>SUM(BG263*S1)</f>
        <v>0</v>
      </c>
      <c r="T263" s="75">
        <f>IF(R263=1,(T262+1)*S1,T262*S1)</f>
        <v>0</v>
      </c>
      <c r="U263" s="75">
        <f>IF(U262+3&lt;13,(U262+3)*V1,(U262-9)*V1)</f>
        <v>0</v>
      </c>
      <c r="V263" s="75">
        <f>SUM(BG263*V1)</f>
        <v>0</v>
      </c>
      <c r="W263" s="75">
        <f>IF(U263&lt;4,(W262+1)*V1,W262*V1)</f>
        <v>0</v>
      </c>
      <c r="X263" s="75">
        <f>IF(X262+6&lt;13,(X262+6)*Y1,(X262-6)*Y1)</f>
        <v>0</v>
      </c>
      <c r="Y263" s="75">
        <f>SUM(BG263*Y1)</f>
        <v>0</v>
      </c>
      <c r="Z263" s="75">
        <f>IF(X263&lt;6,(Z262+1)*Y1,Z262*Y1)</f>
        <v>0</v>
      </c>
      <c r="AA263" s="75">
        <f>SUM(AA262*AB1)</f>
        <v>0</v>
      </c>
      <c r="AB263" s="75">
        <f>SUM(BG263*AB1)</f>
        <v>0</v>
      </c>
      <c r="AC263" s="75">
        <f>SUM(AC262+1*AB1)</f>
        <v>0</v>
      </c>
      <c r="AD263" s="75">
        <v>0</v>
      </c>
      <c r="AE263" s="75">
        <v>0</v>
      </c>
      <c r="AF263" s="75">
        <v>0</v>
      </c>
      <c r="AG263" s="75">
        <f>IF(AG262+2&lt;13,(AG262+2)*AH1,(AG262-10)*AH1)</f>
        <v>0</v>
      </c>
      <c r="AH263" s="75">
        <f>SUM(BG263*AH1)</f>
        <v>0</v>
      </c>
      <c r="AI263" s="75">
        <f>IF(AG263&lt;3,(AI262+1)*AH1,AI262*AH1)</f>
        <v>0</v>
      </c>
      <c r="AJ263" s="75">
        <f>IF(AJ261=AJ262,(AJ262+1-AK263)*AL1,AJ262*AL1)</f>
        <v>0</v>
      </c>
      <c r="AK263" s="75">
        <f t="shared" si="200"/>
        <v>0</v>
      </c>
      <c r="AL263" s="75">
        <f>IF(AJ263-AJ262=0,(AL262+15)*AL1,AM1*AL1)</f>
        <v>0</v>
      </c>
      <c r="AM263" s="75">
        <f>IF(AK263=12,(AM262+1)*AL1,AM262*AL1)</f>
        <v>0</v>
      </c>
      <c r="AN263" s="75">
        <f>IF(AN261=AN262,(AN262+1-AO263)*AO1,AN262*AO1)</f>
        <v>0</v>
      </c>
      <c r="AO263" s="75">
        <f t="shared" ref="AO263:AO326" si="242">IF(AN262+AN261=24,12,0)</f>
        <v>0</v>
      </c>
      <c r="AP263" s="75">
        <f>IF(AN262=AN263,BG263*AO1,(AP262-15)*AO1)</f>
        <v>0</v>
      </c>
      <c r="AQ263" s="75">
        <f>IF(AO263=12,(AQ262+1)*AO1,AQ262*AO1)</f>
        <v>0</v>
      </c>
      <c r="AR263" s="91">
        <f>SUM(MONTH(BC262+14)*AS1)</f>
        <v>0</v>
      </c>
      <c r="AS263" s="91">
        <f>SUM(DAY(BC262+14)*AS1)</f>
        <v>0</v>
      </c>
      <c r="AT263" s="91">
        <f>SUM(YEAR(BC262+14)*AS1)</f>
        <v>0</v>
      </c>
      <c r="AU263" s="91">
        <f>SUM(MONTH(BC262+7)*AV1)</f>
        <v>0</v>
      </c>
      <c r="AV263" s="91">
        <f>SUM(DAY(BC262+7)*AV1)</f>
        <v>0</v>
      </c>
      <c r="AW263" s="91">
        <f>SUM(YEAR(BC262+7)*AV1)</f>
        <v>0</v>
      </c>
      <c r="AX263" s="91">
        <f t="shared" si="220"/>
        <v>1</v>
      </c>
      <c r="AY263" s="91">
        <f t="shared" si="218"/>
        <v>1</v>
      </c>
      <c r="AZ263" s="91">
        <f t="shared" si="219"/>
        <v>0</v>
      </c>
      <c r="BA263" s="91">
        <f t="shared" si="219"/>
        <v>0</v>
      </c>
      <c r="BB263" s="79">
        <f t="shared" si="221"/>
        <v>0</v>
      </c>
      <c r="BC263" s="91">
        <f t="shared" si="222"/>
        <v>0</v>
      </c>
      <c r="BD263" s="75" t="s">
        <v>59</v>
      </c>
      <c r="BE263" s="91">
        <f>IF(BC263&lt;BU42,((BC263*10)+5),999999)</f>
        <v>5</v>
      </c>
      <c r="BF263" s="91">
        <f t="shared" si="223"/>
        <v>1</v>
      </c>
      <c r="BG263" s="75">
        <f t="shared" si="224"/>
        <v>0</v>
      </c>
      <c r="BH263" s="75">
        <f t="shared" ref="BH263:BH326" si="243">SUM(BH262)</f>
        <v>0</v>
      </c>
      <c r="BI263" s="75" t="b">
        <f t="shared" si="225"/>
        <v>0</v>
      </c>
      <c r="BJ263" s="75">
        <f t="shared" si="226"/>
        <v>0</v>
      </c>
      <c r="BK263" s="75">
        <f t="shared" si="227"/>
        <v>0</v>
      </c>
      <c r="BL263" s="75" t="b">
        <f t="shared" si="228"/>
        <v>1</v>
      </c>
      <c r="BM263" s="75">
        <f t="shared" si="229"/>
        <v>0</v>
      </c>
      <c r="BN263" s="75">
        <f t="shared" si="230"/>
        <v>0</v>
      </c>
      <c r="BO263" s="75" t="b">
        <f t="shared" si="231"/>
        <v>0</v>
      </c>
      <c r="BP263" s="75">
        <f t="shared" si="232"/>
        <v>0</v>
      </c>
      <c r="BQ263" s="75">
        <f t="shared" si="233"/>
        <v>0</v>
      </c>
      <c r="BR263" s="75"/>
      <c r="BS263" s="72" t="b">
        <f t="shared" si="207"/>
        <v>0</v>
      </c>
      <c r="BT263" s="72">
        <f t="shared" si="212"/>
        <v>0</v>
      </c>
      <c r="BU263" s="69" t="str">
        <f t="shared" si="211"/>
        <v/>
      </c>
      <c r="BV263" s="75"/>
      <c r="BW263" s="75"/>
      <c r="BX263" s="75"/>
      <c r="BY263" s="75"/>
      <c r="BZ263" s="75"/>
      <c r="CA263" s="75"/>
      <c r="CB263" s="75"/>
      <c r="CC263" s="75"/>
      <c r="CD263" s="79">
        <f t="shared" si="234"/>
        <v>0</v>
      </c>
      <c r="CE263" s="92">
        <f>IF(CD263&lt;CE3,CD263,CE3)</f>
        <v>0</v>
      </c>
      <c r="CF263" s="72" t="str">
        <f>IF(CE263&gt;=CE3,"BALLOON","PMT")</f>
        <v>PMT</v>
      </c>
      <c r="CG263" s="91">
        <f t="shared" ref="CG263:CG326" si="244">SUM(CE263-CE262)</f>
        <v>0</v>
      </c>
      <c r="CH263" s="91">
        <f>IF(BX1=360,CB5,CG263)</f>
        <v>0</v>
      </c>
      <c r="CI263" s="75" t="b">
        <f t="shared" si="235"/>
        <v>0</v>
      </c>
      <c r="CJ263" s="75">
        <f t="shared" ref="CJ263:CJ326" si="245">IF(CI263,CG263,CH263)</f>
        <v>0</v>
      </c>
      <c r="CK263" s="75">
        <f>SUM(CJ263*CK1)</f>
        <v>0</v>
      </c>
      <c r="CL263" s="98">
        <f t="shared" si="236"/>
        <v>0</v>
      </c>
      <c r="CM263" s="97">
        <f>IF(CF263="PMT",E16-CL263,0)</f>
        <v>0</v>
      </c>
      <c r="CN263" s="97">
        <f t="shared" si="199"/>
        <v>0</v>
      </c>
      <c r="CO263" s="97">
        <f t="shared" si="237"/>
        <v>0</v>
      </c>
      <c r="CP263" s="97">
        <f t="shared" si="238"/>
        <v>0</v>
      </c>
      <c r="CQ263" s="94">
        <f t="shared" si="239"/>
        <v>0</v>
      </c>
      <c r="CR263" s="95">
        <f t="shared" ref="CR263:CR326" si="246">IF(CL263&gt;0,1,0)</f>
        <v>0</v>
      </c>
      <c r="CS263" s="96">
        <f t="shared" si="240"/>
        <v>0</v>
      </c>
      <c r="CT263" s="75">
        <f t="shared" si="198"/>
        <v>0</v>
      </c>
      <c r="CU263" s="99">
        <f t="shared" si="241"/>
        <v>0</v>
      </c>
      <c r="CV263" s="99">
        <f t="shared" si="217"/>
        <v>0</v>
      </c>
      <c r="CW263" s="100">
        <f t="shared" ref="CW263:CW326" si="247">SUM((CW262-CN263-CO263)*CR263*CT263)</f>
        <v>0</v>
      </c>
      <c r="CX263" s="75">
        <f>SUM(CR263*CT263*BE1)</f>
        <v>0</v>
      </c>
    </row>
    <row r="264" spans="1:102" ht="18.95" customHeight="1">
      <c r="A264" s="45" t="str">
        <f t="shared" si="201"/>
        <v/>
      </c>
      <c r="B264" s="55" t="str">
        <f t="shared" si="203"/>
        <v/>
      </c>
      <c r="C264" s="47" t="str">
        <f t="shared" si="202"/>
        <v/>
      </c>
      <c r="D264" s="56" t="str">
        <f t="shared" si="204"/>
        <v/>
      </c>
      <c r="E264" s="121" t="str">
        <f t="shared" si="208"/>
        <v/>
      </c>
      <c r="F264" s="121"/>
      <c r="G264" s="57" t="str">
        <f t="shared" si="205"/>
        <v/>
      </c>
      <c r="H264" s="57" t="str">
        <f t="shared" si="206"/>
        <v/>
      </c>
      <c r="I264" s="128" t="str">
        <f t="shared" si="209"/>
        <v/>
      </c>
      <c r="J264" s="128" t="str">
        <f t="shared" si="210"/>
        <v/>
      </c>
      <c r="K264" s="140" t="str">
        <f t="shared" si="213"/>
        <v/>
      </c>
      <c r="L264" s="140"/>
      <c r="M264" s="139" t="str">
        <f t="shared" si="214"/>
        <v/>
      </c>
      <c r="N264" s="139"/>
      <c r="O264" s="46" t="str">
        <f t="shared" si="215"/>
        <v/>
      </c>
      <c r="P264" s="51" t="str">
        <f t="shared" si="216"/>
        <v/>
      </c>
      <c r="Q264" s="51"/>
      <c r="R264" s="75">
        <f>IF(R263+1&lt;13,(R263+1)*S1,1*S1)</f>
        <v>0</v>
      </c>
      <c r="S264" s="75">
        <f>SUM(BG264*S1)</f>
        <v>0</v>
      </c>
      <c r="T264" s="75">
        <f>IF(R264=1,(T263+1)*S1,T263*S1)</f>
        <v>0</v>
      </c>
      <c r="U264" s="75">
        <f>IF(U263+3&lt;13,(U263+3)*V1,(U263-9)*V1)</f>
        <v>0</v>
      </c>
      <c r="V264" s="75">
        <f>SUM(BG264*V1)</f>
        <v>0</v>
      </c>
      <c r="W264" s="75">
        <f>IF(U264&lt;4,(W263+1)*V1,W263*V1)</f>
        <v>0</v>
      </c>
      <c r="X264" s="75">
        <f>IF(X263+6&lt;13,(X263+6)*Y1,(X263-6)*Y1)</f>
        <v>0</v>
      </c>
      <c r="Y264" s="75">
        <f>SUM(BG264*Y1)</f>
        <v>0</v>
      </c>
      <c r="Z264" s="75">
        <f>IF(X264&lt;6,(Z263+1)*Y1,Z263*Y1)</f>
        <v>0</v>
      </c>
      <c r="AA264" s="75">
        <f>SUM(AA263*AB1)</f>
        <v>0</v>
      </c>
      <c r="AB264" s="75">
        <f>SUM(BG264*AB1)</f>
        <v>0</v>
      </c>
      <c r="AC264" s="75">
        <f>SUM(AC263+1*AB1)</f>
        <v>0</v>
      </c>
      <c r="AD264" s="75">
        <v>0</v>
      </c>
      <c r="AE264" s="75">
        <v>0</v>
      </c>
      <c r="AF264" s="75">
        <v>0</v>
      </c>
      <c r="AG264" s="75">
        <f>IF(AG263+2&lt;13,(AG263+2)*AH1,(AG263-10)*AH1)</f>
        <v>0</v>
      </c>
      <c r="AH264" s="75">
        <f>SUM(BG264*AH1)</f>
        <v>0</v>
      </c>
      <c r="AI264" s="75">
        <f>IF(AG264&lt;3,(AI263+1)*AH1,AI263*AH1)</f>
        <v>0</v>
      </c>
      <c r="AJ264" s="75">
        <f>IF(AJ262=AJ263,(AJ263+1-AK264)*AL1,AJ263*AL1)</f>
        <v>0</v>
      </c>
      <c r="AK264" s="75">
        <f t="shared" si="200"/>
        <v>0</v>
      </c>
      <c r="AL264" s="75">
        <f>IF(AJ264-AJ263=0,(AL263+15)*AL1,AM1*AL1)</f>
        <v>0</v>
      </c>
      <c r="AM264" s="75">
        <f>IF(AK264=12,(AM263+1)*AL1,AM263*AL1)</f>
        <v>0</v>
      </c>
      <c r="AN264" s="75">
        <f>IF(AN262=AN263,(AN263+1-AO264)*AO1,AN263*AO1)</f>
        <v>0</v>
      </c>
      <c r="AO264" s="75">
        <f t="shared" si="242"/>
        <v>0</v>
      </c>
      <c r="AP264" s="75">
        <f>IF(AN263=AN264,BG264*AO1,(AP263-15)*AO1)</f>
        <v>0</v>
      </c>
      <c r="AQ264" s="75">
        <f>IF(AO264=12,(AQ263+1)*AO1,AQ263*AO1)</f>
        <v>0</v>
      </c>
      <c r="AR264" s="91">
        <f>SUM(MONTH(BC263+14)*AS1)</f>
        <v>0</v>
      </c>
      <c r="AS264" s="91">
        <f>SUM(DAY(BC263+14)*AS1)</f>
        <v>0</v>
      </c>
      <c r="AT264" s="91">
        <f>SUM(YEAR(BC263+14)*AS1)</f>
        <v>0</v>
      </c>
      <c r="AU264" s="91">
        <f>SUM(MONTH(BC263+7)*AV1)</f>
        <v>0</v>
      </c>
      <c r="AV264" s="91">
        <f>SUM(DAY(BC263+7)*AV1)</f>
        <v>0</v>
      </c>
      <c r="AW264" s="91">
        <f>SUM(YEAR(BC263+7)*AV1)</f>
        <v>0</v>
      </c>
      <c r="AX264" s="91">
        <f t="shared" si="220"/>
        <v>1</v>
      </c>
      <c r="AY264" s="91">
        <f t="shared" si="218"/>
        <v>1</v>
      </c>
      <c r="AZ264" s="91">
        <f t="shared" si="219"/>
        <v>0</v>
      </c>
      <c r="BA264" s="91">
        <f t="shared" si="219"/>
        <v>0</v>
      </c>
      <c r="BB264" s="79">
        <f t="shared" si="221"/>
        <v>0</v>
      </c>
      <c r="BC264" s="91">
        <f t="shared" si="222"/>
        <v>0</v>
      </c>
      <c r="BD264" s="75" t="s">
        <v>59</v>
      </c>
      <c r="BE264" s="91">
        <f>IF(BC264&lt;BU42,((BC264*10)+5),999999)</f>
        <v>5</v>
      </c>
      <c r="BF264" s="91">
        <f t="shared" si="223"/>
        <v>1</v>
      </c>
      <c r="BG264" s="75">
        <f t="shared" si="224"/>
        <v>0</v>
      </c>
      <c r="BH264" s="75">
        <f t="shared" si="243"/>
        <v>0</v>
      </c>
      <c r="BI264" s="75" t="b">
        <f t="shared" si="225"/>
        <v>0</v>
      </c>
      <c r="BJ264" s="75">
        <f t="shared" si="226"/>
        <v>0</v>
      </c>
      <c r="BK264" s="75">
        <f t="shared" si="227"/>
        <v>0</v>
      </c>
      <c r="BL264" s="75" t="b">
        <f t="shared" si="228"/>
        <v>1</v>
      </c>
      <c r="BM264" s="75">
        <f t="shared" si="229"/>
        <v>0</v>
      </c>
      <c r="BN264" s="75">
        <f t="shared" si="230"/>
        <v>0</v>
      </c>
      <c r="BO264" s="75" t="b">
        <f t="shared" si="231"/>
        <v>0</v>
      </c>
      <c r="BP264" s="75">
        <f t="shared" si="232"/>
        <v>0</v>
      </c>
      <c r="BQ264" s="75">
        <f t="shared" si="233"/>
        <v>0</v>
      </c>
      <c r="BR264" s="75"/>
      <c r="BS264" s="72" t="b">
        <f t="shared" si="207"/>
        <v>0</v>
      </c>
      <c r="BT264" s="72">
        <f t="shared" si="212"/>
        <v>0</v>
      </c>
      <c r="BU264" s="69" t="str">
        <f t="shared" si="211"/>
        <v/>
      </c>
      <c r="BV264" s="75"/>
      <c r="BW264" s="75"/>
      <c r="BX264" s="75"/>
      <c r="BY264" s="75"/>
      <c r="BZ264" s="75"/>
      <c r="CA264" s="75"/>
      <c r="CB264" s="75"/>
      <c r="CC264" s="75"/>
      <c r="CD264" s="79">
        <f t="shared" si="234"/>
        <v>0</v>
      </c>
      <c r="CE264" s="92">
        <f>IF(CD264&lt;CE3,CD264,CE3)</f>
        <v>0</v>
      </c>
      <c r="CF264" s="72" t="str">
        <f>IF(CE264&gt;=CE3,"BALLOON","PMT")</f>
        <v>PMT</v>
      </c>
      <c r="CG264" s="91">
        <f t="shared" si="244"/>
        <v>0</v>
      </c>
      <c r="CH264" s="91">
        <f>IF(BX1=360,CB5,CG264)</f>
        <v>0</v>
      </c>
      <c r="CI264" s="75" t="b">
        <f t="shared" si="235"/>
        <v>0</v>
      </c>
      <c r="CJ264" s="75">
        <f t="shared" si="245"/>
        <v>0</v>
      </c>
      <c r="CK264" s="75">
        <f>SUM(CJ264*CK1)</f>
        <v>0</v>
      </c>
      <c r="CL264" s="98">
        <f t="shared" si="236"/>
        <v>0</v>
      </c>
      <c r="CM264" s="97">
        <f>IF(CF264="PMT",E16-CL264,0)</f>
        <v>0</v>
      </c>
      <c r="CN264" s="97">
        <f t="shared" si="199"/>
        <v>0</v>
      </c>
      <c r="CO264" s="97">
        <f t="shared" si="237"/>
        <v>0</v>
      </c>
      <c r="CP264" s="97">
        <f t="shared" si="238"/>
        <v>0</v>
      </c>
      <c r="CQ264" s="94">
        <f t="shared" si="239"/>
        <v>0</v>
      </c>
      <c r="CR264" s="95">
        <f t="shared" si="246"/>
        <v>0</v>
      </c>
      <c r="CS264" s="96">
        <f t="shared" si="240"/>
        <v>0</v>
      </c>
      <c r="CT264" s="75">
        <f t="shared" si="198"/>
        <v>0</v>
      </c>
      <c r="CU264" s="99">
        <f t="shared" si="241"/>
        <v>0</v>
      </c>
      <c r="CV264" s="99">
        <f t="shared" si="217"/>
        <v>0</v>
      </c>
      <c r="CW264" s="100">
        <f t="shared" si="247"/>
        <v>0</v>
      </c>
      <c r="CX264" s="75">
        <f>SUM(CR264*CT264*BE1)</f>
        <v>0</v>
      </c>
    </row>
    <row r="265" spans="1:102" ht="18.95" customHeight="1">
      <c r="A265" s="45" t="str">
        <f t="shared" si="201"/>
        <v/>
      </c>
      <c r="B265" s="55" t="str">
        <f t="shared" si="203"/>
        <v/>
      </c>
      <c r="C265" s="47" t="str">
        <f t="shared" si="202"/>
        <v/>
      </c>
      <c r="D265" s="56" t="str">
        <f t="shared" si="204"/>
        <v/>
      </c>
      <c r="E265" s="121" t="str">
        <f t="shared" si="208"/>
        <v/>
      </c>
      <c r="F265" s="121"/>
      <c r="G265" s="57" t="str">
        <f t="shared" si="205"/>
        <v/>
      </c>
      <c r="H265" s="57" t="str">
        <f t="shared" si="206"/>
        <v/>
      </c>
      <c r="I265" s="128" t="str">
        <f t="shared" si="209"/>
        <v/>
      </c>
      <c r="J265" s="128" t="str">
        <f t="shared" si="210"/>
        <v/>
      </c>
      <c r="K265" s="140" t="str">
        <f t="shared" si="213"/>
        <v/>
      </c>
      <c r="L265" s="140"/>
      <c r="M265" s="139" t="str">
        <f t="shared" si="214"/>
        <v/>
      </c>
      <c r="N265" s="139"/>
      <c r="O265" s="46" t="str">
        <f t="shared" si="215"/>
        <v/>
      </c>
      <c r="P265" s="51" t="str">
        <f t="shared" si="216"/>
        <v/>
      </c>
      <c r="Q265" s="51"/>
      <c r="R265" s="75">
        <f>IF(R264+1&lt;13,(R264+1)*S1,1*S1)</f>
        <v>0</v>
      </c>
      <c r="S265" s="75">
        <f>SUM(BG265*S1)</f>
        <v>0</v>
      </c>
      <c r="T265" s="75">
        <f>IF(R265=1,(T264+1)*S1,T264*S1)</f>
        <v>0</v>
      </c>
      <c r="U265" s="75">
        <f>IF(U264+3&lt;13,(U264+3)*V1,(U264-9)*V1)</f>
        <v>0</v>
      </c>
      <c r="V265" s="75">
        <f>SUM(BG265*V1)</f>
        <v>0</v>
      </c>
      <c r="W265" s="75">
        <f>IF(U265&lt;4,(W264+1)*V1,W264*V1)</f>
        <v>0</v>
      </c>
      <c r="X265" s="75">
        <f>IF(X264+6&lt;13,(X264+6)*Y1,(X264-6)*Y1)</f>
        <v>0</v>
      </c>
      <c r="Y265" s="75">
        <f>SUM(BG265*Y1)</f>
        <v>0</v>
      </c>
      <c r="Z265" s="75">
        <f>IF(X265&lt;6,(Z264+1)*Y1,Z264*Y1)</f>
        <v>0</v>
      </c>
      <c r="AA265" s="75">
        <f>SUM(AA264*AB1)</f>
        <v>0</v>
      </c>
      <c r="AB265" s="75">
        <f>SUM(BG265*AB1)</f>
        <v>0</v>
      </c>
      <c r="AC265" s="75">
        <f>SUM(AC264+1*AB1)</f>
        <v>0</v>
      </c>
      <c r="AD265" s="75">
        <v>0</v>
      </c>
      <c r="AE265" s="75">
        <v>0</v>
      </c>
      <c r="AF265" s="75">
        <v>0</v>
      </c>
      <c r="AG265" s="75">
        <f>IF(AG264+2&lt;13,(AG264+2)*AH1,(AG264-10)*AH1)</f>
        <v>0</v>
      </c>
      <c r="AH265" s="75">
        <f>SUM(BG265*AH1)</f>
        <v>0</v>
      </c>
      <c r="AI265" s="75">
        <f>IF(AG265&lt;3,(AI264+1)*AH1,AI264*AH1)</f>
        <v>0</v>
      </c>
      <c r="AJ265" s="75">
        <f>IF(AJ263=AJ264,(AJ264+1-AK265)*AL1,AJ264*AL1)</f>
        <v>0</v>
      </c>
      <c r="AK265" s="75">
        <f t="shared" si="200"/>
        <v>0</v>
      </c>
      <c r="AL265" s="75">
        <f>IF(AJ265-AJ264=0,(AL264+15)*AL1,AM1*AL1)</f>
        <v>0</v>
      </c>
      <c r="AM265" s="75">
        <f>IF(AK265=12,(AM264+1)*AL1,AM264*AL1)</f>
        <v>0</v>
      </c>
      <c r="AN265" s="75">
        <f>IF(AN263=AN264,(AN264+1-AO265)*AO1,AN264*AO1)</f>
        <v>0</v>
      </c>
      <c r="AO265" s="75">
        <f t="shared" si="242"/>
        <v>0</v>
      </c>
      <c r="AP265" s="75">
        <f>IF(AN264=AN265,BG265*AO1,(AP264-15)*AO1)</f>
        <v>0</v>
      </c>
      <c r="AQ265" s="75">
        <f>IF(AO265=12,(AQ264+1)*AO1,AQ264*AO1)</f>
        <v>0</v>
      </c>
      <c r="AR265" s="91">
        <f>SUM(MONTH(BC264+14)*AS1)</f>
        <v>0</v>
      </c>
      <c r="AS265" s="91">
        <f>SUM(DAY(BC264+14)*AS1)</f>
        <v>0</v>
      </c>
      <c r="AT265" s="91">
        <f>SUM(YEAR(BC264+14)*AS1)</f>
        <v>0</v>
      </c>
      <c r="AU265" s="91">
        <f>SUM(MONTH(BC264+7)*AV1)</f>
        <v>0</v>
      </c>
      <c r="AV265" s="91">
        <f>SUM(DAY(BC264+7)*AV1)</f>
        <v>0</v>
      </c>
      <c r="AW265" s="91">
        <f>SUM(YEAR(BC264+7)*AV1)</f>
        <v>0</v>
      </c>
      <c r="AX265" s="91">
        <f t="shared" si="220"/>
        <v>1</v>
      </c>
      <c r="AY265" s="91">
        <f t="shared" si="218"/>
        <v>1</v>
      </c>
      <c r="AZ265" s="91">
        <f t="shared" si="219"/>
        <v>0</v>
      </c>
      <c r="BA265" s="91">
        <f t="shared" si="219"/>
        <v>0</v>
      </c>
      <c r="BB265" s="79">
        <f t="shared" si="221"/>
        <v>0</v>
      </c>
      <c r="BC265" s="91">
        <f t="shared" si="222"/>
        <v>0</v>
      </c>
      <c r="BD265" s="75" t="s">
        <v>59</v>
      </c>
      <c r="BE265" s="91">
        <f>IF(BC265&lt;BU42,((BC265*10)+5),999999)</f>
        <v>5</v>
      </c>
      <c r="BF265" s="91">
        <f t="shared" si="223"/>
        <v>1</v>
      </c>
      <c r="BG265" s="75">
        <f t="shared" si="224"/>
        <v>0</v>
      </c>
      <c r="BH265" s="75">
        <f t="shared" si="243"/>
        <v>0</v>
      </c>
      <c r="BI265" s="75" t="b">
        <f t="shared" si="225"/>
        <v>0</v>
      </c>
      <c r="BJ265" s="75">
        <f t="shared" si="226"/>
        <v>0</v>
      </c>
      <c r="BK265" s="75">
        <f t="shared" si="227"/>
        <v>0</v>
      </c>
      <c r="BL265" s="75" t="b">
        <f t="shared" si="228"/>
        <v>1</v>
      </c>
      <c r="BM265" s="75">
        <f t="shared" si="229"/>
        <v>0</v>
      </c>
      <c r="BN265" s="75">
        <f t="shared" si="230"/>
        <v>0</v>
      </c>
      <c r="BO265" s="75" t="b">
        <f t="shared" si="231"/>
        <v>0</v>
      </c>
      <c r="BP265" s="75">
        <f t="shared" si="232"/>
        <v>0</v>
      </c>
      <c r="BQ265" s="75">
        <f t="shared" si="233"/>
        <v>0</v>
      </c>
      <c r="BR265" s="75"/>
      <c r="BS265" s="72" t="b">
        <f t="shared" si="207"/>
        <v>0</v>
      </c>
      <c r="BT265" s="72">
        <f t="shared" si="212"/>
        <v>0</v>
      </c>
      <c r="BU265" s="69" t="str">
        <f t="shared" si="211"/>
        <v/>
      </c>
      <c r="BV265" s="75"/>
      <c r="BW265" s="75"/>
      <c r="BX265" s="75"/>
      <c r="BY265" s="75"/>
      <c r="BZ265" s="75"/>
      <c r="CA265" s="75"/>
      <c r="CB265" s="75"/>
      <c r="CC265" s="75"/>
      <c r="CD265" s="79">
        <f t="shared" si="234"/>
        <v>0</v>
      </c>
      <c r="CE265" s="92">
        <f>IF(CD265&lt;CE3,CD265,CE3)</f>
        <v>0</v>
      </c>
      <c r="CF265" s="72" t="str">
        <f>IF(CE265&gt;=CE3,"BALLOON","PMT")</f>
        <v>PMT</v>
      </c>
      <c r="CG265" s="91">
        <f t="shared" si="244"/>
        <v>0</v>
      </c>
      <c r="CH265" s="91">
        <f>IF(BX1=360,CB5,CG265)</f>
        <v>0</v>
      </c>
      <c r="CI265" s="75" t="b">
        <f t="shared" si="235"/>
        <v>0</v>
      </c>
      <c r="CJ265" s="75">
        <f t="shared" si="245"/>
        <v>0</v>
      </c>
      <c r="CK265" s="75">
        <f>SUM(CJ265*CK1)</f>
        <v>0</v>
      </c>
      <c r="CL265" s="98">
        <f t="shared" si="236"/>
        <v>0</v>
      </c>
      <c r="CM265" s="97">
        <f>IF(CF265="PMT",E16-CL265,0)</f>
        <v>0</v>
      </c>
      <c r="CN265" s="97">
        <f t="shared" si="199"/>
        <v>0</v>
      </c>
      <c r="CO265" s="97">
        <f t="shared" si="237"/>
        <v>0</v>
      </c>
      <c r="CP265" s="97">
        <f t="shared" si="238"/>
        <v>0</v>
      </c>
      <c r="CQ265" s="94">
        <f t="shared" si="239"/>
        <v>0</v>
      </c>
      <c r="CR265" s="95">
        <f t="shared" si="246"/>
        <v>0</v>
      </c>
      <c r="CS265" s="96">
        <f t="shared" si="240"/>
        <v>0</v>
      </c>
      <c r="CT265" s="75">
        <f t="shared" si="198"/>
        <v>0</v>
      </c>
      <c r="CU265" s="99">
        <f t="shared" si="241"/>
        <v>0</v>
      </c>
      <c r="CV265" s="99">
        <f t="shared" si="217"/>
        <v>0</v>
      </c>
      <c r="CW265" s="100">
        <f t="shared" si="247"/>
        <v>0</v>
      </c>
      <c r="CX265" s="75">
        <f>SUM(CR265*CT265*BE1)</f>
        <v>0</v>
      </c>
    </row>
    <row r="266" spans="1:102" ht="18.95" customHeight="1">
      <c r="A266" s="45" t="str">
        <f t="shared" si="201"/>
        <v/>
      </c>
      <c r="B266" s="55" t="str">
        <f t="shared" si="203"/>
        <v/>
      </c>
      <c r="C266" s="47" t="str">
        <f t="shared" si="202"/>
        <v/>
      </c>
      <c r="D266" s="56" t="str">
        <f t="shared" si="204"/>
        <v/>
      </c>
      <c r="E266" s="121" t="str">
        <f t="shared" si="208"/>
        <v/>
      </c>
      <c r="F266" s="121"/>
      <c r="G266" s="57" t="str">
        <f t="shared" si="205"/>
        <v/>
      </c>
      <c r="H266" s="57" t="str">
        <f t="shared" si="206"/>
        <v/>
      </c>
      <c r="I266" s="128" t="str">
        <f t="shared" si="209"/>
        <v/>
      </c>
      <c r="J266" s="128" t="str">
        <f t="shared" si="210"/>
        <v/>
      </c>
      <c r="K266" s="140" t="str">
        <f t="shared" si="213"/>
        <v/>
      </c>
      <c r="L266" s="140"/>
      <c r="M266" s="139" t="str">
        <f t="shared" si="214"/>
        <v/>
      </c>
      <c r="N266" s="139"/>
      <c r="O266" s="46" t="str">
        <f t="shared" si="215"/>
        <v/>
      </c>
      <c r="P266" s="51" t="str">
        <f t="shared" si="216"/>
        <v/>
      </c>
      <c r="Q266" s="51"/>
      <c r="R266" s="75">
        <f>IF(R265+1&lt;13,(R265+1)*S1,1*S1)</f>
        <v>0</v>
      </c>
      <c r="S266" s="75">
        <f>SUM(BG266*S1)</f>
        <v>0</v>
      </c>
      <c r="T266" s="75">
        <f>IF(R266=1,(T265+1)*S1,T265*S1)</f>
        <v>0</v>
      </c>
      <c r="U266" s="75">
        <f>IF(U265+3&lt;13,(U265+3)*V1,(U265-9)*V1)</f>
        <v>0</v>
      </c>
      <c r="V266" s="75">
        <f>SUM(BG266*V1)</f>
        <v>0</v>
      </c>
      <c r="W266" s="75">
        <f>IF(U266&lt;4,(W265+1)*V1,W265*V1)</f>
        <v>0</v>
      </c>
      <c r="X266" s="75">
        <f>IF(X265+6&lt;13,(X265+6)*Y1,(X265-6)*Y1)</f>
        <v>0</v>
      </c>
      <c r="Y266" s="75">
        <f>SUM(BG266*Y1)</f>
        <v>0</v>
      </c>
      <c r="Z266" s="75">
        <f>IF(X266&lt;6,(Z265+1)*Y1,Z265*Y1)</f>
        <v>0</v>
      </c>
      <c r="AA266" s="75">
        <f>SUM(AA265*AB1)</f>
        <v>0</v>
      </c>
      <c r="AB266" s="75">
        <f>SUM(BG266*AB1)</f>
        <v>0</v>
      </c>
      <c r="AC266" s="75">
        <f>SUM(AC265+1*AB1)</f>
        <v>0</v>
      </c>
      <c r="AD266" s="75">
        <v>0</v>
      </c>
      <c r="AE266" s="75">
        <v>0</v>
      </c>
      <c r="AF266" s="75">
        <v>0</v>
      </c>
      <c r="AG266" s="75">
        <f>IF(AG265+2&lt;13,(AG265+2)*AH1,(AG265-10)*AH1)</f>
        <v>0</v>
      </c>
      <c r="AH266" s="75">
        <f>SUM(BG266*AH1)</f>
        <v>0</v>
      </c>
      <c r="AI266" s="75">
        <f>IF(AG266&lt;3,(AI265+1)*AH1,AI265*AH1)</f>
        <v>0</v>
      </c>
      <c r="AJ266" s="75">
        <f>IF(AJ264=AJ265,(AJ265+1-AK266)*AL1,AJ265*AL1)</f>
        <v>0</v>
      </c>
      <c r="AK266" s="75">
        <f t="shared" si="200"/>
        <v>0</v>
      </c>
      <c r="AL266" s="75">
        <f>IF(AJ266-AJ265=0,(AL265+15)*AL1,AM1*AL1)</f>
        <v>0</v>
      </c>
      <c r="AM266" s="75">
        <f>IF(AK266=12,(AM265+1)*AL1,AM265*AL1)</f>
        <v>0</v>
      </c>
      <c r="AN266" s="75">
        <f>IF(AN264=AN265,(AN265+1-AO266)*AO1,AN265*AO1)</f>
        <v>0</v>
      </c>
      <c r="AO266" s="75">
        <f t="shared" si="242"/>
        <v>0</v>
      </c>
      <c r="AP266" s="75">
        <f>IF(AN265=AN266,BG266*AO1,(AP265-15)*AO1)</f>
        <v>0</v>
      </c>
      <c r="AQ266" s="75">
        <f>IF(AO266=12,(AQ265+1)*AO1,AQ265*AO1)</f>
        <v>0</v>
      </c>
      <c r="AR266" s="91">
        <f>SUM(MONTH(BC265+14)*AS1)</f>
        <v>0</v>
      </c>
      <c r="AS266" s="91">
        <f>SUM(DAY(BC265+14)*AS1)</f>
        <v>0</v>
      </c>
      <c r="AT266" s="91">
        <f>SUM(YEAR(BC265+14)*AS1)</f>
        <v>0</v>
      </c>
      <c r="AU266" s="91">
        <f>SUM(MONTH(BC265+7)*AV1)</f>
        <v>0</v>
      </c>
      <c r="AV266" s="91">
        <f>SUM(DAY(BC265+7)*AV1)</f>
        <v>0</v>
      </c>
      <c r="AW266" s="91">
        <f>SUM(YEAR(BC265+7)*AV1)</f>
        <v>0</v>
      </c>
      <c r="AX266" s="91">
        <f t="shared" si="220"/>
        <v>1</v>
      </c>
      <c r="AY266" s="91">
        <f t="shared" si="218"/>
        <v>1</v>
      </c>
      <c r="AZ266" s="91">
        <f t="shared" si="219"/>
        <v>0</v>
      </c>
      <c r="BA266" s="91">
        <f t="shared" si="219"/>
        <v>0</v>
      </c>
      <c r="BB266" s="79">
        <f t="shared" si="221"/>
        <v>0</v>
      </c>
      <c r="BC266" s="91">
        <f t="shared" si="222"/>
        <v>0</v>
      </c>
      <c r="BD266" s="75" t="s">
        <v>59</v>
      </c>
      <c r="BE266" s="91">
        <f>IF(BC266&lt;BU42,((BC266*10)+5),999999)</f>
        <v>5</v>
      </c>
      <c r="BF266" s="91">
        <f t="shared" si="223"/>
        <v>1</v>
      </c>
      <c r="BG266" s="75">
        <f t="shared" si="224"/>
        <v>0</v>
      </c>
      <c r="BH266" s="75">
        <f t="shared" si="243"/>
        <v>0</v>
      </c>
      <c r="BI266" s="75" t="b">
        <f t="shared" si="225"/>
        <v>0</v>
      </c>
      <c r="BJ266" s="75">
        <f t="shared" si="226"/>
        <v>0</v>
      </c>
      <c r="BK266" s="75">
        <f t="shared" si="227"/>
        <v>0</v>
      </c>
      <c r="BL266" s="75" t="b">
        <f t="shared" si="228"/>
        <v>1</v>
      </c>
      <c r="BM266" s="75">
        <f t="shared" si="229"/>
        <v>0</v>
      </c>
      <c r="BN266" s="75">
        <f t="shared" si="230"/>
        <v>0</v>
      </c>
      <c r="BO266" s="75" t="b">
        <f t="shared" si="231"/>
        <v>0</v>
      </c>
      <c r="BP266" s="75">
        <f t="shared" si="232"/>
        <v>0</v>
      </c>
      <c r="BQ266" s="75">
        <f t="shared" si="233"/>
        <v>0</v>
      </c>
      <c r="BR266" s="75"/>
      <c r="BS266" s="72" t="b">
        <f t="shared" si="207"/>
        <v>0</v>
      </c>
      <c r="BT266" s="72">
        <f t="shared" si="212"/>
        <v>0</v>
      </c>
      <c r="BU266" s="69" t="str">
        <f t="shared" si="211"/>
        <v/>
      </c>
      <c r="BV266" s="75"/>
      <c r="BW266" s="75"/>
      <c r="BX266" s="75"/>
      <c r="BY266" s="75"/>
      <c r="BZ266" s="75"/>
      <c r="CA266" s="75"/>
      <c r="CB266" s="75"/>
      <c r="CC266" s="75"/>
      <c r="CD266" s="79">
        <f t="shared" si="234"/>
        <v>0</v>
      </c>
      <c r="CE266" s="92">
        <f>IF(CD266&lt;CE3,CD266,CE3)</f>
        <v>0</v>
      </c>
      <c r="CF266" s="72" t="str">
        <f>IF(CE266&gt;=CE3,"BALLOON","PMT")</f>
        <v>PMT</v>
      </c>
      <c r="CG266" s="91">
        <f t="shared" si="244"/>
        <v>0</v>
      </c>
      <c r="CH266" s="91">
        <f>IF(BX1=360,CB5,CG266)</f>
        <v>0</v>
      </c>
      <c r="CI266" s="75" t="b">
        <f t="shared" si="235"/>
        <v>0</v>
      </c>
      <c r="CJ266" s="75">
        <f t="shared" si="245"/>
        <v>0</v>
      </c>
      <c r="CK266" s="75">
        <f>SUM(CJ266*CK1)</f>
        <v>0</v>
      </c>
      <c r="CL266" s="98">
        <f t="shared" si="236"/>
        <v>0</v>
      </c>
      <c r="CM266" s="97">
        <f>IF(CF266="PMT",E16-CL266,0)</f>
        <v>0</v>
      </c>
      <c r="CN266" s="97">
        <f t="shared" si="199"/>
        <v>0</v>
      </c>
      <c r="CO266" s="97">
        <f t="shared" si="237"/>
        <v>0</v>
      </c>
      <c r="CP266" s="97">
        <f t="shared" si="238"/>
        <v>0</v>
      </c>
      <c r="CQ266" s="94">
        <f t="shared" si="239"/>
        <v>0</v>
      </c>
      <c r="CR266" s="95">
        <f t="shared" si="246"/>
        <v>0</v>
      </c>
      <c r="CS266" s="96">
        <f t="shared" si="240"/>
        <v>0</v>
      </c>
      <c r="CT266" s="75">
        <f t="shared" si="198"/>
        <v>0</v>
      </c>
      <c r="CU266" s="99">
        <f t="shared" si="241"/>
        <v>0</v>
      </c>
      <c r="CV266" s="99">
        <f t="shared" si="217"/>
        <v>0</v>
      </c>
      <c r="CW266" s="100">
        <f t="shared" si="247"/>
        <v>0</v>
      </c>
      <c r="CX266" s="75">
        <f>SUM(CR266*CT266*BE1)</f>
        <v>0</v>
      </c>
    </row>
    <row r="267" spans="1:102" ht="18.95" customHeight="1">
      <c r="A267" s="45" t="str">
        <f t="shared" si="201"/>
        <v/>
      </c>
      <c r="B267" s="55" t="str">
        <f t="shared" si="203"/>
        <v/>
      </c>
      <c r="C267" s="47" t="str">
        <f t="shared" si="202"/>
        <v/>
      </c>
      <c r="D267" s="56" t="str">
        <f t="shared" si="204"/>
        <v/>
      </c>
      <c r="E267" s="121" t="str">
        <f t="shared" si="208"/>
        <v/>
      </c>
      <c r="F267" s="121"/>
      <c r="G267" s="57" t="str">
        <f t="shared" si="205"/>
        <v/>
      </c>
      <c r="H267" s="57" t="str">
        <f t="shared" si="206"/>
        <v/>
      </c>
      <c r="I267" s="128" t="str">
        <f t="shared" si="209"/>
        <v/>
      </c>
      <c r="J267" s="128" t="str">
        <f t="shared" si="210"/>
        <v/>
      </c>
      <c r="K267" s="140" t="str">
        <f t="shared" si="213"/>
        <v/>
      </c>
      <c r="L267" s="140"/>
      <c r="M267" s="139" t="str">
        <f t="shared" si="214"/>
        <v/>
      </c>
      <c r="N267" s="139"/>
      <c r="O267" s="46" t="str">
        <f t="shared" si="215"/>
        <v/>
      </c>
      <c r="P267" s="51" t="str">
        <f t="shared" si="216"/>
        <v/>
      </c>
      <c r="Q267" s="51"/>
      <c r="R267" s="75">
        <f>IF(R266+1&lt;13,(R266+1)*S1,1*S1)</f>
        <v>0</v>
      </c>
      <c r="S267" s="75">
        <f>SUM(BG267*S1)</f>
        <v>0</v>
      </c>
      <c r="T267" s="75">
        <f>IF(R267=1,(T266+1)*S1,T266*S1)</f>
        <v>0</v>
      </c>
      <c r="U267" s="75">
        <f>IF(U266+3&lt;13,(U266+3)*V1,(U266-9)*V1)</f>
        <v>0</v>
      </c>
      <c r="V267" s="75">
        <f>SUM(BG267*V1)</f>
        <v>0</v>
      </c>
      <c r="W267" s="75">
        <f>IF(U267&lt;4,(W266+1)*V1,W266*V1)</f>
        <v>0</v>
      </c>
      <c r="X267" s="75">
        <f>IF(X266+6&lt;13,(X266+6)*Y1,(X266-6)*Y1)</f>
        <v>0</v>
      </c>
      <c r="Y267" s="75">
        <f>SUM(BG267*Y1)</f>
        <v>0</v>
      </c>
      <c r="Z267" s="75">
        <f>IF(X267&lt;6,(Z266+1)*Y1,Z266*Y1)</f>
        <v>0</v>
      </c>
      <c r="AA267" s="75">
        <f>SUM(AA266*AB1)</f>
        <v>0</v>
      </c>
      <c r="AB267" s="75">
        <f>SUM(BG267*AB1)</f>
        <v>0</v>
      </c>
      <c r="AC267" s="75">
        <f>SUM(AC266+1*AB1)</f>
        <v>0</v>
      </c>
      <c r="AD267" s="75">
        <v>0</v>
      </c>
      <c r="AE267" s="75">
        <v>0</v>
      </c>
      <c r="AF267" s="75">
        <v>0</v>
      </c>
      <c r="AG267" s="75">
        <f>IF(AG266+2&lt;13,(AG266+2)*AH1,(AG266-10)*AH1)</f>
        <v>0</v>
      </c>
      <c r="AH267" s="75">
        <f>SUM(BG267*AH1)</f>
        <v>0</v>
      </c>
      <c r="AI267" s="75">
        <f>IF(AG267&lt;3,(AI266+1)*AH1,AI266*AH1)</f>
        <v>0</v>
      </c>
      <c r="AJ267" s="75">
        <f>IF(AJ265=AJ266,(AJ266+1-AK267)*AL1,AJ266*AL1)</f>
        <v>0</v>
      </c>
      <c r="AK267" s="75">
        <f t="shared" si="200"/>
        <v>0</v>
      </c>
      <c r="AL267" s="75">
        <f>IF(AJ267-AJ266=0,(AL266+15)*AL1,AM1*AL1)</f>
        <v>0</v>
      </c>
      <c r="AM267" s="75">
        <f>IF(AK267=12,(AM266+1)*AL1,AM266*AL1)</f>
        <v>0</v>
      </c>
      <c r="AN267" s="75">
        <f>IF(AN265=AN266,(AN266+1-AO267)*AO1,AN266*AO1)</f>
        <v>0</v>
      </c>
      <c r="AO267" s="75">
        <f t="shared" si="242"/>
        <v>0</v>
      </c>
      <c r="AP267" s="75">
        <f>IF(AN266=AN267,BG267*AO1,(AP266-15)*AO1)</f>
        <v>0</v>
      </c>
      <c r="AQ267" s="75">
        <f>IF(AO267=12,(AQ266+1)*AO1,AQ266*AO1)</f>
        <v>0</v>
      </c>
      <c r="AR267" s="91">
        <f>SUM(MONTH(BC266+14)*AS1)</f>
        <v>0</v>
      </c>
      <c r="AS267" s="91">
        <f>SUM(DAY(BC266+14)*AS1)</f>
        <v>0</v>
      </c>
      <c r="AT267" s="91">
        <f>SUM(YEAR(BC266+14)*AS1)</f>
        <v>0</v>
      </c>
      <c r="AU267" s="91">
        <f>SUM(MONTH(BC266+7)*AV1)</f>
        <v>0</v>
      </c>
      <c r="AV267" s="91">
        <f>SUM(DAY(BC266+7)*AV1)</f>
        <v>0</v>
      </c>
      <c r="AW267" s="91">
        <f>SUM(YEAR(BC266+7)*AV1)</f>
        <v>0</v>
      </c>
      <c r="AX267" s="91">
        <f t="shared" si="220"/>
        <v>1</v>
      </c>
      <c r="AY267" s="91">
        <f t="shared" si="218"/>
        <v>1</v>
      </c>
      <c r="AZ267" s="91">
        <f t="shared" si="219"/>
        <v>0</v>
      </c>
      <c r="BA267" s="91">
        <f t="shared" si="219"/>
        <v>0</v>
      </c>
      <c r="BB267" s="79">
        <f t="shared" si="221"/>
        <v>0</v>
      </c>
      <c r="BC267" s="91">
        <f t="shared" si="222"/>
        <v>0</v>
      </c>
      <c r="BD267" s="75" t="s">
        <v>59</v>
      </c>
      <c r="BE267" s="91">
        <f>IF(BC267&lt;BU42,((BC267*10)+5),999999)</f>
        <v>5</v>
      </c>
      <c r="BF267" s="91">
        <f t="shared" si="223"/>
        <v>1</v>
      </c>
      <c r="BG267" s="75">
        <f t="shared" si="224"/>
        <v>0</v>
      </c>
      <c r="BH267" s="75">
        <f t="shared" si="243"/>
        <v>0</v>
      </c>
      <c r="BI267" s="75" t="b">
        <f t="shared" si="225"/>
        <v>0</v>
      </c>
      <c r="BJ267" s="75">
        <f t="shared" si="226"/>
        <v>0</v>
      </c>
      <c r="BK267" s="75">
        <f t="shared" si="227"/>
        <v>0</v>
      </c>
      <c r="BL267" s="75" t="b">
        <f t="shared" si="228"/>
        <v>1</v>
      </c>
      <c r="BM267" s="75">
        <f t="shared" si="229"/>
        <v>0</v>
      </c>
      <c r="BN267" s="75">
        <f t="shared" si="230"/>
        <v>0</v>
      </c>
      <c r="BO267" s="75" t="b">
        <f t="shared" si="231"/>
        <v>0</v>
      </c>
      <c r="BP267" s="75">
        <f t="shared" si="232"/>
        <v>0</v>
      </c>
      <c r="BQ267" s="75">
        <f t="shared" si="233"/>
        <v>0</v>
      </c>
      <c r="BR267" s="75"/>
      <c r="BS267" s="72" t="b">
        <f t="shared" si="207"/>
        <v>0</v>
      </c>
      <c r="BT267" s="72">
        <f t="shared" si="212"/>
        <v>0</v>
      </c>
      <c r="BU267" s="69" t="str">
        <f t="shared" si="211"/>
        <v/>
      </c>
      <c r="BV267" s="75"/>
      <c r="BW267" s="75"/>
      <c r="BX267" s="75"/>
      <c r="BY267" s="75"/>
      <c r="BZ267" s="75"/>
      <c r="CA267" s="75"/>
      <c r="CB267" s="75"/>
      <c r="CC267" s="75"/>
      <c r="CD267" s="79">
        <f t="shared" si="234"/>
        <v>0</v>
      </c>
      <c r="CE267" s="92">
        <f>IF(CD267&lt;CE3,CD267,CE3)</f>
        <v>0</v>
      </c>
      <c r="CF267" s="72" t="str">
        <f>IF(CE267&gt;=CE3,"BALLOON","PMT")</f>
        <v>PMT</v>
      </c>
      <c r="CG267" s="91">
        <f t="shared" si="244"/>
        <v>0</v>
      </c>
      <c r="CH267" s="91">
        <f>IF(BX1=360,CB5,CG267)</f>
        <v>0</v>
      </c>
      <c r="CI267" s="75" t="b">
        <f t="shared" si="235"/>
        <v>0</v>
      </c>
      <c r="CJ267" s="75">
        <f t="shared" si="245"/>
        <v>0</v>
      </c>
      <c r="CK267" s="75">
        <f>SUM(CJ267*CK1)</f>
        <v>0</v>
      </c>
      <c r="CL267" s="98">
        <f t="shared" si="236"/>
        <v>0</v>
      </c>
      <c r="CM267" s="97">
        <f>IF(CF267="PMT",E16-CL267,0)</f>
        <v>0</v>
      </c>
      <c r="CN267" s="97">
        <f t="shared" si="199"/>
        <v>0</v>
      </c>
      <c r="CO267" s="97">
        <f t="shared" si="237"/>
        <v>0</v>
      </c>
      <c r="CP267" s="97">
        <f t="shared" si="238"/>
        <v>0</v>
      </c>
      <c r="CQ267" s="94">
        <f t="shared" si="239"/>
        <v>0</v>
      </c>
      <c r="CR267" s="95">
        <f t="shared" si="246"/>
        <v>0</v>
      </c>
      <c r="CS267" s="96">
        <f t="shared" si="240"/>
        <v>0</v>
      </c>
      <c r="CT267" s="75">
        <f t="shared" si="198"/>
        <v>0</v>
      </c>
      <c r="CU267" s="99">
        <f t="shared" si="241"/>
        <v>0</v>
      </c>
      <c r="CV267" s="99">
        <f t="shared" si="217"/>
        <v>0</v>
      </c>
      <c r="CW267" s="100">
        <f t="shared" si="247"/>
        <v>0</v>
      </c>
      <c r="CX267" s="75">
        <f>SUM(CR267*CT267*BE1)</f>
        <v>0</v>
      </c>
    </row>
    <row r="268" spans="1:102" ht="18.95" customHeight="1">
      <c r="A268" s="45" t="str">
        <f t="shared" si="201"/>
        <v/>
      </c>
      <c r="B268" s="55" t="str">
        <f t="shared" si="203"/>
        <v/>
      </c>
      <c r="C268" s="47" t="str">
        <f t="shared" si="202"/>
        <v/>
      </c>
      <c r="D268" s="56" t="str">
        <f t="shared" si="204"/>
        <v/>
      </c>
      <c r="E268" s="121" t="str">
        <f t="shared" si="208"/>
        <v/>
      </c>
      <c r="F268" s="121"/>
      <c r="G268" s="57" t="str">
        <f t="shared" si="205"/>
        <v/>
      </c>
      <c r="H268" s="57" t="str">
        <f t="shared" si="206"/>
        <v/>
      </c>
      <c r="I268" s="128" t="str">
        <f t="shared" si="209"/>
        <v/>
      </c>
      <c r="J268" s="128" t="str">
        <f t="shared" si="210"/>
        <v/>
      </c>
      <c r="K268" s="140" t="str">
        <f t="shared" si="213"/>
        <v/>
      </c>
      <c r="L268" s="140"/>
      <c r="M268" s="139" t="str">
        <f t="shared" si="214"/>
        <v/>
      </c>
      <c r="N268" s="139"/>
      <c r="O268" s="46" t="str">
        <f t="shared" si="215"/>
        <v/>
      </c>
      <c r="P268" s="51" t="str">
        <f t="shared" si="216"/>
        <v/>
      </c>
      <c r="Q268" s="51"/>
      <c r="R268" s="75">
        <f>IF(R267+1&lt;13,(R267+1)*S1,1*S1)</f>
        <v>0</v>
      </c>
      <c r="S268" s="75">
        <f>SUM(BG268*S1)</f>
        <v>0</v>
      </c>
      <c r="T268" s="75">
        <f>IF(R268=1,(T267+1)*S1,T267*S1)</f>
        <v>0</v>
      </c>
      <c r="U268" s="75">
        <f>IF(U267+3&lt;13,(U267+3)*V1,(U267-9)*V1)</f>
        <v>0</v>
      </c>
      <c r="V268" s="75">
        <f>SUM(BG268*V1)</f>
        <v>0</v>
      </c>
      <c r="W268" s="75">
        <f>IF(U268&lt;4,(W267+1)*V1,W267*V1)</f>
        <v>0</v>
      </c>
      <c r="X268" s="75">
        <f>IF(X267+6&lt;13,(X267+6)*Y1,(X267-6)*Y1)</f>
        <v>0</v>
      </c>
      <c r="Y268" s="75">
        <f>SUM(BG268*Y1)</f>
        <v>0</v>
      </c>
      <c r="Z268" s="75">
        <f>IF(X268&lt;6,(Z267+1)*Y1,Z267*Y1)</f>
        <v>0</v>
      </c>
      <c r="AA268" s="75">
        <f>SUM(AA267*AB1)</f>
        <v>0</v>
      </c>
      <c r="AB268" s="75">
        <f>SUM(BG268*AB1)</f>
        <v>0</v>
      </c>
      <c r="AC268" s="75">
        <f>SUM(AC267+1*AB1)</f>
        <v>0</v>
      </c>
      <c r="AD268" s="75">
        <v>0</v>
      </c>
      <c r="AE268" s="75">
        <v>0</v>
      </c>
      <c r="AF268" s="75">
        <v>0</v>
      </c>
      <c r="AG268" s="75">
        <f>IF(AG267+2&lt;13,(AG267+2)*AH1,(AG267-10)*AH1)</f>
        <v>0</v>
      </c>
      <c r="AH268" s="75">
        <f>SUM(BG268*AH1)</f>
        <v>0</v>
      </c>
      <c r="AI268" s="75">
        <f>IF(AG268&lt;3,(AI267+1)*AH1,AI267*AH1)</f>
        <v>0</v>
      </c>
      <c r="AJ268" s="75">
        <f>IF(AJ266=AJ267,(AJ267+1-AK268)*AL1,AJ267*AL1)</f>
        <v>0</v>
      </c>
      <c r="AK268" s="75">
        <f t="shared" si="200"/>
        <v>0</v>
      </c>
      <c r="AL268" s="75">
        <f>IF(AJ268-AJ267=0,(AL267+15)*AL1,AM1*AL1)</f>
        <v>0</v>
      </c>
      <c r="AM268" s="75">
        <f>IF(AK268=12,(AM267+1)*AL1,AM267*AL1)</f>
        <v>0</v>
      </c>
      <c r="AN268" s="75">
        <f>IF(AN266=AN267,(AN267+1-AO268)*AO1,AN267*AO1)</f>
        <v>0</v>
      </c>
      <c r="AO268" s="75">
        <f t="shared" si="242"/>
        <v>0</v>
      </c>
      <c r="AP268" s="75">
        <f>IF(AN267=AN268,BG268*AO1,(AP267-15)*AO1)</f>
        <v>0</v>
      </c>
      <c r="AQ268" s="75">
        <f>IF(AO268=12,(AQ267+1)*AO1,AQ267*AO1)</f>
        <v>0</v>
      </c>
      <c r="AR268" s="91">
        <f>SUM(MONTH(BC267+14)*AS1)</f>
        <v>0</v>
      </c>
      <c r="AS268" s="91">
        <f>SUM(DAY(BC267+14)*AS1)</f>
        <v>0</v>
      </c>
      <c r="AT268" s="91">
        <f>SUM(YEAR(BC267+14)*AS1)</f>
        <v>0</v>
      </c>
      <c r="AU268" s="91">
        <f>SUM(MONTH(BC267+7)*AV1)</f>
        <v>0</v>
      </c>
      <c r="AV268" s="91">
        <f>SUM(DAY(BC267+7)*AV1)</f>
        <v>0</v>
      </c>
      <c r="AW268" s="91">
        <f>SUM(YEAR(BC267+7)*AV1)</f>
        <v>0</v>
      </c>
      <c r="AX268" s="91">
        <f t="shared" si="220"/>
        <v>1</v>
      </c>
      <c r="AY268" s="91">
        <f t="shared" si="218"/>
        <v>1</v>
      </c>
      <c r="AZ268" s="91">
        <f t="shared" si="219"/>
        <v>0</v>
      </c>
      <c r="BA268" s="91">
        <f t="shared" si="219"/>
        <v>0</v>
      </c>
      <c r="BB268" s="79">
        <f t="shared" si="221"/>
        <v>0</v>
      </c>
      <c r="BC268" s="91">
        <f t="shared" si="222"/>
        <v>0</v>
      </c>
      <c r="BD268" s="75" t="s">
        <v>59</v>
      </c>
      <c r="BE268" s="91">
        <f>IF(BC268&lt;BU42,((BC268*10)+5),999999)</f>
        <v>5</v>
      </c>
      <c r="BF268" s="91">
        <f t="shared" si="223"/>
        <v>1</v>
      </c>
      <c r="BG268" s="75">
        <f t="shared" si="224"/>
        <v>0</v>
      </c>
      <c r="BH268" s="75">
        <f t="shared" si="243"/>
        <v>0</v>
      </c>
      <c r="BI268" s="75" t="b">
        <f t="shared" si="225"/>
        <v>0</v>
      </c>
      <c r="BJ268" s="75">
        <f t="shared" si="226"/>
        <v>0</v>
      </c>
      <c r="BK268" s="75">
        <f t="shared" si="227"/>
        <v>0</v>
      </c>
      <c r="BL268" s="75" t="b">
        <f t="shared" si="228"/>
        <v>1</v>
      </c>
      <c r="BM268" s="75">
        <f t="shared" si="229"/>
        <v>0</v>
      </c>
      <c r="BN268" s="75">
        <f t="shared" si="230"/>
        <v>0</v>
      </c>
      <c r="BO268" s="75" t="b">
        <f t="shared" si="231"/>
        <v>0</v>
      </c>
      <c r="BP268" s="75">
        <f t="shared" si="232"/>
        <v>0</v>
      </c>
      <c r="BQ268" s="75">
        <f t="shared" si="233"/>
        <v>0</v>
      </c>
      <c r="BR268" s="75"/>
      <c r="BS268" s="72" t="b">
        <f t="shared" si="207"/>
        <v>0</v>
      </c>
      <c r="BT268" s="72">
        <f t="shared" si="212"/>
        <v>0</v>
      </c>
      <c r="BU268" s="69" t="str">
        <f t="shared" si="211"/>
        <v/>
      </c>
      <c r="BV268" s="75"/>
      <c r="BW268" s="75"/>
      <c r="BX268" s="75"/>
      <c r="BY268" s="75"/>
      <c r="BZ268" s="75"/>
      <c r="CA268" s="75"/>
      <c r="CB268" s="75"/>
      <c r="CC268" s="75"/>
      <c r="CD268" s="79">
        <f t="shared" si="234"/>
        <v>0</v>
      </c>
      <c r="CE268" s="92">
        <f>IF(CD268&lt;CE3,CD268,CE3)</f>
        <v>0</v>
      </c>
      <c r="CF268" s="72" t="str">
        <f>IF(CE268&gt;=CE3,"BALLOON","PMT")</f>
        <v>PMT</v>
      </c>
      <c r="CG268" s="91">
        <f t="shared" si="244"/>
        <v>0</v>
      </c>
      <c r="CH268" s="91">
        <f>IF(BX1=360,CB5,CG268)</f>
        <v>0</v>
      </c>
      <c r="CI268" s="75" t="b">
        <f t="shared" si="235"/>
        <v>0</v>
      </c>
      <c r="CJ268" s="75">
        <f t="shared" si="245"/>
        <v>0</v>
      </c>
      <c r="CK268" s="75">
        <f>SUM(CJ268*CK1)</f>
        <v>0</v>
      </c>
      <c r="CL268" s="98">
        <f t="shared" si="236"/>
        <v>0</v>
      </c>
      <c r="CM268" s="97">
        <f>IF(CF268="PMT",E16-CL268,0)</f>
        <v>0</v>
      </c>
      <c r="CN268" s="97">
        <f t="shared" si="199"/>
        <v>0</v>
      </c>
      <c r="CO268" s="97">
        <f t="shared" si="237"/>
        <v>0</v>
      </c>
      <c r="CP268" s="97">
        <f t="shared" si="238"/>
        <v>0</v>
      </c>
      <c r="CQ268" s="94">
        <f t="shared" si="239"/>
        <v>0</v>
      </c>
      <c r="CR268" s="95">
        <f t="shared" si="246"/>
        <v>0</v>
      </c>
      <c r="CS268" s="96">
        <f t="shared" si="240"/>
        <v>0</v>
      </c>
      <c r="CT268" s="75">
        <f t="shared" si="198"/>
        <v>0</v>
      </c>
      <c r="CU268" s="99">
        <f t="shared" si="241"/>
        <v>0</v>
      </c>
      <c r="CV268" s="99">
        <f t="shared" si="217"/>
        <v>0</v>
      </c>
      <c r="CW268" s="100">
        <f t="shared" si="247"/>
        <v>0</v>
      </c>
      <c r="CX268" s="75">
        <f>SUM(CR268*CT268*BE1)</f>
        <v>0</v>
      </c>
    </row>
    <row r="269" spans="1:102" ht="18.95" customHeight="1">
      <c r="A269" s="45" t="str">
        <f t="shared" si="201"/>
        <v/>
      </c>
      <c r="B269" s="55" t="str">
        <f t="shared" si="203"/>
        <v/>
      </c>
      <c r="C269" s="47" t="str">
        <f t="shared" si="202"/>
        <v/>
      </c>
      <c r="D269" s="56" t="str">
        <f t="shared" si="204"/>
        <v/>
      </c>
      <c r="E269" s="121" t="str">
        <f t="shared" si="208"/>
        <v/>
      </c>
      <c r="F269" s="121"/>
      <c r="G269" s="57" t="str">
        <f t="shared" si="205"/>
        <v/>
      </c>
      <c r="H269" s="57" t="str">
        <f t="shared" si="206"/>
        <v/>
      </c>
      <c r="I269" s="128" t="str">
        <f t="shared" si="209"/>
        <v/>
      </c>
      <c r="J269" s="128" t="str">
        <f t="shared" si="210"/>
        <v/>
      </c>
      <c r="K269" s="140" t="str">
        <f t="shared" si="213"/>
        <v/>
      </c>
      <c r="L269" s="140"/>
      <c r="M269" s="139" t="str">
        <f t="shared" si="214"/>
        <v/>
      </c>
      <c r="N269" s="139"/>
      <c r="O269" s="46" t="str">
        <f t="shared" si="215"/>
        <v/>
      </c>
      <c r="P269" s="51" t="str">
        <f t="shared" si="216"/>
        <v/>
      </c>
      <c r="Q269" s="51"/>
      <c r="R269" s="75">
        <f>IF(R268+1&lt;13,(R268+1)*S1,1*S1)</f>
        <v>0</v>
      </c>
      <c r="S269" s="75">
        <f>SUM(BG269*S1)</f>
        <v>0</v>
      </c>
      <c r="T269" s="75">
        <f>IF(R269=1,(T268+1)*S1,T268*S1)</f>
        <v>0</v>
      </c>
      <c r="U269" s="75">
        <f>IF(U268+3&lt;13,(U268+3)*V1,(U268-9)*V1)</f>
        <v>0</v>
      </c>
      <c r="V269" s="75">
        <f>SUM(BG269*V1)</f>
        <v>0</v>
      </c>
      <c r="W269" s="75">
        <f>IF(U269&lt;4,(W268+1)*V1,W268*V1)</f>
        <v>0</v>
      </c>
      <c r="X269" s="75">
        <f>IF(X268+6&lt;13,(X268+6)*Y1,(X268-6)*Y1)</f>
        <v>0</v>
      </c>
      <c r="Y269" s="75">
        <f>SUM(BG269*Y1)</f>
        <v>0</v>
      </c>
      <c r="Z269" s="75">
        <f>IF(X269&lt;6,(Z268+1)*Y1,Z268*Y1)</f>
        <v>0</v>
      </c>
      <c r="AA269" s="75">
        <f>SUM(AA268*AB1)</f>
        <v>0</v>
      </c>
      <c r="AB269" s="75">
        <f>SUM(BG269*AB1)</f>
        <v>0</v>
      </c>
      <c r="AC269" s="75">
        <f>SUM(AC268+1*AB1)</f>
        <v>0</v>
      </c>
      <c r="AD269" s="75">
        <v>0</v>
      </c>
      <c r="AE269" s="75">
        <v>0</v>
      </c>
      <c r="AF269" s="75">
        <v>0</v>
      </c>
      <c r="AG269" s="75">
        <f>IF(AG268+2&lt;13,(AG268+2)*AH1,(AG268-10)*AH1)</f>
        <v>0</v>
      </c>
      <c r="AH269" s="75">
        <f>SUM(BG269*AH1)</f>
        <v>0</v>
      </c>
      <c r="AI269" s="75">
        <f>IF(AG269&lt;3,(AI268+1)*AH1,AI268*AH1)</f>
        <v>0</v>
      </c>
      <c r="AJ269" s="75">
        <f>IF(AJ267=AJ268,(AJ268+1-AK269)*AL1,AJ268*AL1)</f>
        <v>0</v>
      </c>
      <c r="AK269" s="75">
        <f t="shared" si="200"/>
        <v>0</v>
      </c>
      <c r="AL269" s="75">
        <f>IF(AJ269-AJ268=0,(AL268+15)*AL1,AM1*AL1)</f>
        <v>0</v>
      </c>
      <c r="AM269" s="75">
        <f>IF(AK269=12,(AM268+1)*AL1,AM268*AL1)</f>
        <v>0</v>
      </c>
      <c r="AN269" s="75">
        <f>IF(AN267=AN268,(AN268+1-AO269)*AO1,AN268*AO1)</f>
        <v>0</v>
      </c>
      <c r="AO269" s="75">
        <f t="shared" si="242"/>
        <v>0</v>
      </c>
      <c r="AP269" s="75">
        <f>IF(AN268=AN269,BG269*AO1,(AP268-15)*AO1)</f>
        <v>0</v>
      </c>
      <c r="AQ269" s="75">
        <f>IF(AO269=12,(AQ268+1)*AO1,AQ268*AO1)</f>
        <v>0</v>
      </c>
      <c r="AR269" s="91">
        <f>SUM(MONTH(BC268+14)*AS1)</f>
        <v>0</v>
      </c>
      <c r="AS269" s="91">
        <f>SUM(DAY(BC268+14)*AS1)</f>
        <v>0</v>
      </c>
      <c r="AT269" s="91">
        <f>SUM(YEAR(BC268+14)*AS1)</f>
        <v>0</v>
      </c>
      <c r="AU269" s="91">
        <f>SUM(MONTH(BC268+7)*AV1)</f>
        <v>0</v>
      </c>
      <c r="AV269" s="91">
        <f>SUM(DAY(BC268+7)*AV1)</f>
        <v>0</v>
      </c>
      <c r="AW269" s="91">
        <f>SUM(YEAR(BC268+7)*AV1)</f>
        <v>0</v>
      </c>
      <c r="AX269" s="91">
        <f t="shared" si="220"/>
        <v>1</v>
      </c>
      <c r="AY269" s="91">
        <f t="shared" si="218"/>
        <v>1</v>
      </c>
      <c r="AZ269" s="91">
        <f t="shared" si="219"/>
        <v>0</v>
      </c>
      <c r="BA269" s="91">
        <f t="shared" si="219"/>
        <v>0</v>
      </c>
      <c r="BB269" s="79">
        <f t="shared" si="221"/>
        <v>0</v>
      </c>
      <c r="BC269" s="91">
        <f t="shared" si="222"/>
        <v>0</v>
      </c>
      <c r="BD269" s="75" t="s">
        <v>59</v>
      </c>
      <c r="BE269" s="91">
        <f>IF(BC269&lt;BU42,((BC269*10)+5),999999)</f>
        <v>5</v>
      </c>
      <c r="BF269" s="91">
        <f t="shared" si="223"/>
        <v>1</v>
      </c>
      <c r="BG269" s="75">
        <f t="shared" si="224"/>
        <v>0</v>
      </c>
      <c r="BH269" s="75">
        <f t="shared" si="243"/>
        <v>0</v>
      </c>
      <c r="BI269" s="75" t="b">
        <f t="shared" si="225"/>
        <v>0</v>
      </c>
      <c r="BJ269" s="75">
        <f t="shared" si="226"/>
        <v>0</v>
      </c>
      <c r="BK269" s="75">
        <f t="shared" si="227"/>
        <v>0</v>
      </c>
      <c r="BL269" s="75" t="b">
        <f t="shared" si="228"/>
        <v>1</v>
      </c>
      <c r="BM269" s="75">
        <f t="shared" si="229"/>
        <v>0</v>
      </c>
      <c r="BN269" s="75">
        <f t="shared" si="230"/>
        <v>0</v>
      </c>
      <c r="BO269" s="75" t="b">
        <f t="shared" si="231"/>
        <v>0</v>
      </c>
      <c r="BP269" s="75">
        <f t="shared" si="232"/>
        <v>0</v>
      </c>
      <c r="BQ269" s="75">
        <f t="shared" si="233"/>
        <v>0</v>
      </c>
      <c r="BR269" s="75"/>
      <c r="BS269" s="72" t="b">
        <f t="shared" si="207"/>
        <v>0</v>
      </c>
      <c r="BT269" s="72">
        <f t="shared" si="212"/>
        <v>0</v>
      </c>
      <c r="BU269" s="69" t="str">
        <f t="shared" si="211"/>
        <v/>
      </c>
      <c r="BV269" s="75"/>
      <c r="BW269" s="75"/>
      <c r="BX269" s="75"/>
      <c r="BY269" s="75"/>
      <c r="BZ269" s="75"/>
      <c r="CA269" s="75"/>
      <c r="CB269" s="75"/>
      <c r="CC269" s="75"/>
      <c r="CD269" s="79">
        <f t="shared" si="234"/>
        <v>0</v>
      </c>
      <c r="CE269" s="92">
        <f>IF(CD269&lt;CE3,CD269,CE3)</f>
        <v>0</v>
      </c>
      <c r="CF269" s="72" t="str">
        <f>IF(CE269&gt;=CE3,"BALLOON","PMT")</f>
        <v>PMT</v>
      </c>
      <c r="CG269" s="91">
        <f t="shared" si="244"/>
        <v>0</v>
      </c>
      <c r="CH269" s="91">
        <f>IF(BX1=360,CB5,CG269)</f>
        <v>0</v>
      </c>
      <c r="CI269" s="75" t="b">
        <f t="shared" si="235"/>
        <v>0</v>
      </c>
      <c r="CJ269" s="75">
        <f t="shared" si="245"/>
        <v>0</v>
      </c>
      <c r="CK269" s="75">
        <f>SUM(CJ269*CK1)</f>
        <v>0</v>
      </c>
      <c r="CL269" s="98">
        <f t="shared" si="236"/>
        <v>0</v>
      </c>
      <c r="CM269" s="97">
        <f>IF(CF269="PMT",E16-CL269,0)</f>
        <v>0</v>
      </c>
      <c r="CN269" s="97">
        <f t="shared" si="199"/>
        <v>0</v>
      </c>
      <c r="CO269" s="97">
        <f t="shared" si="237"/>
        <v>0</v>
      </c>
      <c r="CP269" s="97">
        <f t="shared" si="238"/>
        <v>0</v>
      </c>
      <c r="CQ269" s="94">
        <f t="shared" si="239"/>
        <v>0</v>
      </c>
      <c r="CR269" s="95">
        <f t="shared" si="246"/>
        <v>0</v>
      </c>
      <c r="CS269" s="96">
        <f t="shared" si="240"/>
        <v>0</v>
      </c>
      <c r="CT269" s="75">
        <f t="shared" si="198"/>
        <v>0</v>
      </c>
      <c r="CU269" s="99">
        <f t="shared" si="241"/>
        <v>0</v>
      </c>
      <c r="CV269" s="99">
        <f t="shared" si="217"/>
        <v>0</v>
      </c>
      <c r="CW269" s="100">
        <f t="shared" si="247"/>
        <v>0</v>
      </c>
      <c r="CX269" s="75">
        <f>SUM(CR269*CT269*BE1)</f>
        <v>0</v>
      </c>
    </row>
    <row r="270" spans="1:102" ht="18.95" customHeight="1">
      <c r="A270" s="45" t="str">
        <f t="shared" si="201"/>
        <v/>
      </c>
      <c r="B270" s="55" t="str">
        <f t="shared" si="203"/>
        <v/>
      </c>
      <c r="C270" s="47" t="str">
        <f t="shared" si="202"/>
        <v/>
      </c>
      <c r="D270" s="56" t="str">
        <f t="shared" si="204"/>
        <v/>
      </c>
      <c r="E270" s="121" t="str">
        <f t="shared" si="208"/>
        <v/>
      </c>
      <c r="F270" s="121"/>
      <c r="G270" s="57" t="str">
        <f t="shared" si="205"/>
        <v/>
      </c>
      <c r="H270" s="57" t="str">
        <f t="shared" si="206"/>
        <v/>
      </c>
      <c r="I270" s="128" t="str">
        <f t="shared" si="209"/>
        <v/>
      </c>
      <c r="J270" s="128" t="str">
        <f t="shared" si="210"/>
        <v/>
      </c>
      <c r="K270" s="140" t="str">
        <f t="shared" si="213"/>
        <v/>
      </c>
      <c r="L270" s="140"/>
      <c r="M270" s="139" t="str">
        <f t="shared" si="214"/>
        <v/>
      </c>
      <c r="N270" s="139"/>
      <c r="O270" s="46" t="str">
        <f t="shared" si="215"/>
        <v/>
      </c>
      <c r="P270" s="51" t="str">
        <f t="shared" si="216"/>
        <v/>
      </c>
      <c r="Q270" s="51"/>
      <c r="R270" s="75">
        <f>IF(R269+1&lt;13,(R269+1)*S1,1*S1)</f>
        <v>0</v>
      </c>
      <c r="S270" s="75">
        <f>SUM(BG270*S1)</f>
        <v>0</v>
      </c>
      <c r="T270" s="75">
        <f>IF(R270=1,(T269+1)*S1,T269*S1)</f>
        <v>0</v>
      </c>
      <c r="U270" s="75">
        <f>IF(U269+3&lt;13,(U269+3)*V1,(U269-9)*V1)</f>
        <v>0</v>
      </c>
      <c r="V270" s="75">
        <f>SUM(BG270*V1)</f>
        <v>0</v>
      </c>
      <c r="W270" s="75">
        <f>IF(U270&lt;4,(W269+1)*V1,W269*V1)</f>
        <v>0</v>
      </c>
      <c r="X270" s="75">
        <f>IF(X269+6&lt;13,(X269+6)*Y1,(X269-6)*Y1)</f>
        <v>0</v>
      </c>
      <c r="Y270" s="75">
        <f>SUM(BG270*Y1)</f>
        <v>0</v>
      </c>
      <c r="Z270" s="75">
        <f>IF(X270&lt;6,(Z269+1)*Y1,Z269*Y1)</f>
        <v>0</v>
      </c>
      <c r="AA270" s="75">
        <f>SUM(AA269*AB1)</f>
        <v>0</v>
      </c>
      <c r="AB270" s="75">
        <f>SUM(BG270*AB1)</f>
        <v>0</v>
      </c>
      <c r="AC270" s="75">
        <f>SUM(AC269+1*AB1)</f>
        <v>0</v>
      </c>
      <c r="AD270" s="75">
        <v>0</v>
      </c>
      <c r="AE270" s="75">
        <v>0</v>
      </c>
      <c r="AF270" s="75">
        <v>0</v>
      </c>
      <c r="AG270" s="75">
        <f>IF(AG269+2&lt;13,(AG269+2)*AH1,(AG269-10)*AH1)</f>
        <v>0</v>
      </c>
      <c r="AH270" s="75">
        <f>SUM(BG270*AH1)</f>
        <v>0</v>
      </c>
      <c r="AI270" s="75">
        <f>IF(AG270&lt;3,(AI269+1)*AH1,AI269*AH1)</f>
        <v>0</v>
      </c>
      <c r="AJ270" s="75">
        <f>IF(AJ268=AJ269,(AJ269+1-AK270)*AL1,AJ269*AL1)</f>
        <v>0</v>
      </c>
      <c r="AK270" s="75">
        <f t="shared" si="200"/>
        <v>0</v>
      </c>
      <c r="AL270" s="75">
        <f>IF(AJ270-AJ269=0,(AL269+15)*AL1,AM1*AL1)</f>
        <v>0</v>
      </c>
      <c r="AM270" s="75">
        <f>IF(AK270=12,(AM269+1)*AL1,AM269*AL1)</f>
        <v>0</v>
      </c>
      <c r="AN270" s="75">
        <f>IF(AN268=AN269,(AN269+1-AO270)*AO1,AN269*AO1)</f>
        <v>0</v>
      </c>
      <c r="AO270" s="75">
        <f t="shared" si="242"/>
        <v>0</v>
      </c>
      <c r="AP270" s="75">
        <f>IF(AN269=AN270,BG270*AO1,(AP269-15)*AO1)</f>
        <v>0</v>
      </c>
      <c r="AQ270" s="75">
        <f>IF(AO270=12,(AQ269+1)*AO1,AQ269*AO1)</f>
        <v>0</v>
      </c>
      <c r="AR270" s="91">
        <f>SUM(MONTH(BC269+14)*AS1)</f>
        <v>0</v>
      </c>
      <c r="AS270" s="91">
        <f>SUM(DAY(BC269+14)*AS1)</f>
        <v>0</v>
      </c>
      <c r="AT270" s="91">
        <f>SUM(YEAR(BC269+14)*AS1)</f>
        <v>0</v>
      </c>
      <c r="AU270" s="91">
        <f>SUM(MONTH(BC269+7)*AV1)</f>
        <v>0</v>
      </c>
      <c r="AV270" s="91">
        <f>SUM(DAY(BC269+7)*AV1)</f>
        <v>0</v>
      </c>
      <c r="AW270" s="91">
        <f>SUM(YEAR(BC269+7)*AV1)</f>
        <v>0</v>
      </c>
      <c r="AX270" s="91">
        <f t="shared" si="220"/>
        <v>1</v>
      </c>
      <c r="AY270" s="91">
        <f t="shared" si="218"/>
        <v>1</v>
      </c>
      <c r="AZ270" s="91">
        <f t="shared" si="219"/>
        <v>0</v>
      </c>
      <c r="BA270" s="91">
        <f t="shared" si="219"/>
        <v>0</v>
      </c>
      <c r="BB270" s="79">
        <f t="shared" si="221"/>
        <v>0</v>
      </c>
      <c r="BC270" s="91">
        <f t="shared" si="222"/>
        <v>0</v>
      </c>
      <c r="BD270" s="75" t="s">
        <v>59</v>
      </c>
      <c r="BE270" s="91">
        <f>IF(BC270&lt;BU42,((BC270*10)+5),999999)</f>
        <v>5</v>
      </c>
      <c r="BF270" s="91">
        <f t="shared" si="223"/>
        <v>1</v>
      </c>
      <c r="BG270" s="75">
        <f t="shared" si="224"/>
        <v>0</v>
      </c>
      <c r="BH270" s="75">
        <f t="shared" si="243"/>
        <v>0</v>
      </c>
      <c r="BI270" s="75" t="b">
        <f t="shared" si="225"/>
        <v>0</v>
      </c>
      <c r="BJ270" s="75">
        <f t="shared" si="226"/>
        <v>0</v>
      </c>
      <c r="BK270" s="75">
        <f t="shared" si="227"/>
        <v>0</v>
      </c>
      <c r="BL270" s="75" t="b">
        <f t="shared" si="228"/>
        <v>1</v>
      </c>
      <c r="BM270" s="75">
        <f t="shared" si="229"/>
        <v>0</v>
      </c>
      <c r="BN270" s="75">
        <f t="shared" si="230"/>
        <v>0</v>
      </c>
      <c r="BO270" s="75" t="b">
        <f t="shared" si="231"/>
        <v>0</v>
      </c>
      <c r="BP270" s="75">
        <f t="shared" si="232"/>
        <v>0</v>
      </c>
      <c r="BQ270" s="75">
        <f t="shared" si="233"/>
        <v>0</v>
      </c>
      <c r="BR270" s="75"/>
      <c r="BS270" s="72" t="b">
        <f t="shared" si="207"/>
        <v>0</v>
      </c>
      <c r="BT270" s="72">
        <f t="shared" si="212"/>
        <v>0</v>
      </c>
      <c r="BU270" s="69" t="str">
        <f t="shared" si="211"/>
        <v/>
      </c>
      <c r="BV270" s="75"/>
      <c r="BW270" s="75"/>
      <c r="BX270" s="75"/>
      <c r="BY270" s="75"/>
      <c r="BZ270" s="75"/>
      <c r="CA270" s="75"/>
      <c r="CB270" s="75"/>
      <c r="CC270" s="75"/>
      <c r="CD270" s="79">
        <f t="shared" si="234"/>
        <v>0</v>
      </c>
      <c r="CE270" s="92">
        <f>IF(CD270&lt;CE3,CD270,CE3)</f>
        <v>0</v>
      </c>
      <c r="CF270" s="72" t="str">
        <f>IF(CE270&gt;=CE3,"BALLOON","PMT")</f>
        <v>PMT</v>
      </c>
      <c r="CG270" s="91">
        <f t="shared" si="244"/>
        <v>0</v>
      </c>
      <c r="CH270" s="91">
        <f>IF(BX1=360,CB5,CG270)</f>
        <v>0</v>
      </c>
      <c r="CI270" s="75" t="b">
        <f t="shared" si="235"/>
        <v>0</v>
      </c>
      <c r="CJ270" s="75">
        <f t="shared" si="245"/>
        <v>0</v>
      </c>
      <c r="CK270" s="75">
        <f>SUM(CJ270*CK1)</f>
        <v>0</v>
      </c>
      <c r="CL270" s="98">
        <f t="shared" si="236"/>
        <v>0</v>
      </c>
      <c r="CM270" s="97">
        <f>IF(CF270="PMT",E16-CL270,0)</f>
        <v>0</v>
      </c>
      <c r="CN270" s="97">
        <f t="shared" si="199"/>
        <v>0</v>
      </c>
      <c r="CO270" s="97">
        <f t="shared" si="237"/>
        <v>0</v>
      </c>
      <c r="CP270" s="97">
        <f t="shared" si="238"/>
        <v>0</v>
      </c>
      <c r="CQ270" s="94">
        <f t="shared" si="239"/>
        <v>0</v>
      </c>
      <c r="CR270" s="95">
        <f t="shared" si="246"/>
        <v>0</v>
      </c>
      <c r="CS270" s="96">
        <f t="shared" si="240"/>
        <v>0</v>
      </c>
      <c r="CT270" s="75">
        <f t="shared" si="198"/>
        <v>0</v>
      </c>
      <c r="CU270" s="99">
        <f t="shared" si="241"/>
        <v>0</v>
      </c>
      <c r="CV270" s="99">
        <f t="shared" si="217"/>
        <v>0</v>
      </c>
      <c r="CW270" s="100">
        <f t="shared" si="247"/>
        <v>0</v>
      </c>
      <c r="CX270" s="75">
        <f>SUM(CR270*CT270*BE1)</f>
        <v>0</v>
      </c>
    </row>
    <row r="271" spans="1:102" ht="18.95" customHeight="1">
      <c r="A271" s="45" t="str">
        <f t="shared" si="201"/>
        <v/>
      </c>
      <c r="B271" s="55" t="str">
        <f t="shared" si="203"/>
        <v/>
      </c>
      <c r="C271" s="47" t="str">
        <f t="shared" si="202"/>
        <v/>
      </c>
      <c r="D271" s="56" t="str">
        <f t="shared" si="204"/>
        <v/>
      </c>
      <c r="E271" s="121" t="str">
        <f t="shared" si="208"/>
        <v/>
      </c>
      <c r="F271" s="121"/>
      <c r="G271" s="57" t="str">
        <f t="shared" si="205"/>
        <v/>
      </c>
      <c r="H271" s="57" t="str">
        <f t="shared" si="206"/>
        <v/>
      </c>
      <c r="I271" s="128" t="str">
        <f t="shared" si="209"/>
        <v/>
      </c>
      <c r="J271" s="128" t="str">
        <f t="shared" si="210"/>
        <v/>
      </c>
      <c r="K271" s="140" t="str">
        <f t="shared" si="213"/>
        <v/>
      </c>
      <c r="L271" s="140"/>
      <c r="M271" s="139" t="str">
        <f t="shared" si="214"/>
        <v/>
      </c>
      <c r="N271" s="139"/>
      <c r="O271" s="46" t="str">
        <f t="shared" si="215"/>
        <v/>
      </c>
      <c r="P271" s="51" t="str">
        <f t="shared" si="216"/>
        <v/>
      </c>
      <c r="Q271" s="51"/>
      <c r="R271" s="75">
        <f>IF(R270+1&lt;13,(R270+1)*S1,1*S1)</f>
        <v>0</v>
      </c>
      <c r="S271" s="75">
        <f>SUM(BG271*S1)</f>
        <v>0</v>
      </c>
      <c r="T271" s="75">
        <f>IF(R271=1,(T270+1)*S1,T270*S1)</f>
        <v>0</v>
      </c>
      <c r="U271" s="75">
        <f>IF(U270+3&lt;13,(U270+3)*V1,(U270-9)*V1)</f>
        <v>0</v>
      </c>
      <c r="V271" s="75">
        <f>SUM(BG271*V1)</f>
        <v>0</v>
      </c>
      <c r="W271" s="75">
        <f>IF(U271&lt;4,(W270+1)*V1,W270*V1)</f>
        <v>0</v>
      </c>
      <c r="X271" s="75">
        <f>IF(X270+6&lt;13,(X270+6)*Y1,(X270-6)*Y1)</f>
        <v>0</v>
      </c>
      <c r="Y271" s="75">
        <f>SUM(BG271*Y1)</f>
        <v>0</v>
      </c>
      <c r="Z271" s="75">
        <f>IF(X271&lt;6,(Z270+1)*Y1,Z270*Y1)</f>
        <v>0</v>
      </c>
      <c r="AA271" s="75">
        <f>SUM(AA270*AB1)</f>
        <v>0</v>
      </c>
      <c r="AB271" s="75">
        <f>SUM(BG271*AB1)</f>
        <v>0</v>
      </c>
      <c r="AC271" s="75">
        <f>SUM(AC270+1*AB1)</f>
        <v>0</v>
      </c>
      <c r="AD271" s="75">
        <v>0</v>
      </c>
      <c r="AE271" s="75">
        <v>0</v>
      </c>
      <c r="AF271" s="75">
        <v>0</v>
      </c>
      <c r="AG271" s="75">
        <f>IF(AG270+2&lt;13,(AG270+2)*AH1,(AG270-10)*AH1)</f>
        <v>0</v>
      </c>
      <c r="AH271" s="75">
        <f>SUM(BG271*AH1)</f>
        <v>0</v>
      </c>
      <c r="AI271" s="75">
        <f>IF(AG271&lt;3,(AI270+1)*AH1,AI270*AH1)</f>
        <v>0</v>
      </c>
      <c r="AJ271" s="75">
        <f>IF(AJ269=AJ270,(AJ270+1-AK271)*AL1,AJ270*AL1)</f>
        <v>0</v>
      </c>
      <c r="AK271" s="75">
        <f t="shared" si="200"/>
        <v>0</v>
      </c>
      <c r="AL271" s="75">
        <f>IF(AJ271-AJ270=0,(AL270+15)*AL1,AM1*AL1)</f>
        <v>0</v>
      </c>
      <c r="AM271" s="75">
        <f>IF(AK271=12,(AM270+1)*AL1,AM270*AL1)</f>
        <v>0</v>
      </c>
      <c r="AN271" s="75">
        <f>IF(AN269=AN270,(AN270+1-AO271)*AO1,AN270*AO1)</f>
        <v>0</v>
      </c>
      <c r="AO271" s="75">
        <f t="shared" si="242"/>
        <v>0</v>
      </c>
      <c r="AP271" s="75">
        <f>IF(AN270=AN271,BG271*AO1,(AP270-15)*AO1)</f>
        <v>0</v>
      </c>
      <c r="AQ271" s="75">
        <f>IF(AO271=12,(AQ270+1)*AO1,AQ270*AO1)</f>
        <v>0</v>
      </c>
      <c r="AR271" s="91">
        <f>SUM(MONTH(BC270+14)*AS1)</f>
        <v>0</v>
      </c>
      <c r="AS271" s="91">
        <f>SUM(DAY(BC270+14)*AS1)</f>
        <v>0</v>
      </c>
      <c r="AT271" s="91">
        <f>SUM(YEAR(BC270+14)*AS1)</f>
        <v>0</v>
      </c>
      <c r="AU271" s="91">
        <f>SUM(MONTH(BC270+7)*AV1)</f>
        <v>0</v>
      </c>
      <c r="AV271" s="91">
        <f>SUM(DAY(BC270+7)*AV1)</f>
        <v>0</v>
      </c>
      <c r="AW271" s="91">
        <f>SUM(YEAR(BC270+7)*AV1)</f>
        <v>0</v>
      </c>
      <c r="AX271" s="91">
        <f t="shared" si="220"/>
        <v>1</v>
      </c>
      <c r="AY271" s="91">
        <f t="shared" si="218"/>
        <v>1</v>
      </c>
      <c r="AZ271" s="91">
        <f t="shared" si="219"/>
        <v>0</v>
      </c>
      <c r="BA271" s="91">
        <f t="shared" si="219"/>
        <v>0</v>
      </c>
      <c r="BB271" s="79">
        <f t="shared" si="221"/>
        <v>0</v>
      </c>
      <c r="BC271" s="91">
        <f t="shared" si="222"/>
        <v>0</v>
      </c>
      <c r="BD271" s="75" t="s">
        <v>59</v>
      </c>
      <c r="BE271" s="91">
        <f>IF(BC271&lt;BU42,((BC271*10)+5),999999)</f>
        <v>5</v>
      </c>
      <c r="BF271" s="91">
        <f t="shared" si="223"/>
        <v>1</v>
      </c>
      <c r="BG271" s="75">
        <f t="shared" si="224"/>
        <v>0</v>
      </c>
      <c r="BH271" s="75">
        <f t="shared" si="243"/>
        <v>0</v>
      </c>
      <c r="BI271" s="75" t="b">
        <f t="shared" si="225"/>
        <v>0</v>
      </c>
      <c r="BJ271" s="75">
        <f t="shared" si="226"/>
        <v>0</v>
      </c>
      <c r="BK271" s="75">
        <f t="shared" si="227"/>
        <v>0</v>
      </c>
      <c r="BL271" s="75" t="b">
        <f t="shared" si="228"/>
        <v>1</v>
      </c>
      <c r="BM271" s="75">
        <f t="shared" si="229"/>
        <v>0</v>
      </c>
      <c r="BN271" s="75">
        <f t="shared" si="230"/>
        <v>0</v>
      </c>
      <c r="BO271" s="75" t="b">
        <f t="shared" si="231"/>
        <v>0</v>
      </c>
      <c r="BP271" s="75">
        <f t="shared" si="232"/>
        <v>0</v>
      </c>
      <c r="BQ271" s="75">
        <f t="shared" si="233"/>
        <v>0</v>
      </c>
      <c r="BR271" s="75"/>
      <c r="BS271" s="72" t="b">
        <f t="shared" si="207"/>
        <v>0</v>
      </c>
      <c r="BT271" s="72">
        <f t="shared" si="212"/>
        <v>0</v>
      </c>
      <c r="BU271" s="69" t="str">
        <f t="shared" si="211"/>
        <v/>
      </c>
      <c r="BV271" s="75"/>
      <c r="BW271" s="75"/>
      <c r="BX271" s="75"/>
      <c r="BY271" s="75"/>
      <c r="BZ271" s="75"/>
      <c r="CA271" s="75"/>
      <c r="CB271" s="75"/>
      <c r="CC271" s="75"/>
      <c r="CD271" s="79">
        <f t="shared" si="234"/>
        <v>0</v>
      </c>
      <c r="CE271" s="92">
        <f>IF(CD271&lt;CE3,CD271,CE3)</f>
        <v>0</v>
      </c>
      <c r="CF271" s="72" t="str">
        <f>IF(CE271&gt;=CE3,"BALLOON","PMT")</f>
        <v>PMT</v>
      </c>
      <c r="CG271" s="91">
        <f t="shared" si="244"/>
        <v>0</v>
      </c>
      <c r="CH271" s="91">
        <f>IF(BX1=360,CB5,CG271)</f>
        <v>0</v>
      </c>
      <c r="CI271" s="75" t="b">
        <f t="shared" si="235"/>
        <v>0</v>
      </c>
      <c r="CJ271" s="75">
        <f t="shared" si="245"/>
        <v>0</v>
      </c>
      <c r="CK271" s="75">
        <f>SUM(CJ271*CK1)</f>
        <v>0</v>
      </c>
      <c r="CL271" s="98">
        <f t="shared" si="236"/>
        <v>0</v>
      </c>
      <c r="CM271" s="97">
        <f>IF(CF271="PMT",E16-CL271,0)</f>
        <v>0</v>
      </c>
      <c r="CN271" s="97">
        <f t="shared" si="199"/>
        <v>0</v>
      </c>
      <c r="CO271" s="97">
        <f t="shared" si="237"/>
        <v>0</v>
      </c>
      <c r="CP271" s="97">
        <f t="shared" si="238"/>
        <v>0</v>
      </c>
      <c r="CQ271" s="94">
        <f t="shared" si="239"/>
        <v>0</v>
      </c>
      <c r="CR271" s="95">
        <f t="shared" si="246"/>
        <v>0</v>
      </c>
      <c r="CS271" s="96">
        <f t="shared" si="240"/>
        <v>0</v>
      </c>
      <c r="CT271" s="75">
        <f t="shared" ref="CT271:CT334" si="248">IF(CG271&gt;0,1,0)</f>
        <v>0</v>
      </c>
      <c r="CU271" s="99">
        <f t="shared" si="241"/>
        <v>0</v>
      </c>
      <c r="CV271" s="99">
        <f t="shared" si="217"/>
        <v>0</v>
      </c>
      <c r="CW271" s="100">
        <f t="shared" si="247"/>
        <v>0</v>
      </c>
      <c r="CX271" s="75">
        <f>SUM(CR271*CT271*BE1)</f>
        <v>0</v>
      </c>
    </row>
    <row r="272" spans="1:102" ht="18.95" customHeight="1">
      <c r="A272" s="45" t="str">
        <f t="shared" si="201"/>
        <v/>
      </c>
      <c r="B272" s="55" t="str">
        <f t="shared" si="203"/>
        <v/>
      </c>
      <c r="C272" s="47" t="str">
        <f t="shared" si="202"/>
        <v/>
      </c>
      <c r="D272" s="56" t="str">
        <f t="shared" si="204"/>
        <v/>
      </c>
      <c r="E272" s="121" t="str">
        <f t="shared" si="208"/>
        <v/>
      </c>
      <c r="F272" s="121"/>
      <c r="G272" s="57" t="str">
        <f t="shared" si="205"/>
        <v/>
      </c>
      <c r="H272" s="57" t="str">
        <f t="shared" si="206"/>
        <v/>
      </c>
      <c r="I272" s="128" t="str">
        <f t="shared" si="209"/>
        <v/>
      </c>
      <c r="J272" s="128" t="str">
        <f t="shared" si="210"/>
        <v/>
      </c>
      <c r="K272" s="140" t="str">
        <f t="shared" si="213"/>
        <v/>
      </c>
      <c r="L272" s="140"/>
      <c r="M272" s="139" t="str">
        <f t="shared" si="214"/>
        <v/>
      </c>
      <c r="N272" s="139"/>
      <c r="O272" s="46" t="str">
        <f t="shared" si="215"/>
        <v/>
      </c>
      <c r="P272" s="51" t="str">
        <f t="shared" si="216"/>
        <v/>
      </c>
      <c r="Q272" s="51"/>
      <c r="R272" s="75">
        <f>IF(R271+1&lt;13,(R271+1)*S1,1*S1)</f>
        <v>0</v>
      </c>
      <c r="S272" s="75">
        <f>SUM(BG272*S1)</f>
        <v>0</v>
      </c>
      <c r="T272" s="75">
        <f>IF(R272=1,(T271+1)*S1,T271*S1)</f>
        <v>0</v>
      </c>
      <c r="U272" s="75">
        <f>IF(U271+3&lt;13,(U271+3)*V1,(U271-9)*V1)</f>
        <v>0</v>
      </c>
      <c r="V272" s="75">
        <f>SUM(BG272*V1)</f>
        <v>0</v>
      </c>
      <c r="W272" s="75">
        <f>IF(U272&lt;4,(W271+1)*V1,W271*V1)</f>
        <v>0</v>
      </c>
      <c r="X272" s="75">
        <f>IF(X271+6&lt;13,(X271+6)*Y1,(X271-6)*Y1)</f>
        <v>0</v>
      </c>
      <c r="Y272" s="75">
        <f>SUM(BG272*Y1)</f>
        <v>0</v>
      </c>
      <c r="Z272" s="75">
        <f>IF(X272&lt;6,(Z271+1)*Y1,Z271*Y1)</f>
        <v>0</v>
      </c>
      <c r="AA272" s="75">
        <f>SUM(AA271*AB1)</f>
        <v>0</v>
      </c>
      <c r="AB272" s="75">
        <f>SUM(BG272*AB1)</f>
        <v>0</v>
      </c>
      <c r="AC272" s="75">
        <f>SUM(AC271+1*AB1)</f>
        <v>0</v>
      </c>
      <c r="AD272" s="75">
        <v>0</v>
      </c>
      <c r="AE272" s="75">
        <v>0</v>
      </c>
      <c r="AF272" s="75">
        <v>0</v>
      </c>
      <c r="AG272" s="75">
        <f>IF(AG271+2&lt;13,(AG271+2)*AH1,(AG271-10)*AH1)</f>
        <v>0</v>
      </c>
      <c r="AH272" s="75">
        <f>SUM(BG272*AH1)</f>
        <v>0</v>
      </c>
      <c r="AI272" s="75">
        <f>IF(AG272&lt;3,(AI271+1)*AH1,AI271*AH1)</f>
        <v>0</v>
      </c>
      <c r="AJ272" s="75">
        <f>IF(AJ270=AJ271,(AJ271+1-AK272)*AL1,AJ271*AL1)</f>
        <v>0</v>
      </c>
      <c r="AK272" s="75">
        <f t="shared" si="200"/>
        <v>0</v>
      </c>
      <c r="AL272" s="75">
        <f>IF(AJ272-AJ271=0,(AL271+15)*AL1,AM1*AL1)</f>
        <v>0</v>
      </c>
      <c r="AM272" s="75">
        <f>IF(AK272=12,(AM271+1)*AL1,AM271*AL1)</f>
        <v>0</v>
      </c>
      <c r="AN272" s="75">
        <f>IF(AN270=AN271,(AN271+1-AO272)*AO1,AN271*AO1)</f>
        <v>0</v>
      </c>
      <c r="AO272" s="75">
        <f t="shared" si="242"/>
        <v>0</v>
      </c>
      <c r="AP272" s="75">
        <f>IF(AN271=AN272,BG272*AO1,(AP271-15)*AO1)</f>
        <v>0</v>
      </c>
      <c r="AQ272" s="75">
        <f>IF(AO272=12,(AQ271+1)*AO1,AQ271*AO1)</f>
        <v>0</v>
      </c>
      <c r="AR272" s="91">
        <f>SUM(MONTH(BC271+14)*AS1)</f>
        <v>0</v>
      </c>
      <c r="AS272" s="91">
        <f>SUM(DAY(BC271+14)*AS1)</f>
        <v>0</v>
      </c>
      <c r="AT272" s="91">
        <f>SUM(YEAR(BC271+14)*AS1)</f>
        <v>0</v>
      </c>
      <c r="AU272" s="91">
        <f>SUM(MONTH(BC271+7)*AV1)</f>
        <v>0</v>
      </c>
      <c r="AV272" s="91">
        <f>SUM(DAY(BC271+7)*AV1)</f>
        <v>0</v>
      </c>
      <c r="AW272" s="91">
        <f>SUM(YEAR(BC271+7)*AV1)</f>
        <v>0</v>
      </c>
      <c r="AX272" s="91">
        <f t="shared" si="220"/>
        <v>1</v>
      </c>
      <c r="AY272" s="91">
        <f t="shared" si="218"/>
        <v>1</v>
      </c>
      <c r="AZ272" s="91">
        <f t="shared" si="219"/>
        <v>0</v>
      </c>
      <c r="BA272" s="91">
        <f t="shared" si="219"/>
        <v>0</v>
      </c>
      <c r="BB272" s="79">
        <f t="shared" si="221"/>
        <v>0</v>
      </c>
      <c r="BC272" s="91">
        <f t="shared" si="222"/>
        <v>0</v>
      </c>
      <c r="BD272" s="75" t="s">
        <v>59</v>
      </c>
      <c r="BE272" s="91">
        <f>IF(BC272&lt;BU42,((BC272*10)+5),999999)</f>
        <v>5</v>
      </c>
      <c r="BF272" s="91">
        <f t="shared" si="223"/>
        <v>1</v>
      </c>
      <c r="BG272" s="75">
        <f t="shared" si="224"/>
        <v>0</v>
      </c>
      <c r="BH272" s="75">
        <f t="shared" si="243"/>
        <v>0</v>
      </c>
      <c r="BI272" s="75" t="b">
        <f t="shared" si="225"/>
        <v>0</v>
      </c>
      <c r="BJ272" s="75">
        <f t="shared" si="226"/>
        <v>0</v>
      </c>
      <c r="BK272" s="75">
        <f t="shared" si="227"/>
        <v>0</v>
      </c>
      <c r="BL272" s="75" t="b">
        <f t="shared" si="228"/>
        <v>1</v>
      </c>
      <c r="BM272" s="75">
        <f t="shared" si="229"/>
        <v>0</v>
      </c>
      <c r="BN272" s="75">
        <f t="shared" si="230"/>
        <v>0</v>
      </c>
      <c r="BO272" s="75" t="b">
        <f t="shared" si="231"/>
        <v>0</v>
      </c>
      <c r="BP272" s="75">
        <f t="shared" si="232"/>
        <v>0</v>
      </c>
      <c r="BQ272" s="75">
        <f t="shared" si="233"/>
        <v>0</v>
      </c>
      <c r="BR272" s="75"/>
      <c r="BS272" s="72" t="b">
        <f t="shared" si="207"/>
        <v>0</v>
      </c>
      <c r="BT272" s="72">
        <f t="shared" si="212"/>
        <v>0</v>
      </c>
      <c r="BU272" s="69" t="str">
        <f t="shared" si="211"/>
        <v/>
      </c>
      <c r="BV272" s="75"/>
      <c r="BW272" s="75"/>
      <c r="BX272" s="75"/>
      <c r="BY272" s="75"/>
      <c r="BZ272" s="75"/>
      <c r="CA272" s="75"/>
      <c r="CB272" s="75"/>
      <c r="CC272" s="75"/>
      <c r="CD272" s="79">
        <f t="shared" si="234"/>
        <v>0</v>
      </c>
      <c r="CE272" s="92">
        <f>IF(CD272&lt;CE3,CD272,CE3)</f>
        <v>0</v>
      </c>
      <c r="CF272" s="72" t="str">
        <f>IF(CE272&gt;=CE3,"BALLOON","PMT")</f>
        <v>PMT</v>
      </c>
      <c r="CG272" s="91">
        <f t="shared" si="244"/>
        <v>0</v>
      </c>
      <c r="CH272" s="91">
        <f>IF(BX1=360,CB5,CG272)</f>
        <v>0</v>
      </c>
      <c r="CI272" s="75" t="b">
        <f t="shared" si="235"/>
        <v>0</v>
      </c>
      <c r="CJ272" s="75">
        <f t="shared" si="245"/>
        <v>0</v>
      </c>
      <c r="CK272" s="75">
        <f>SUM(CJ272*CK1)</f>
        <v>0</v>
      </c>
      <c r="CL272" s="98">
        <f t="shared" si="236"/>
        <v>0</v>
      </c>
      <c r="CM272" s="97">
        <f>IF(CF272="PMT",E16-CL272,0)</f>
        <v>0</v>
      </c>
      <c r="CN272" s="97">
        <f t="shared" si="199"/>
        <v>0</v>
      </c>
      <c r="CO272" s="97">
        <f t="shared" si="237"/>
        <v>0</v>
      </c>
      <c r="CP272" s="97">
        <f t="shared" si="238"/>
        <v>0</v>
      </c>
      <c r="CQ272" s="94">
        <f t="shared" si="239"/>
        <v>0</v>
      </c>
      <c r="CR272" s="95">
        <f t="shared" si="246"/>
        <v>0</v>
      </c>
      <c r="CS272" s="96">
        <f t="shared" si="240"/>
        <v>0</v>
      </c>
      <c r="CT272" s="75">
        <f t="shared" si="248"/>
        <v>0</v>
      </c>
      <c r="CU272" s="99">
        <f t="shared" si="241"/>
        <v>0</v>
      </c>
      <c r="CV272" s="99">
        <f t="shared" si="217"/>
        <v>0</v>
      </c>
      <c r="CW272" s="100">
        <f t="shared" si="247"/>
        <v>0</v>
      </c>
      <c r="CX272" s="75">
        <f>SUM(CR272*CT272*BE1)</f>
        <v>0</v>
      </c>
    </row>
    <row r="273" spans="1:102" ht="18.95" customHeight="1">
      <c r="A273" s="45" t="str">
        <f t="shared" si="201"/>
        <v/>
      </c>
      <c r="B273" s="55" t="str">
        <f t="shared" si="203"/>
        <v/>
      </c>
      <c r="C273" s="47" t="str">
        <f t="shared" si="202"/>
        <v/>
      </c>
      <c r="D273" s="56" t="str">
        <f t="shared" si="204"/>
        <v/>
      </c>
      <c r="E273" s="121" t="str">
        <f t="shared" si="208"/>
        <v/>
      </c>
      <c r="F273" s="121"/>
      <c r="G273" s="57" t="str">
        <f t="shared" si="205"/>
        <v/>
      </c>
      <c r="H273" s="57" t="str">
        <f t="shared" si="206"/>
        <v/>
      </c>
      <c r="I273" s="128" t="str">
        <f t="shared" si="209"/>
        <v/>
      </c>
      <c r="J273" s="128" t="str">
        <f t="shared" si="210"/>
        <v/>
      </c>
      <c r="K273" s="140" t="str">
        <f t="shared" si="213"/>
        <v/>
      </c>
      <c r="L273" s="140"/>
      <c r="M273" s="139" t="str">
        <f t="shared" si="214"/>
        <v/>
      </c>
      <c r="N273" s="139"/>
      <c r="O273" s="46" t="str">
        <f t="shared" si="215"/>
        <v/>
      </c>
      <c r="P273" s="51" t="str">
        <f t="shared" si="216"/>
        <v/>
      </c>
      <c r="Q273" s="51"/>
      <c r="R273" s="75">
        <f>IF(R272+1&lt;13,(R272+1)*S1,1*S1)</f>
        <v>0</v>
      </c>
      <c r="S273" s="75">
        <f>SUM(BG273*S1)</f>
        <v>0</v>
      </c>
      <c r="T273" s="75">
        <f>IF(R273=1,(T272+1)*S1,T272*S1)</f>
        <v>0</v>
      </c>
      <c r="U273" s="75">
        <f>IF(U272+3&lt;13,(U272+3)*V1,(U272-9)*V1)</f>
        <v>0</v>
      </c>
      <c r="V273" s="75">
        <f>SUM(BG273*V1)</f>
        <v>0</v>
      </c>
      <c r="W273" s="75">
        <f>IF(U273&lt;4,(W272+1)*V1,W272*V1)</f>
        <v>0</v>
      </c>
      <c r="X273" s="75">
        <f>IF(X272+6&lt;13,(X272+6)*Y1,(X272-6)*Y1)</f>
        <v>0</v>
      </c>
      <c r="Y273" s="75">
        <f>SUM(BG273*Y1)</f>
        <v>0</v>
      </c>
      <c r="Z273" s="75">
        <f>IF(X273&lt;6,(Z272+1)*Y1,Z272*Y1)</f>
        <v>0</v>
      </c>
      <c r="AA273" s="75">
        <f>SUM(AA272*AB1)</f>
        <v>0</v>
      </c>
      <c r="AB273" s="75">
        <f>SUM(BG273*AB1)</f>
        <v>0</v>
      </c>
      <c r="AC273" s="75">
        <f>SUM(AC272+1*AB1)</f>
        <v>0</v>
      </c>
      <c r="AD273" s="75">
        <v>0</v>
      </c>
      <c r="AE273" s="75">
        <v>0</v>
      </c>
      <c r="AF273" s="75">
        <v>0</v>
      </c>
      <c r="AG273" s="75">
        <f>IF(AG272+2&lt;13,(AG272+2)*AH1,(AG272-10)*AH1)</f>
        <v>0</v>
      </c>
      <c r="AH273" s="75">
        <f>SUM(BG273*AH1)</f>
        <v>0</v>
      </c>
      <c r="AI273" s="75">
        <f>IF(AG273&lt;3,(AI272+1)*AH1,AI272*AH1)</f>
        <v>0</v>
      </c>
      <c r="AJ273" s="75">
        <f>IF(AJ271=AJ272,(AJ272+1-AK273)*AL1,AJ272*AL1)</f>
        <v>0</v>
      </c>
      <c r="AK273" s="75">
        <f t="shared" si="200"/>
        <v>0</v>
      </c>
      <c r="AL273" s="75">
        <f>IF(AJ273-AJ272=0,(AL272+15)*AL1,AM1*AL1)</f>
        <v>0</v>
      </c>
      <c r="AM273" s="75">
        <f>IF(AK273=12,(AM272+1)*AL1,AM272*AL1)</f>
        <v>0</v>
      </c>
      <c r="AN273" s="75">
        <f>IF(AN271=AN272,(AN272+1-AO273)*AO1,AN272*AO1)</f>
        <v>0</v>
      </c>
      <c r="AO273" s="75">
        <f t="shared" si="242"/>
        <v>0</v>
      </c>
      <c r="AP273" s="75">
        <f>IF(AN272=AN273,BG273*AO1,(AP272-15)*AO1)</f>
        <v>0</v>
      </c>
      <c r="AQ273" s="75">
        <f>IF(AO273=12,(AQ272+1)*AO1,AQ272*AO1)</f>
        <v>0</v>
      </c>
      <c r="AR273" s="91">
        <f>SUM(MONTH(BC272+14)*AS1)</f>
        <v>0</v>
      </c>
      <c r="AS273" s="91">
        <f>SUM(DAY(BC272+14)*AS1)</f>
        <v>0</v>
      </c>
      <c r="AT273" s="91">
        <f>SUM(YEAR(BC272+14)*AS1)</f>
        <v>0</v>
      </c>
      <c r="AU273" s="91">
        <f>SUM(MONTH(BC272+7)*AV1)</f>
        <v>0</v>
      </c>
      <c r="AV273" s="91">
        <f>SUM(DAY(BC272+7)*AV1)</f>
        <v>0</v>
      </c>
      <c r="AW273" s="91">
        <f>SUM(YEAR(BC272+7)*AV1)</f>
        <v>0</v>
      </c>
      <c r="AX273" s="91">
        <f t="shared" si="220"/>
        <v>1</v>
      </c>
      <c r="AY273" s="91">
        <f t="shared" si="218"/>
        <v>1</v>
      </c>
      <c r="AZ273" s="91">
        <f t="shared" si="219"/>
        <v>0</v>
      </c>
      <c r="BA273" s="91">
        <f t="shared" si="219"/>
        <v>0</v>
      </c>
      <c r="BB273" s="79">
        <f t="shared" si="221"/>
        <v>0</v>
      </c>
      <c r="BC273" s="91">
        <f t="shared" si="222"/>
        <v>0</v>
      </c>
      <c r="BD273" s="75" t="s">
        <v>59</v>
      </c>
      <c r="BE273" s="91">
        <f>IF(BC273&lt;BU42,((BC273*10)+5),999999)</f>
        <v>5</v>
      </c>
      <c r="BF273" s="91">
        <f t="shared" si="223"/>
        <v>1</v>
      </c>
      <c r="BG273" s="75">
        <f t="shared" si="224"/>
        <v>0</v>
      </c>
      <c r="BH273" s="75">
        <f t="shared" si="243"/>
        <v>0</v>
      </c>
      <c r="BI273" s="75" t="b">
        <f t="shared" si="225"/>
        <v>0</v>
      </c>
      <c r="BJ273" s="75">
        <f t="shared" si="226"/>
        <v>0</v>
      </c>
      <c r="BK273" s="75">
        <f t="shared" si="227"/>
        <v>0</v>
      </c>
      <c r="BL273" s="75" t="b">
        <f t="shared" si="228"/>
        <v>1</v>
      </c>
      <c r="BM273" s="75">
        <f t="shared" si="229"/>
        <v>0</v>
      </c>
      <c r="BN273" s="75">
        <f t="shared" si="230"/>
        <v>0</v>
      </c>
      <c r="BO273" s="75" t="b">
        <f t="shared" si="231"/>
        <v>0</v>
      </c>
      <c r="BP273" s="75">
        <f t="shared" si="232"/>
        <v>0</v>
      </c>
      <c r="BQ273" s="75">
        <f t="shared" si="233"/>
        <v>0</v>
      </c>
      <c r="BR273" s="75"/>
      <c r="BS273" s="72" t="b">
        <f t="shared" si="207"/>
        <v>0</v>
      </c>
      <c r="BT273" s="72">
        <f t="shared" si="212"/>
        <v>0</v>
      </c>
      <c r="BU273" s="69" t="str">
        <f t="shared" si="211"/>
        <v/>
      </c>
      <c r="BV273" s="75"/>
      <c r="BW273" s="75"/>
      <c r="BX273" s="75"/>
      <c r="BY273" s="75"/>
      <c r="BZ273" s="75"/>
      <c r="CA273" s="75"/>
      <c r="CB273" s="75"/>
      <c r="CC273" s="75"/>
      <c r="CD273" s="79">
        <f t="shared" si="234"/>
        <v>0</v>
      </c>
      <c r="CE273" s="92">
        <f>IF(CD273&lt;CE3,CD273,CE3)</f>
        <v>0</v>
      </c>
      <c r="CF273" s="72" t="str">
        <f>IF(CE273&gt;=CE3,"BALLOON","PMT")</f>
        <v>PMT</v>
      </c>
      <c r="CG273" s="91">
        <f t="shared" si="244"/>
        <v>0</v>
      </c>
      <c r="CH273" s="91">
        <f>IF(BX1=360,CB5,CG273)</f>
        <v>0</v>
      </c>
      <c r="CI273" s="75" t="b">
        <f t="shared" si="235"/>
        <v>0</v>
      </c>
      <c r="CJ273" s="75">
        <f t="shared" si="245"/>
        <v>0</v>
      </c>
      <c r="CK273" s="75">
        <f>SUM(CJ273*CK1)</f>
        <v>0</v>
      </c>
      <c r="CL273" s="98">
        <f t="shared" si="236"/>
        <v>0</v>
      </c>
      <c r="CM273" s="97">
        <f>IF(CF273="PMT",E16-CL273,0)</f>
        <v>0</v>
      </c>
      <c r="CN273" s="97">
        <f t="shared" si="199"/>
        <v>0</v>
      </c>
      <c r="CO273" s="97">
        <f t="shared" si="237"/>
        <v>0</v>
      </c>
      <c r="CP273" s="97">
        <f t="shared" si="238"/>
        <v>0</v>
      </c>
      <c r="CQ273" s="94">
        <f t="shared" si="239"/>
        <v>0</v>
      </c>
      <c r="CR273" s="95">
        <f t="shared" si="246"/>
        <v>0</v>
      </c>
      <c r="CS273" s="96">
        <f t="shared" si="240"/>
        <v>0</v>
      </c>
      <c r="CT273" s="75">
        <f t="shared" si="248"/>
        <v>0</v>
      </c>
      <c r="CU273" s="99">
        <f t="shared" si="241"/>
        <v>0</v>
      </c>
      <c r="CV273" s="99">
        <f t="shared" si="217"/>
        <v>0</v>
      </c>
      <c r="CW273" s="100">
        <f t="shared" si="247"/>
        <v>0</v>
      </c>
      <c r="CX273" s="75">
        <f>SUM(CR273*CT273*BE1)</f>
        <v>0</v>
      </c>
    </row>
    <row r="274" spans="1:102" ht="18.95" customHeight="1">
      <c r="A274" s="45" t="str">
        <f t="shared" si="201"/>
        <v/>
      </c>
      <c r="B274" s="55" t="str">
        <f t="shared" si="203"/>
        <v/>
      </c>
      <c r="C274" s="47" t="str">
        <f t="shared" si="202"/>
        <v/>
      </c>
      <c r="D274" s="56" t="str">
        <f t="shared" si="204"/>
        <v/>
      </c>
      <c r="E274" s="121" t="str">
        <f t="shared" si="208"/>
        <v/>
      </c>
      <c r="F274" s="121"/>
      <c r="G274" s="57" t="str">
        <f t="shared" si="205"/>
        <v/>
      </c>
      <c r="H274" s="57" t="str">
        <f t="shared" si="206"/>
        <v/>
      </c>
      <c r="I274" s="128" t="str">
        <f t="shared" si="209"/>
        <v/>
      </c>
      <c r="J274" s="128" t="str">
        <f t="shared" si="210"/>
        <v/>
      </c>
      <c r="K274" s="140" t="str">
        <f t="shared" si="213"/>
        <v/>
      </c>
      <c r="L274" s="140"/>
      <c r="M274" s="139" t="str">
        <f t="shared" si="214"/>
        <v/>
      </c>
      <c r="N274" s="139"/>
      <c r="O274" s="46" t="str">
        <f t="shared" si="215"/>
        <v/>
      </c>
      <c r="P274" s="51" t="str">
        <f t="shared" si="216"/>
        <v/>
      </c>
      <c r="Q274" s="51"/>
      <c r="R274" s="75">
        <f>IF(R273+1&lt;13,(R273+1)*S1,1*S1)</f>
        <v>0</v>
      </c>
      <c r="S274" s="75">
        <f>SUM(BG274*S1)</f>
        <v>0</v>
      </c>
      <c r="T274" s="75">
        <f>IF(R274=1,(T273+1)*S1,T273*S1)</f>
        <v>0</v>
      </c>
      <c r="U274" s="75">
        <f>IF(U273+3&lt;13,(U273+3)*V1,(U273-9)*V1)</f>
        <v>0</v>
      </c>
      <c r="V274" s="75">
        <f>SUM(BG274*V1)</f>
        <v>0</v>
      </c>
      <c r="W274" s="75">
        <f>IF(U274&lt;4,(W273+1)*V1,W273*V1)</f>
        <v>0</v>
      </c>
      <c r="X274" s="75">
        <f>IF(X273+6&lt;13,(X273+6)*Y1,(X273-6)*Y1)</f>
        <v>0</v>
      </c>
      <c r="Y274" s="75">
        <f>SUM(BG274*Y1)</f>
        <v>0</v>
      </c>
      <c r="Z274" s="75">
        <f>IF(X274&lt;6,(Z273+1)*Y1,Z273*Y1)</f>
        <v>0</v>
      </c>
      <c r="AA274" s="75">
        <f>SUM(AA273*AB1)</f>
        <v>0</v>
      </c>
      <c r="AB274" s="75">
        <f>SUM(BG274*AB1)</f>
        <v>0</v>
      </c>
      <c r="AC274" s="75">
        <f>SUM(AC273+1*AB1)</f>
        <v>0</v>
      </c>
      <c r="AD274" s="75">
        <v>0</v>
      </c>
      <c r="AE274" s="75">
        <v>0</v>
      </c>
      <c r="AF274" s="75">
        <v>0</v>
      </c>
      <c r="AG274" s="75">
        <f>IF(AG273+2&lt;13,(AG273+2)*AH1,(AG273-10)*AH1)</f>
        <v>0</v>
      </c>
      <c r="AH274" s="75">
        <f>SUM(BG274*AH1)</f>
        <v>0</v>
      </c>
      <c r="AI274" s="75">
        <f>IF(AG274&lt;3,(AI273+1)*AH1,AI273*AH1)</f>
        <v>0</v>
      </c>
      <c r="AJ274" s="75">
        <f>IF(AJ272=AJ273,(AJ273+1-AK274)*AL1,AJ273*AL1)</f>
        <v>0</v>
      </c>
      <c r="AK274" s="75">
        <f t="shared" si="200"/>
        <v>0</v>
      </c>
      <c r="AL274" s="75">
        <f>IF(AJ274-AJ273=0,(AL273+15)*AL1,AM1*AL1)</f>
        <v>0</v>
      </c>
      <c r="AM274" s="75">
        <f>IF(AK274=12,(AM273+1)*AL1,AM273*AL1)</f>
        <v>0</v>
      </c>
      <c r="AN274" s="75">
        <f>IF(AN272=AN273,(AN273+1-AO274)*AO1,AN273*AO1)</f>
        <v>0</v>
      </c>
      <c r="AO274" s="75">
        <f t="shared" si="242"/>
        <v>0</v>
      </c>
      <c r="AP274" s="75">
        <f>IF(AN273=AN274,BG274*AO1,(AP273-15)*AO1)</f>
        <v>0</v>
      </c>
      <c r="AQ274" s="75">
        <f>IF(AO274=12,(AQ273+1)*AO1,AQ273*AO1)</f>
        <v>0</v>
      </c>
      <c r="AR274" s="91">
        <f>SUM(MONTH(BC273+14)*AS1)</f>
        <v>0</v>
      </c>
      <c r="AS274" s="91">
        <f>SUM(DAY(BC273+14)*AS1)</f>
        <v>0</v>
      </c>
      <c r="AT274" s="91">
        <f>SUM(YEAR(BC273+14)*AS1)</f>
        <v>0</v>
      </c>
      <c r="AU274" s="91">
        <f>SUM(MONTH(BC273+7)*AV1)</f>
        <v>0</v>
      </c>
      <c r="AV274" s="91">
        <f>SUM(DAY(BC273+7)*AV1)</f>
        <v>0</v>
      </c>
      <c r="AW274" s="91">
        <f>SUM(YEAR(BC273+7)*AV1)</f>
        <v>0</v>
      </c>
      <c r="AX274" s="91">
        <f t="shared" si="220"/>
        <v>1</v>
      </c>
      <c r="AY274" s="91">
        <f t="shared" si="218"/>
        <v>1</v>
      </c>
      <c r="AZ274" s="91">
        <f t="shared" si="219"/>
        <v>0</v>
      </c>
      <c r="BA274" s="91">
        <f t="shared" si="219"/>
        <v>0</v>
      </c>
      <c r="BB274" s="79">
        <f t="shared" si="221"/>
        <v>0</v>
      </c>
      <c r="BC274" s="91">
        <f t="shared" si="222"/>
        <v>0</v>
      </c>
      <c r="BD274" s="75" t="s">
        <v>59</v>
      </c>
      <c r="BE274" s="91">
        <f>IF(BC274&lt;BU42,((BC274*10)+5),999999)</f>
        <v>5</v>
      </c>
      <c r="BF274" s="91">
        <f t="shared" si="223"/>
        <v>1</v>
      </c>
      <c r="BG274" s="75">
        <f t="shared" si="224"/>
        <v>0</v>
      </c>
      <c r="BH274" s="75">
        <f t="shared" si="243"/>
        <v>0</v>
      </c>
      <c r="BI274" s="75" t="b">
        <f t="shared" si="225"/>
        <v>0</v>
      </c>
      <c r="BJ274" s="75">
        <f t="shared" si="226"/>
        <v>0</v>
      </c>
      <c r="BK274" s="75">
        <f t="shared" si="227"/>
        <v>0</v>
      </c>
      <c r="BL274" s="75" t="b">
        <f t="shared" si="228"/>
        <v>1</v>
      </c>
      <c r="BM274" s="75">
        <f t="shared" si="229"/>
        <v>0</v>
      </c>
      <c r="BN274" s="75">
        <f t="shared" si="230"/>
        <v>0</v>
      </c>
      <c r="BO274" s="75" t="b">
        <f t="shared" si="231"/>
        <v>0</v>
      </c>
      <c r="BP274" s="75">
        <f t="shared" si="232"/>
        <v>0</v>
      </c>
      <c r="BQ274" s="75">
        <f t="shared" si="233"/>
        <v>0</v>
      </c>
      <c r="BR274" s="75"/>
      <c r="BS274" s="72" t="b">
        <f t="shared" si="207"/>
        <v>0</v>
      </c>
      <c r="BT274" s="72">
        <f t="shared" si="212"/>
        <v>0</v>
      </c>
      <c r="BU274" s="69" t="str">
        <f t="shared" si="211"/>
        <v/>
      </c>
      <c r="BV274" s="75"/>
      <c r="BW274" s="75"/>
      <c r="BX274" s="75"/>
      <c r="BY274" s="75"/>
      <c r="BZ274" s="75"/>
      <c r="CA274" s="75"/>
      <c r="CB274" s="75"/>
      <c r="CC274" s="75"/>
      <c r="CD274" s="79">
        <f t="shared" si="234"/>
        <v>0</v>
      </c>
      <c r="CE274" s="92">
        <f>IF(CD274&lt;CE3,CD274,CE3)</f>
        <v>0</v>
      </c>
      <c r="CF274" s="72" t="str">
        <f>IF(CE274&gt;=CE3,"BALLOON","PMT")</f>
        <v>PMT</v>
      </c>
      <c r="CG274" s="91">
        <f t="shared" si="244"/>
        <v>0</v>
      </c>
      <c r="CH274" s="91">
        <f>IF(BX1=360,CB5,CG274)</f>
        <v>0</v>
      </c>
      <c r="CI274" s="75" t="b">
        <f t="shared" si="235"/>
        <v>0</v>
      </c>
      <c r="CJ274" s="75">
        <f t="shared" si="245"/>
        <v>0</v>
      </c>
      <c r="CK274" s="75">
        <f>SUM(CJ274*CK1)</f>
        <v>0</v>
      </c>
      <c r="CL274" s="98">
        <f t="shared" si="236"/>
        <v>0</v>
      </c>
      <c r="CM274" s="97">
        <f>IF(CF274="PMT",E16-CL274,0)</f>
        <v>0</v>
      </c>
      <c r="CN274" s="97">
        <f t="shared" si="199"/>
        <v>0</v>
      </c>
      <c r="CO274" s="97">
        <f t="shared" si="237"/>
        <v>0</v>
      </c>
      <c r="CP274" s="97">
        <f t="shared" si="238"/>
        <v>0</v>
      </c>
      <c r="CQ274" s="94">
        <f t="shared" si="239"/>
        <v>0</v>
      </c>
      <c r="CR274" s="95">
        <f t="shared" si="246"/>
        <v>0</v>
      </c>
      <c r="CS274" s="96">
        <f t="shared" si="240"/>
        <v>0</v>
      </c>
      <c r="CT274" s="75">
        <f t="shared" si="248"/>
        <v>0</v>
      </c>
      <c r="CU274" s="99">
        <f t="shared" si="241"/>
        <v>0</v>
      </c>
      <c r="CV274" s="99">
        <f t="shared" si="217"/>
        <v>0</v>
      </c>
      <c r="CW274" s="100">
        <f t="shared" si="247"/>
        <v>0</v>
      </c>
      <c r="CX274" s="75">
        <f>SUM(CR274*CT274*BE1)</f>
        <v>0</v>
      </c>
    </row>
    <row r="275" spans="1:102" ht="18.95" customHeight="1">
      <c r="A275" s="45" t="str">
        <f t="shared" si="201"/>
        <v/>
      </c>
      <c r="B275" s="55" t="str">
        <f t="shared" si="203"/>
        <v/>
      </c>
      <c r="C275" s="47" t="str">
        <f t="shared" si="202"/>
        <v/>
      </c>
      <c r="D275" s="56" t="str">
        <f t="shared" si="204"/>
        <v/>
      </c>
      <c r="E275" s="121" t="str">
        <f t="shared" si="208"/>
        <v/>
      </c>
      <c r="F275" s="121"/>
      <c r="G275" s="57" t="str">
        <f t="shared" si="205"/>
        <v/>
      </c>
      <c r="H275" s="57" t="str">
        <f t="shared" si="206"/>
        <v/>
      </c>
      <c r="I275" s="128" t="str">
        <f t="shared" si="209"/>
        <v/>
      </c>
      <c r="J275" s="128" t="str">
        <f t="shared" si="210"/>
        <v/>
      </c>
      <c r="K275" s="140" t="str">
        <f t="shared" si="213"/>
        <v/>
      </c>
      <c r="L275" s="140"/>
      <c r="M275" s="139" t="str">
        <f t="shared" si="214"/>
        <v/>
      </c>
      <c r="N275" s="139"/>
      <c r="O275" s="46" t="str">
        <f t="shared" si="215"/>
        <v/>
      </c>
      <c r="P275" s="51" t="str">
        <f t="shared" si="216"/>
        <v/>
      </c>
      <c r="Q275" s="51"/>
      <c r="R275" s="75">
        <f>IF(R274+1&lt;13,(R274+1)*S1,1*S1)</f>
        <v>0</v>
      </c>
      <c r="S275" s="75">
        <f>SUM(BG275*S1)</f>
        <v>0</v>
      </c>
      <c r="T275" s="75">
        <f>IF(R275=1,(T274+1)*S1,T274*S1)</f>
        <v>0</v>
      </c>
      <c r="U275" s="75">
        <f>IF(U274+3&lt;13,(U274+3)*V1,(U274-9)*V1)</f>
        <v>0</v>
      </c>
      <c r="V275" s="75">
        <f>SUM(BG275*V1)</f>
        <v>0</v>
      </c>
      <c r="W275" s="75">
        <f>IF(U275&lt;4,(W274+1)*V1,W274*V1)</f>
        <v>0</v>
      </c>
      <c r="X275" s="75">
        <f>IF(X274+6&lt;13,(X274+6)*Y1,(X274-6)*Y1)</f>
        <v>0</v>
      </c>
      <c r="Y275" s="75">
        <f>SUM(BG275*Y1)</f>
        <v>0</v>
      </c>
      <c r="Z275" s="75">
        <f>IF(X275&lt;6,(Z274+1)*Y1,Z274*Y1)</f>
        <v>0</v>
      </c>
      <c r="AA275" s="75">
        <f>SUM(AA274*AB1)</f>
        <v>0</v>
      </c>
      <c r="AB275" s="75">
        <f>SUM(BG275*AB1)</f>
        <v>0</v>
      </c>
      <c r="AC275" s="75">
        <f>SUM(AC274+1*AB1)</f>
        <v>0</v>
      </c>
      <c r="AD275" s="75">
        <v>0</v>
      </c>
      <c r="AE275" s="75">
        <v>0</v>
      </c>
      <c r="AF275" s="75">
        <v>0</v>
      </c>
      <c r="AG275" s="75">
        <f>IF(AG274+2&lt;13,(AG274+2)*AH1,(AG274-10)*AH1)</f>
        <v>0</v>
      </c>
      <c r="AH275" s="75">
        <f>SUM(BG275*AH1)</f>
        <v>0</v>
      </c>
      <c r="AI275" s="75">
        <f>IF(AG275&lt;3,(AI274+1)*AH1,AI274*AH1)</f>
        <v>0</v>
      </c>
      <c r="AJ275" s="75">
        <f>IF(AJ273=AJ274,(AJ274+1-AK275)*AL1,AJ274*AL1)</f>
        <v>0</v>
      </c>
      <c r="AK275" s="75">
        <f t="shared" si="200"/>
        <v>0</v>
      </c>
      <c r="AL275" s="75">
        <f>IF(AJ275-AJ274=0,(AL274+15)*AL1,AM1*AL1)</f>
        <v>0</v>
      </c>
      <c r="AM275" s="75">
        <f>IF(AK275=12,(AM274+1)*AL1,AM274*AL1)</f>
        <v>0</v>
      </c>
      <c r="AN275" s="75">
        <f>IF(AN273=AN274,(AN274+1-AO275)*AO1,AN274*AO1)</f>
        <v>0</v>
      </c>
      <c r="AO275" s="75">
        <f t="shared" si="242"/>
        <v>0</v>
      </c>
      <c r="AP275" s="75">
        <f>IF(AN274=AN275,BG275*AO1,(AP274-15)*AO1)</f>
        <v>0</v>
      </c>
      <c r="AQ275" s="75">
        <f>IF(AO275=12,(AQ274+1)*AO1,AQ274*AO1)</f>
        <v>0</v>
      </c>
      <c r="AR275" s="91">
        <f>SUM(MONTH(BC274+14)*AS1)</f>
        <v>0</v>
      </c>
      <c r="AS275" s="91">
        <f>SUM(DAY(BC274+14)*AS1)</f>
        <v>0</v>
      </c>
      <c r="AT275" s="91">
        <f>SUM(YEAR(BC274+14)*AS1)</f>
        <v>0</v>
      </c>
      <c r="AU275" s="91">
        <f>SUM(MONTH(BC274+7)*AV1)</f>
        <v>0</v>
      </c>
      <c r="AV275" s="91">
        <f>SUM(DAY(BC274+7)*AV1)</f>
        <v>0</v>
      </c>
      <c r="AW275" s="91">
        <f>SUM(YEAR(BC274+7)*AV1)</f>
        <v>0</v>
      </c>
      <c r="AX275" s="91">
        <f t="shared" si="220"/>
        <v>1</v>
      </c>
      <c r="AY275" s="91">
        <f t="shared" si="218"/>
        <v>1</v>
      </c>
      <c r="AZ275" s="91">
        <f t="shared" si="219"/>
        <v>0</v>
      </c>
      <c r="BA275" s="91">
        <f t="shared" si="219"/>
        <v>0</v>
      </c>
      <c r="BB275" s="79">
        <f t="shared" si="221"/>
        <v>0</v>
      </c>
      <c r="BC275" s="91">
        <f t="shared" si="222"/>
        <v>0</v>
      </c>
      <c r="BD275" s="75" t="s">
        <v>59</v>
      </c>
      <c r="BE275" s="91">
        <f>IF(BC275&lt;BU42,((BC275*10)+5),999999)</f>
        <v>5</v>
      </c>
      <c r="BF275" s="91">
        <f t="shared" si="223"/>
        <v>1</v>
      </c>
      <c r="BG275" s="75">
        <f t="shared" si="224"/>
        <v>0</v>
      </c>
      <c r="BH275" s="75">
        <f t="shared" si="243"/>
        <v>0</v>
      </c>
      <c r="BI275" s="75" t="b">
        <f t="shared" si="225"/>
        <v>0</v>
      </c>
      <c r="BJ275" s="75">
        <f t="shared" si="226"/>
        <v>0</v>
      </c>
      <c r="BK275" s="75">
        <f t="shared" si="227"/>
        <v>0</v>
      </c>
      <c r="BL275" s="75" t="b">
        <f t="shared" si="228"/>
        <v>1</v>
      </c>
      <c r="BM275" s="75">
        <f t="shared" si="229"/>
        <v>0</v>
      </c>
      <c r="BN275" s="75">
        <f t="shared" si="230"/>
        <v>0</v>
      </c>
      <c r="BO275" s="75" t="b">
        <f t="shared" si="231"/>
        <v>0</v>
      </c>
      <c r="BP275" s="75">
        <f t="shared" si="232"/>
        <v>0</v>
      </c>
      <c r="BQ275" s="75">
        <f t="shared" si="233"/>
        <v>0</v>
      </c>
      <c r="BR275" s="75"/>
      <c r="BS275" s="72" t="b">
        <f t="shared" si="207"/>
        <v>0</v>
      </c>
      <c r="BT275" s="72">
        <f t="shared" si="212"/>
        <v>0</v>
      </c>
      <c r="BU275" s="69" t="str">
        <f t="shared" si="211"/>
        <v/>
      </c>
      <c r="BV275" s="75"/>
      <c r="BW275" s="75"/>
      <c r="BX275" s="75"/>
      <c r="BY275" s="75"/>
      <c r="BZ275" s="75"/>
      <c r="CA275" s="75"/>
      <c r="CB275" s="75"/>
      <c r="CC275" s="75"/>
      <c r="CD275" s="79">
        <f t="shared" si="234"/>
        <v>0</v>
      </c>
      <c r="CE275" s="92">
        <f>IF(CD275&lt;CE3,CD275,CE3)</f>
        <v>0</v>
      </c>
      <c r="CF275" s="72" t="str">
        <f>IF(CE275&gt;=CE3,"BALLOON","PMT")</f>
        <v>PMT</v>
      </c>
      <c r="CG275" s="91">
        <f t="shared" si="244"/>
        <v>0</v>
      </c>
      <c r="CH275" s="91">
        <f>IF(BX1=360,CB5,CG275)</f>
        <v>0</v>
      </c>
      <c r="CI275" s="75" t="b">
        <f t="shared" si="235"/>
        <v>0</v>
      </c>
      <c r="CJ275" s="75">
        <f t="shared" si="245"/>
        <v>0</v>
      </c>
      <c r="CK275" s="75">
        <f>SUM(CJ275*CK1)</f>
        <v>0</v>
      </c>
      <c r="CL275" s="98">
        <f t="shared" si="236"/>
        <v>0</v>
      </c>
      <c r="CM275" s="97">
        <f>IF(CF275="PMT",E16-CL275,0)</f>
        <v>0</v>
      </c>
      <c r="CN275" s="97">
        <f t="shared" ref="CN275:CN338" si="249">IF(CQ274-CM275&gt;0,CM275*CR275,CQ274*CR275)</f>
        <v>0</v>
      </c>
      <c r="CO275" s="97">
        <f t="shared" si="237"/>
        <v>0</v>
      </c>
      <c r="CP275" s="97">
        <f t="shared" si="238"/>
        <v>0</v>
      </c>
      <c r="CQ275" s="94">
        <f t="shared" si="239"/>
        <v>0</v>
      </c>
      <c r="CR275" s="95">
        <f t="shared" si="246"/>
        <v>0</v>
      </c>
      <c r="CS275" s="96">
        <f t="shared" si="240"/>
        <v>0</v>
      </c>
      <c r="CT275" s="75">
        <f t="shared" si="248"/>
        <v>0</v>
      </c>
      <c r="CU275" s="99">
        <f t="shared" si="241"/>
        <v>0</v>
      </c>
      <c r="CV275" s="99">
        <f t="shared" si="217"/>
        <v>0</v>
      </c>
      <c r="CW275" s="100">
        <f t="shared" si="247"/>
        <v>0</v>
      </c>
      <c r="CX275" s="75">
        <f>SUM(CR275*CT275*BE1)</f>
        <v>0</v>
      </c>
    </row>
    <row r="276" spans="1:102" ht="18.95" customHeight="1">
      <c r="A276" s="45" t="str">
        <f t="shared" si="201"/>
        <v/>
      </c>
      <c r="B276" s="55" t="str">
        <f t="shared" si="203"/>
        <v/>
      </c>
      <c r="C276" s="47" t="str">
        <f t="shared" si="202"/>
        <v/>
      </c>
      <c r="D276" s="56" t="str">
        <f t="shared" si="204"/>
        <v/>
      </c>
      <c r="E276" s="121" t="str">
        <f t="shared" si="208"/>
        <v/>
      </c>
      <c r="F276" s="121"/>
      <c r="G276" s="57" t="str">
        <f t="shared" si="205"/>
        <v/>
      </c>
      <c r="H276" s="57" t="str">
        <f t="shared" si="206"/>
        <v/>
      </c>
      <c r="I276" s="128" t="str">
        <f t="shared" si="209"/>
        <v/>
      </c>
      <c r="J276" s="128" t="str">
        <f t="shared" si="210"/>
        <v/>
      </c>
      <c r="K276" s="140" t="str">
        <f t="shared" si="213"/>
        <v/>
      </c>
      <c r="L276" s="140"/>
      <c r="M276" s="139" t="str">
        <f t="shared" si="214"/>
        <v/>
      </c>
      <c r="N276" s="139"/>
      <c r="O276" s="46" t="str">
        <f t="shared" si="215"/>
        <v/>
      </c>
      <c r="P276" s="51" t="str">
        <f t="shared" si="216"/>
        <v/>
      </c>
      <c r="Q276" s="51"/>
      <c r="R276" s="75">
        <f>IF(R275+1&lt;13,(R275+1)*S1,1*S1)</f>
        <v>0</v>
      </c>
      <c r="S276" s="75">
        <f>SUM(BG276*S1)</f>
        <v>0</v>
      </c>
      <c r="T276" s="75">
        <f>IF(R276=1,(T275+1)*S1,T275*S1)</f>
        <v>0</v>
      </c>
      <c r="U276" s="75">
        <f>IF(U275+3&lt;13,(U275+3)*V1,(U275-9)*V1)</f>
        <v>0</v>
      </c>
      <c r="V276" s="75">
        <f>SUM(BG276*V1)</f>
        <v>0</v>
      </c>
      <c r="W276" s="75">
        <f>IF(U276&lt;4,(W275+1)*V1,W275*V1)</f>
        <v>0</v>
      </c>
      <c r="X276" s="75">
        <f>IF(X275+6&lt;13,(X275+6)*Y1,(X275-6)*Y1)</f>
        <v>0</v>
      </c>
      <c r="Y276" s="75">
        <f>SUM(BG276*Y1)</f>
        <v>0</v>
      </c>
      <c r="Z276" s="75">
        <f>IF(X276&lt;6,(Z275+1)*Y1,Z275*Y1)</f>
        <v>0</v>
      </c>
      <c r="AA276" s="75">
        <f>SUM(AA275*AB1)</f>
        <v>0</v>
      </c>
      <c r="AB276" s="75">
        <f>SUM(BG276*AB1)</f>
        <v>0</v>
      </c>
      <c r="AC276" s="75">
        <f>SUM(AC275+1*AB1)</f>
        <v>0</v>
      </c>
      <c r="AD276" s="75">
        <v>0</v>
      </c>
      <c r="AE276" s="75">
        <v>0</v>
      </c>
      <c r="AF276" s="75">
        <v>0</v>
      </c>
      <c r="AG276" s="75">
        <f>IF(AG275+2&lt;13,(AG275+2)*AH1,(AG275-10)*AH1)</f>
        <v>0</v>
      </c>
      <c r="AH276" s="75">
        <f>SUM(BG276*AH1)</f>
        <v>0</v>
      </c>
      <c r="AI276" s="75">
        <f>IF(AG276&lt;3,(AI275+1)*AH1,AI275*AH1)</f>
        <v>0</v>
      </c>
      <c r="AJ276" s="75">
        <f>IF(AJ274=AJ275,(AJ275+1-AK276)*AL1,AJ275*AL1)</f>
        <v>0</v>
      </c>
      <c r="AK276" s="75">
        <f t="shared" si="200"/>
        <v>0</v>
      </c>
      <c r="AL276" s="75">
        <f>IF(AJ276-AJ275=0,(AL275+15)*AL1,AM1*AL1)</f>
        <v>0</v>
      </c>
      <c r="AM276" s="75">
        <f>IF(AK276=12,(AM275+1)*AL1,AM275*AL1)</f>
        <v>0</v>
      </c>
      <c r="AN276" s="75">
        <f>IF(AN274=AN275,(AN275+1-AO276)*AO1,AN275*AO1)</f>
        <v>0</v>
      </c>
      <c r="AO276" s="75">
        <f t="shared" si="242"/>
        <v>0</v>
      </c>
      <c r="AP276" s="75">
        <f>IF(AN275=AN276,BG276*AO1,(AP275-15)*AO1)</f>
        <v>0</v>
      </c>
      <c r="AQ276" s="75">
        <f>IF(AO276=12,(AQ275+1)*AO1,AQ275*AO1)</f>
        <v>0</v>
      </c>
      <c r="AR276" s="91">
        <f>SUM(MONTH(BC275+14)*AS1)</f>
        <v>0</v>
      </c>
      <c r="AS276" s="91">
        <f>SUM(DAY(BC275+14)*AS1)</f>
        <v>0</v>
      </c>
      <c r="AT276" s="91">
        <f>SUM(YEAR(BC275+14)*AS1)</f>
        <v>0</v>
      </c>
      <c r="AU276" s="91">
        <f>SUM(MONTH(BC275+7)*AV1)</f>
        <v>0</v>
      </c>
      <c r="AV276" s="91">
        <f>SUM(DAY(BC275+7)*AV1)</f>
        <v>0</v>
      </c>
      <c r="AW276" s="91">
        <f>SUM(YEAR(BC275+7)*AV1)</f>
        <v>0</v>
      </c>
      <c r="AX276" s="91">
        <f t="shared" si="220"/>
        <v>1</v>
      </c>
      <c r="AY276" s="91">
        <f t="shared" si="218"/>
        <v>1</v>
      </c>
      <c r="AZ276" s="91">
        <f t="shared" si="219"/>
        <v>0</v>
      </c>
      <c r="BA276" s="91">
        <f t="shared" si="219"/>
        <v>0</v>
      </c>
      <c r="BB276" s="79">
        <f t="shared" si="221"/>
        <v>0</v>
      </c>
      <c r="BC276" s="91">
        <f t="shared" si="222"/>
        <v>0</v>
      </c>
      <c r="BD276" s="75" t="s">
        <v>59</v>
      </c>
      <c r="BE276" s="91">
        <f>IF(BC276&lt;BU42,((BC276*10)+5),999999)</f>
        <v>5</v>
      </c>
      <c r="BF276" s="91">
        <f t="shared" si="223"/>
        <v>1</v>
      </c>
      <c r="BG276" s="75">
        <f t="shared" si="224"/>
        <v>0</v>
      </c>
      <c r="BH276" s="75">
        <f t="shared" si="243"/>
        <v>0</v>
      </c>
      <c r="BI276" s="75" t="b">
        <f t="shared" si="225"/>
        <v>0</v>
      </c>
      <c r="BJ276" s="75">
        <f t="shared" si="226"/>
        <v>0</v>
      </c>
      <c r="BK276" s="75">
        <f t="shared" si="227"/>
        <v>0</v>
      </c>
      <c r="BL276" s="75" t="b">
        <f t="shared" si="228"/>
        <v>1</v>
      </c>
      <c r="BM276" s="75">
        <f t="shared" si="229"/>
        <v>0</v>
      </c>
      <c r="BN276" s="75">
        <f t="shared" si="230"/>
        <v>0</v>
      </c>
      <c r="BO276" s="75" t="b">
        <f t="shared" si="231"/>
        <v>0</v>
      </c>
      <c r="BP276" s="75">
        <f t="shared" si="232"/>
        <v>0</v>
      </c>
      <c r="BQ276" s="75">
        <f t="shared" si="233"/>
        <v>0</v>
      </c>
      <c r="BR276" s="75"/>
      <c r="BS276" s="72" t="b">
        <f t="shared" si="207"/>
        <v>0</v>
      </c>
      <c r="BT276" s="72">
        <f t="shared" si="212"/>
        <v>0</v>
      </c>
      <c r="BU276" s="69" t="str">
        <f t="shared" si="211"/>
        <v/>
      </c>
      <c r="BV276" s="75"/>
      <c r="BW276" s="75"/>
      <c r="BX276" s="75"/>
      <c r="BY276" s="75"/>
      <c r="BZ276" s="75"/>
      <c r="CA276" s="75"/>
      <c r="CB276" s="75"/>
      <c r="CC276" s="75"/>
      <c r="CD276" s="79">
        <f t="shared" si="234"/>
        <v>0</v>
      </c>
      <c r="CE276" s="92">
        <f>IF(CD276&lt;CE3,CD276,CE3)</f>
        <v>0</v>
      </c>
      <c r="CF276" s="72" t="str">
        <f>IF(CE276&gt;=CE3,"BALLOON","PMT")</f>
        <v>PMT</v>
      </c>
      <c r="CG276" s="91">
        <f t="shared" si="244"/>
        <v>0</v>
      </c>
      <c r="CH276" s="91">
        <f>IF(BX1=360,CB5,CG276)</f>
        <v>0</v>
      </c>
      <c r="CI276" s="75" t="b">
        <f t="shared" si="235"/>
        <v>0</v>
      </c>
      <c r="CJ276" s="75">
        <f t="shared" si="245"/>
        <v>0</v>
      </c>
      <c r="CK276" s="75">
        <f>SUM(CJ276*CK1)</f>
        <v>0</v>
      </c>
      <c r="CL276" s="98">
        <f t="shared" si="236"/>
        <v>0</v>
      </c>
      <c r="CM276" s="97">
        <f>IF(CF276="PMT",E16-CL276,0)</f>
        <v>0</v>
      </c>
      <c r="CN276" s="97">
        <f t="shared" si="249"/>
        <v>0</v>
      </c>
      <c r="CO276" s="97">
        <f t="shared" si="237"/>
        <v>0</v>
      </c>
      <c r="CP276" s="97">
        <f t="shared" si="238"/>
        <v>0</v>
      </c>
      <c r="CQ276" s="94">
        <f t="shared" si="239"/>
        <v>0</v>
      </c>
      <c r="CR276" s="95">
        <f t="shared" si="246"/>
        <v>0</v>
      </c>
      <c r="CS276" s="96">
        <f t="shared" si="240"/>
        <v>0</v>
      </c>
      <c r="CT276" s="75">
        <f t="shared" si="248"/>
        <v>0</v>
      </c>
      <c r="CU276" s="99">
        <f t="shared" si="241"/>
        <v>0</v>
      </c>
      <c r="CV276" s="99">
        <f t="shared" si="217"/>
        <v>0</v>
      </c>
      <c r="CW276" s="100">
        <f t="shared" si="247"/>
        <v>0</v>
      </c>
      <c r="CX276" s="75">
        <f>SUM(CR276*CT276*BE1)</f>
        <v>0</v>
      </c>
    </row>
    <row r="277" spans="1:102" ht="18.95" customHeight="1">
      <c r="A277" s="45" t="str">
        <f t="shared" si="201"/>
        <v/>
      </c>
      <c r="B277" s="55" t="str">
        <f t="shared" si="203"/>
        <v/>
      </c>
      <c r="C277" s="47" t="str">
        <f t="shared" si="202"/>
        <v/>
      </c>
      <c r="D277" s="56" t="str">
        <f t="shared" si="204"/>
        <v/>
      </c>
      <c r="E277" s="121" t="str">
        <f t="shared" si="208"/>
        <v/>
      </c>
      <c r="F277" s="121"/>
      <c r="G277" s="57" t="str">
        <f t="shared" si="205"/>
        <v/>
      </c>
      <c r="H277" s="57" t="str">
        <f t="shared" si="206"/>
        <v/>
      </c>
      <c r="I277" s="128" t="str">
        <f t="shared" si="209"/>
        <v/>
      </c>
      <c r="J277" s="128" t="str">
        <f t="shared" si="210"/>
        <v/>
      </c>
      <c r="K277" s="140" t="str">
        <f t="shared" si="213"/>
        <v/>
      </c>
      <c r="L277" s="140"/>
      <c r="M277" s="139" t="str">
        <f t="shared" si="214"/>
        <v/>
      </c>
      <c r="N277" s="139"/>
      <c r="O277" s="46" t="str">
        <f t="shared" si="215"/>
        <v/>
      </c>
      <c r="P277" s="51" t="str">
        <f t="shared" si="216"/>
        <v/>
      </c>
      <c r="Q277" s="51"/>
      <c r="R277" s="75">
        <f>IF(R276+1&lt;13,(R276+1)*S1,1*S1)</f>
        <v>0</v>
      </c>
      <c r="S277" s="75">
        <f>SUM(BG277*S1)</f>
        <v>0</v>
      </c>
      <c r="T277" s="75">
        <f>IF(R277=1,(T276+1)*S1,T276*S1)</f>
        <v>0</v>
      </c>
      <c r="U277" s="75">
        <f>IF(U276+3&lt;13,(U276+3)*V1,(U276-9)*V1)</f>
        <v>0</v>
      </c>
      <c r="V277" s="75">
        <f>SUM(BG277*V1)</f>
        <v>0</v>
      </c>
      <c r="W277" s="75">
        <f>IF(U277&lt;4,(W276+1)*V1,W276*V1)</f>
        <v>0</v>
      </c>
      <c r="X277" s="75">
        <f>IF(X276+6&lt;13,(X276+6)*Y1,(X276-6)*Y1)</f>
        <v>0</v>
      </c>
      <c r="Y277" s="75">
        <f>SUM(BG277*Y1)</f>
        <v>0</v>
      </c>
      <c r="Z277" s="75">
        <f>IF(X277&lt;6,(Z276+1)*Y1,Z276*Y1)</f>
        <v>0</v>
      </c>
      <c r="AA277" s="75">
        <f>SUM(AA276*AB1)</f>
        <v>0</v>
      </c>
      <c r="AB277" s="75">
        <f>SUM(BG277*AB1)</f>
        <v>0</v>
      </c>
      <c r="AC277" s="75">
        <f>SUM(AC276+1*AB1)</f>
        <v>0</v>
      </c>
      <c r="AD277" s="75">
        <v>0</v>
      </c>
      <c r="AE277" s="75">
        <v>0</v>
      </c>
      <c r="AF277" s="75">
        <v>0</v>
      </c>
      <c r="AG277" s="75">
        <f>IF(AG276+2&lt;13,(AG276+2)*AH1,(AG276-10)*AH1)</f>
        <v>0</v>
      </c>
      <c r="AH277" s="75">
        <f>SUM(BG277*AH1)</f>
        <v>0</v>
      </c>
      <c r="AI277" s="75">
        <f>IF(AG277&lt;3,(AI276+1)*AH1,AI276*AH1)</f>
        <v>0</v>
      </c>
      <c r="AJ277" s="75">
        <f>IF(AJ275=AJ276,(AJ276+1-AK277)*AL1,AJ276*AL1)</f>
        <v>0</v>
      </c>
      <c r="AK277" s="75">
        <f t="shared" ref="AK277:AK340" si="250">IF(AJ276+AJ275=24,12,0)</f>
        <v>0</v>
      </c>
      <c r="AL277" s="75">
        <f>IF(AJ277-AJ276=0,(AL276+15)*AL1,AM1*AL1)</f>
        <v>0</v>
      </c>
      <c r="AM277" s="75">
        <f>IF(AK277=12,(AM276+1)*AL1,AM276*AL1)</f>
        <v>0</v>
      </c>
      <c r="AN277" s="75">
        <f>IF(AN275=AN276,(AN276+1-AO277)*AO1,AN276*AO1)</f>
        <v>0</v>
      </c>
      <c r="AO277" s="75">
        <f t="shared" si="242"/>
        <v>0</v>
      </c>
      <c r="AP277" s="75">
        <f>IF(AN276=AN277,BG277*AO1,(AP276-15)*AO1)</f>
        <v>0</v>
      </c>
      <c r="AQ277" s="75">
        <f>IF(AO277=12,(AQ276+1)*AO1,AQ276*AO1)</f>
        <v>0</v>
      </c>
      <c r="AR277" s="91">
        <f>SUM(MONTH(BC276+14)*AS1)</f>
        <v>0</v>
      </c>
      <c r="AS277" s="91">
        <f>SUM(DAY(BC276+14)*AS1)</f>
        <v>0</v>
      </c>
      <c r="AT277" s="91">
        <f>SUM(YEAR(BC276+14)*AS1)</f>
        <v>0</v>
      </c>
      <c r="AU277" s="91">
        <f>SUM(MONTH(BC276+7)*AV1)</f>
        <v>0</v>
      </c>
      <c r="AV277" s="91">
        <f>SUM(DAY(BC276+7)*AV1)</f>
        <v>0</v>
      </c>
      <c r="AW277" s="91">
        <f>SUM(YEAR(BC276+7)*AV1)</f>
        <v>0</v>
      </c>
      <c r="AX277" s="91">
        <f t="shared" si="220"/>
        <v>1</v>
      </c>
      <c r="AY277" s="91">
        <f t="shared" si="218"/>
        <v>1</v>
      </c>
      <c r="AZ277" s="91">
        <f t="shared" si="219"/>
        <v>0</v>
      </c>
      <c r="BA277" s="91">
        <f t="shared" si="219"/>
        <v>0</v>
      </c>
      <c r="BB277" s="79">
        <f t="shared" si="221"/>
        <v>0</v>
      </c>
      <c r="BC277" s="91">
        <f t="shared" si="222"/>
        <v>0</v>
      </c>
      <c r="BD277" s="75" t="s">
        <v>59</v>
      </c>
      <c r="BE277" s="91">
        <f>IF(BC277&lt;BU42,((BC277*10)+5),999999)</f>
        <v>5</v>
      </c>
      <c r="BF277" s="91">
        <f t="shared" si="223"/>
        <v>1</v>
      </c>
      <c r="BG277" s="75">
        <f t="shared" si="224"/>
        <v>0</v>
      </c>
      <c r="BH277" s="75">
        <f t="shared" si="243"/>
        <v>0</v>
      </c>
      <c r="BI277" s="75" t="b">
        <f t="shared" si="225"/>
        <v>0</v>
      </c>
      <c r="BJ277" s="75">
        <f t="shared" si="226"/>
        <v>0</v>
      </c>
      <c r="BK277" s="75">
        <f t="shared" si="227"/>
        <v>0</v>
      </c>
      <c r="BL277" s="75" t="b">
        <f t="shared" si="228"/>
        <v>1</v>
      </c>
      <c r="BM277" s="75">
        <f t="shared" si="229"/>
        <v>0</v>
      </c>
      <c r="BN277" s="75">
        <f t="shared" si="230"/>
        <v>0</v>
      </c>
      <c r="BO277" s="75" t="b">
        <f t="shared" si="231"/>
        <v>0</v>
      </c>
      <c r="BP277" s="75">
        <f t="shared" si="232"/>
        <v>0</v>
      </c>
      <c r="BQ277" s="75">
        <f t="shared" si="233"/>
        <v>0</v>
      </c>
      <c r="BR277" s="75"/>
      <c r="BS277" s="72" t="b">
        <f t="shared" si="207"/>
        <v>0</v>
      </c>
      <c r="BT277" s="72">
        <f t="shared" si="212"/>
        <v>0</v>
      </c>
      <c r="BU277" s="69" t="str">
        <f t="shared" si="211"/>
        <v/>
      </c>
      <c r="BV277" s="75"/>
      <c r="BW277" s="75"/>
      <c r="BX277" s="75"/>
      <c r="BY277" s="75"/>
      <c r="BZ277" s="75"/>
      <c r="CA277" s="75"/>
      <c r="CB277" s="75"/>
      <c r="CC277" s="75"/>
      <c r="CD277" s="79">
        <f t="shared" si="234"/>
        <v>0</v>
      </c>
      <c r="CE277" s="92">
        <f>IF(CD277&lt;CE3,CD277,CE3)</f>
        <v>0</v>
      </c>
      <c r="CF277" s="72" t="str">
        <f>IF(CE277&gt;=CE3,"BALLOON","PMT")</f>
        <v>PMT</v>
      </c>
      <c r="CG277" s="91">
        <f t="shared" si="244"/>
        <v>0</v>
      </c>
      <c r="CH277" s="91">
        <f>IF(BX1=360,CB5,CG277)</f>
        <v>0</v>
      </c>
      <c r="CI277" s="75" t="b">
        <f t="shared" si="235"/>
        <v>0</v>
      </c>
      <c r="CJ277" s="75">
        <f t="shared" si="245"/>
        <v>0</v>
      </c>
      <c r="CK277" s="75">
        <f>SUM(CJ277*CK1)</f>
        <v>0</v>
      </c>
      <c r="CL277" s="98">
        <f t="shared" si="236"/>
        <v>0</v>
      </c>
      <c r="CM277" s="97">
        <f>IF(CF277="PMT",E16-CL277,0)</f>
        <v>0</v>
      </c>
      <c r="CN277" s="97">
        <f t="shared" si="249"/>
        <v>0</v>
      </c>
      <c r="CO277" s="97">
        <f t="shared" si="237"/>
        <v>0</v>
      </c>
      <c r="CP277" s="97">
        <f t="shared" si="238"/>
        <v>0</v>
      </c>
      <c r="CQ277" s="94">
        <f t="shared" si="239"/>
        <v>0</v>
      </c>
      <c r="CR277" s="95">
        <f t="shared" si="246"/>
        <v>0</v>
      </c>
      <c r="CS277" s="96">
        <f t="shared" si="240"/>
        <v>0</v>
      </c>
      <c r="CT277" s="75">
        <f t="shared" si="248"/>
        <v>0</v>
      </c>
      <c r="CU277" s="99">
        <f t="shared" si="241"/>
        <v>0</v>
      </c>
      <c r="CV277" s="99">
        <f t="shared" si="217"/>
        <v>0</v>
      </c>
      <c r="CW277" s="100">
        <f t="shared" si="247"/>
        <v>0</v>
      </c>
      <c r="CX277" s="75">
        <f>SUM(CR277*CT277*BE1)</f>
        <v>0</v>
      </c>
    </row>
    <row r="278" spans="1:102" ht="18.95" customHeight="1">
      <c r="A278" s="45" t="str">
        <f t="shared" si="201"/>
        <v/>
      </c>
      <c r="B278" s="55" t="str">
        <f t="shared" si="203"/>
        <v/>
      </c>
      <c r="C278" s="47" t="str">
        <f t="shared" si="202"/>
        <v/>
      </c>
      <c r="D278" s="56" t="str">
        <f t="shared" si="204"/>
        <v/>
      </c>
      <c r="E278" s="121" t="str">
        <f t="shared" si="208"/>
        <v/>
      </c>
      <c r="F278" s="121"/>
      <c r="G278" s="57" t="str">
        <f t="shared" si="205"/>
        <v/>
      </c>
      <c r="H278" s="57" t="str">
        <f t="shared" si="206"/>
        <v/>
      </c>
      <c r="I278" s="128" t="str">
        <f t="shared" si="209"/>
        <v/>
      </c>
      <c r="J278" s="128" t="str">
        <f t="shared" si="210"/>
        <v/>
      </c>
      <c r="K278" s="140" t="str">
        <f t="shared" si="213"/>
        <v/>
      </c>
      <c r="L278" s="140"/>
      <c r="M278" s="139" t="str">
        <f t="shared" si="214"/>
        <v/>
      </c>
      <c r="N278" s="139"/>
      <c r="O278" s="46" t="str">
        <f t="shared" si="215"/>
        <v/>
      </c>
      <c r="P278" s="51" t="str">
        <f t="shared" si="216"/>
        <v/>
      </c>
      <c r="Q278" s="51"/>
      <c r="R278" s="75">
        <f>IF(R277+1&lt;13,(R277+1)*S1,1*S1)</f>
        <v>0</v>
      </c>
      <c r="S278" s="75">
        <f>SUM(BG278*S1)</f>
        <v>0</v>
      </c>
      <c r="T278" s="75">
        <f>IF(R278=1,(T277+1)*S1,T277*S1)</f>
        <v>0</v>
      </c>
      <c r="U278" s="75">
        <f>IF(U277+3&lt;13,(U277+3)*V1,(U277-9)*V1)</f>
        <v>0</v>
      </c>
      <c r="V278" s="75">
        <f>SUM(BG278*V1)</f>
        <v>0</v>
      </c>
      <c r="W278" s="75">
        <f>IF(U278&lt;4,(W277+1)*V1,W277*V1)</f>
        <v>0</v>
      </c>
      <c r="X278" s="75">
        <f>IF(X277+6&lt;13,(X277+6)*Y1,(X277-6)*Y1)</f>
        <v>0</v>
      </c>
      <c r="Y278" s="75">
        <f>SUM(BG278*Y1)</f>
        <v>0</v>
      </c>
      <c r="Z278" s="75">
        <f>IF(X278&lt;6,(Z277+1)*Y1,Z277*Y1)</f>
        <v>0</v>
      </c>
      <c r="AA278" s="75">
        <f>SUM(AA277*AB1)</f>
        <v>0</v>
      </c>
      <c r="AB278" s="75">
        <f>SUM(BG278*AB1)</f>
        <v>0</v>
      </c>
      <c r="AC278" s="75">
        <f>SUM(AC277+1*AB1)</f>
        <v>0</v>
      </c>
      <c r="AD278" s="75">
        <v>0</v>
      </c>
      <c r="AE278" s="75">
        <v>0</v>
      </c>
      <c r="AF278" s="75">
        <v>0</v>
      </c>
      <c r="AG278" s="75">
        <f>IF(AG277+2&lt;13,(AG277+2)*AH1,(AG277-10)*AH1)</f>
        <v>0</v>
      </c>
      <c r="AH278" s="75">
        <f>SUM(BG278*AH1)</f>
        <v>0</v>
      </c>
      <c r="AI278" s="75">
        <f>IF(AG278&lt;3,(AI277+1)*AH1,AI277*AH1)</f>
        <v>0</v>
      </c>
      <c r="AJ278" s="75">
        <f>IF(AJ276=AJ277,(AJ277+1-AK278)*AL1,AJ277*AL1)</f>
        <v>0</v>
      </c>
      <c r="AK278" s="75">
        <f t="shared" si="250"/>
        <v>0</v>
      </c>
      <c r="AL278" s="75">
        <f>IF(AJ278-AJ277=0,(AL277+15)*AL1,AM1*AL1)</f>
        <v>0</v>
      </c>
      <c r="AM278" s="75">
        <f>IF(AK278=12,(AM277+1)*AL1,AM277*AL1)</f>
        <v>0</v>
      </c>
      <c r="AN278" s="75">
        <f>IF(AN276=AN277,(AN277+1-AO278)*AO1,AN277*AO1)</f>
        <v>0</v>
      </c>
      <c r="AO278" s="75">
        <f t="shared" si="242"/>
        <v>0</v>
      </c>
      <c r="AP278" s="75">
        <f>IF(AN277=AN278,BG278*AO1,(AP277-15)*AO1)</f>
        <v>0</v>
      </c>
      <c r="AQ278" s="75">
        <f>IF(AO278=12,(AQ277+1)*AO1,AQ277*AO1)</f>
        <v>0</v>
      </c>
      <c r="AR278" s="91">
        <f>SUM(MONTH(BC277+14)*AS1)</f>
        <v>0</v>
      </c>
      <c r="AS278" s="91">
        <f>SUM(DAY(BC277+14)*AS1)</f>
        <v>0</v>
      </c>
      <c r="AT278" s="91">
        <f>SUM(YEAR(BC277+14)*AS1)</f>
        <v>0</v>
      </c>
      <c r="AU278" s="91">
        <f>SUM(MONTH(BC277+7)*AV1)</f>
        <v>0</v>
      </c>
      <c r="AV278" s="91">
        <f>SUM(DAY(BC277+7)*AV1)</f>
        <v>0</v>
      </c>
      <c r="AW278" s="91">
        <f>SUM(YEAR(BC277+7)*AV1)</f>
        <v>0</v>
      </c>
      <c r="AX278" s="91">
        <f t="shared" si="220"/>
        <v>1</v>
      </c>
      <c r="AY278" s="91">
        <f t="shared" si="218"/>
        <v>1</v>
      </c>
      <c r="AZ278" s="91">
        <f t="shared" si="219"/>
        <v>0</v>
      </c>
      <c r="BA278" s="91">
        <f t="shared" si="219"/>
        <v>0</v>
      </c>
      <c r="BB278" s="79">
        <f t="shared" si="221"/>
        <v>0</v>
      </c>
      <c r="BC278" s="91">
        <f t="shared" si="222"/>
        <v>0</v>
      </c>
      <c r="BD278" s="75" t="s">
        <v>59</v>
      </c>
      <c r="BE278" s="91">
        <f>IF(BC278&lt;BU42,((BC278*10)+5),999999)</f>
        <v>5</v>
      </c>
      <c r="BF278" s="91">
        <f t="shared" si="223"/>
        <v>1</v>
      </c>
      <c r="BG278" s="75">
        <f t="shared" si="224"/>
        <v>0</v>
      </c>
      <c r="BH278" s="75">
        <f t="shared" si="243"/>
        <v>0</v>
      </c>
      <c r="BI278" s="75" t="b">
        <f t="shared" si="225"/>
        <v>0</v>
      </c>
      <c r="BJ278" s="75">
        <f t="shared" si="226"/>
        <v>0</v>
      </c>
      <c r="BK278" s="75">
        <f t="shared" si="227"/>
        <v>0</v>
      </c>
      <c r="BL278" s="75" t="b">
        <f t="shared" si="228"/>
        <v>1</v>
      </c>
      <c r="BM278" s="75">
        <f t="shared" si="229"/>
        <v>0</v>
      </c>
      <c r="BN278" s="75">
        <f t="shared" si="230"/>
        <v>0</v>
      </c>
      <c r="BO278" s="75" t="b">
        <f t="shared" si="231"/>
        <v>0</v>
      </c>
      <c r="BP278" s="75">
        <f t="shared" si="232"/>
        <v>0</v>
      </c>
      <c r="BQ278" s="75">
        <f t="shared" si="233"/>
        <v>0</v>
      </c>
      <c r="BR278" s="75"/>
      <c r="BS278" s="72" t="b">
        <f t="shared" si="207"/>
        <v>0</v>
      </c>
      <c r="BT278" s="72">
        <f t="shared" si="212"/>
        <v>0</v>
      </c>
      <c r="BU278" s="69" t="str">
        <f t="shared" si="211"/>
        <v/>
      </c>
      <c r="BV278" s="75"/>
      <c r="BW278" s="75"/>
      <c r="BX278" s="75"/>
      <c r="BY278" s="75"/>
      <c r="BZ278" s="75"/>
      <c r="CA278" s="75"/>
      <c r="CB278" s="75"/>
      <c r="CC278" s="75"/>
      <c r="CD278" s="79">
        <f t="shared" si="234"/>
        <v>0</v>
      </c>
      <c r="CE278" s="92">
        <f>IF(CD278&lt;CE3,CD278,CE3)</f>
        <v>0</v>
      </c>
      <c r="CF278" s="72" t="str">
        <f>IF(CE278&gt;=CE3,"BALLOON","PMT")</f>
        <v>PMT</v>
      </c>
      <c r="CG278" s="91">
        <f t="shared" si="244"/>
        <v>0</v>
      </c>
      <c r="CH278" s="91">
        <f>IF(BX1=360,CB5,CG278)</f>
        <v>0</v>
      </c>
      <c r="CI278" s="75" t="b">
        <f t="shared" si="235"/>
        <v>0</v>
      </c>
      <c r="CJ278" s="75">
        <f t="shared" si="245"/>
        <v>0</v>
      </c>
      <c r="CK278" s="75">
        <f>SUM(CJ278*CK1)</f>
        <v>0</v>
      </c>
      <c r="CL278" s="98">
        <f t="shared" si="236"/>
        <v>0</v>
      </c>
      <c r="CM278" s="97">
        <f>IF(CF278="PMT",E16-CL278,0)</f>
        <v>0</v>
      </c>
      <c r="CN278" s="97">
        <f t="shared" si="249"/>
        <v>0</v>
      </c>
      <c r="CO278" s="97">
        <f t="shared" si="237"/>
        <v>0</v>
      </c>
      <c r="CP278" s="97">
        <f t="shared" si="238"/>
        <v>0</v>
      </c>
      <c r="CQ278" s="94">
        <f t="shared" si="239"/>
        <v>0</v>
      </c>
      <c r="CR278" s="95">
        <f t="shared" si="246"/>
        <v>0</v>
      </c>
      <c r="CS278" s="96">
        <f t="shared" si="240"/>
        <v>0</v>
      </c>
      <c r="CT278" s="75">
        <f t="shared" si="248"/>
        <v>0</v>
      </c>
      <c r="CU278" s="99">
        <f t="shared" si="241"/>
        <v>0</v>
      </c>
      <c r="CV278" s="99">
        <f t="shared" si="217"/>
        <v>0</v>
      </c>
      <c r="CW278" s="100">
        <f t="shared" si="247"/>
        <v>0</v>
      </c>
      <c r="CX278" s="75">
        <f>SUM(CR278*CT278*BE1)</f>
        <v>0</v>
      </c>
    </row>
    <row r="279" spans="1:102" ht="18.95" customHeight="1">
      <c r="A279" s="45" t="str">
        <f t="shared" si="201"/>
        <v/>
      </c>
      <c r="B279" s="55" t="str">
        <f t="shared" si="203"/>
        <v/>
      </c>
      <c r="C279" s="47" t="str">
        <f t="shared" si="202"/>
        <v/>
      </c>
      <c r="D279" s="56" t="str">
        <f t="shared" si="204"/>
        <v/>
      </c>
      <c r="E279" s="121" t="str">
        <f t="shared" si="208"/>
        <v/>
      </c>
      <c r="F279" s="121"/>
      <c r="G279" s="57" t="str">
        <f t="shared" si="205"/>
        <v/>
      </c>
      <c r="H279" s="57" t="str">
        <f t="shared" si="206"/>
        <v/>
      </c>
      <c r="I279" s="128" t="str">
        <f t="shared" si="209"/>
        <v/>
      </c>
      <c r="J279" s="128" t="str">
        <f t="shared" si="210"/>
        <v/>
      </c>
      <c r="K279" s="140" t="str">
        <f t="shared" si="213"/>
        <v/>
      </c>
      <c r="L279" s="140"/>
      <c r="M279" s="139" t="str">
        <f t="shared" si="214"/>
        <v/>
      </c>
      <c r="N279" s="139"/>
      <c r="O279" s="46" t="str">
        <f t="shared" si="215"/>
        <v/>
      </c>
      <c r="P279" s="51" t="str">
        <f t="shared" si="216"/>
        <v/>
      </c>
      <c r="Q279" s="51"/>
      <c r="R279" s="75">
        <f>IF(R278+1&lt;13,(R278+1)*S1,1*S1)</f>
        <v>0</v>
      </c>
      <c r="S279" s="75">
        <f>SUM(BG279*S1)</f>
        <v>0</v>
      </c>
      <c r="T279" s="75">
        <f>IF(R279=1,(T278+1)*S1,T278*S1)</f>
        <v>0</v>
      </c>
      <c r="U279" s="75">
        <f>IF(U278+3&lt;13,(U278+3)*V1,(U278-9)*V1)</f>
        <v>0</v>
      </c>
      <c r="V279" s="75">
        <f>SUM(BG279*V1)</f>
        <v>0</v>
      </c>
      <c r="W279" s="75">
        <f>IF(U279&lt;4,(W278+1)*V1,W278*V1)</f>
        <v>0</v>
      </c>
      <c r="X279" s="75">
        <f>IF(X278+6&lt;13,(X278+6)*Y1,(X278-6)*Y1)</f>
        <v>0</v>
      </c>
      <c r="Y279" s="75">
        <f>SUM(BG279*Y1)</f>
        <v>0</v>
      </c>
      <c r="Z279" s="75">
        <f>IF(X279&lt;6,(Z278+1)*Y1,Z278*Y1)</f>
        <v>0</v>
      </c>
      <c r="AA279" s="75">
        <f>SUM(AA278*AB1)</f>
        <v>0</v>
      </c>
      <c r="AB279" s="75">
        <f>SUM(BG279*AB1)</f>
        <v>0</v>
      </c>
      <c r="AC279" s="75">
        <f>SUM(AC278+1*AB1)</f>
        <v>0</v>
      </c>
      <c r="AD279" s="75">
        <v>0</v>
      </c>
      <c r="AE279" s="75">
        <v>0</v>
      </c>
      <c r="AF279" s="75">
        <v>0</v>
      </c>
      <c r="AG279" s="75">
        <f>IF(AG278+2&lt;13,(AG278+2)*AH1,(AG278-10)*AH1)</f>
        <v>0</v>
      </c>
      <c r="AH279" s="75">
        <f>SUM(BG279*AH1)</f>
        <v>0</v>
      </c>
      <c r="AI279" s="75">
        <f>IF(AG279&lt;3,(AI278+1)*AH1,AI278*AH1)</f>
        <v>0</v>
      </c>
      <c r="AJ279" s="75">
        <f>IF(AJ277=AJ278,(AJ278+1-AK279)*AL1,AJ278*AL1)</f>
        <v>0</v>
      </c>
      <c r="AK279" s="75">
        <f t="shared" si="250"/>
        <v>0</v>
      </c>
      <c r="AL279" s="75">
        <f>IF(AJ279-AJ278=0,(AL278+15)*AL1,AM1*AL1)</f>
        <v>0</v>
      </c>
      <c r="AM279" s="75">
        <f>IF(AK279=12,(AM278+1)*AL1,AM278*AL1)</f>
        <v>0</v>
      </c>
      <c r="AN279" s="75">
        <f>IF(AN277=AN278,(AN278+1-AO279)*AO1,AN278*AO1)</f>
        <v>0</v>
      </c>
      <c r="AO279" s="75">
        <f t="shared" si="242"/>
        <v>0</v>
      </c>
      <c r="AP279" s="75">
        <f>IF(AN278=AN279,BG279*AO1,(AP278-15)*AO1)</f>
        <v>0</v>
      </c>
      <c r="AQ279" s="75">
        <f>IF(AO279=12,(AQ278+1)*AO1,AQ278*AO1)</f>
        <v>0</v>
      </c>
      <c r="AR279" s="91">
        <f>SUM(MONTH(BC278+14)*AS1)</f>
        <v>0</v>
      </c>
      <c r="AS279" s="91">
        <f>SUM(DAY(BC278+14)*AS1)</f>
        <v>0</v>
      </c>
      <c r="AT279" s="91">
        <f>SUM(YEAR(BC278+14)*AS1)</f>
        <v>0</v>
      </c>
      <c r="AU279" s="91">
        <f>SUM(MONTH(BC278+7)*AV1)</f>
        <v>0</v>
      </c>
      <c r="AV279" s="91">
        <f>SUM(DAY(BC278+7)*AV1)</f>
        <v>0</v>
      </c>
      <c r="AW279" s="91">
        <f>SUM(YEAR(BC278+7)*AV1)</f>
        <v>0</v>
      </c>
      <c r="AX279" s="91">
        <f t="shared" si="220"/>
        <v>1</v>
      </c>
      <c r="AY279" s="91">
        <f t="shared" si="218"/>
        <v>1</v>
      </c>
      <c r="AZ279" s="91">
        <f t="shared" si="219"/>
        <v>0</v>
      </c>
      <c r="BA279" s="91">
        <f t="shared" si="219"/>
        <v>0</v>
      </c>
      <c r="BB279" s="79">
        <f t="shared" si="221"/>
        <v>0</v>
      </c>
      <c r="BC279" s="91">
        <f t="shared" si="222"/>
        <v>0</v>
      </c>
      <c r="BD279" s="75" t="s">
        <v>59</v>
      </c>
      <c r="BE279" s="91">
        <f>IF(BC279&lt;BU42,((BC279*10)+5),999999)</f>
        <v>5</v>
      </c>
      <c r="BF279" s="91">
        <f t="shared" si="223"/>
        <v>1</v>
      </c>
      <c r="BG279" s="75">
        <f t="shared" si="224"/>
        <v>0</v>
      </c>
      <c r="BH279" s="75">
        <f t="shared" si="243"/>
        <v>0</v>
      </c>
      <c r="BI279" s="75" t="b">
        <f t="shared" si="225"/>
        <v>0</v>
      </c>
      <c r="BJ279" s="75">
        <f t="shared" si="226"/>
        <v>0</v>
      </c>
      <c r="BK279" s="75">
        <f t="shared" si="227"/>
        <v>0</v>
      </c>
      <c r="BL279" s="75" t="b">
        <f t="shared" si="228"/>
        <v>1</v>
      </c>
      <c r="BM279" s="75">
        <f t="shared" si="229"/>
        <v>0</v>
      </c>
      <c r="BN279" s="75">
        <f t="shared" si="230"/>
        <v>0</v>
      </c>
      <c r="BO279" s="75" t="b">
        <f t="shared" si="231"/>
        <v>0</v>
      </c>
      <c r="BP279" s="75">
        <f t="shared" si="232"/>
        <v>0</v>
      </c>
      <c r="BQ279" s="75">
        <f t="shared" si="233"/>
        <v>0</v>
      </c>
      <c r="BR279" s="75"/>
      <c r="BS279" s="72" t="b">
        <f t="shared" si="207"/>
        <v>0</v>
      </c>
      <c r="BT279" s="72">
        <f t="shared" si="212"/>
        <v>0</v>
      </c>
      <c r="BU279" s="69" t="str">
        <f t="shared" si="211"/>
        <v/>
      </c>
      <c r="BV279" s="75"/>
      <c r="BW279" s="75"/>
      <c r="BX279" s="75"/>
      <c r="BY279" s="75"/>
      <c r="BZ279" s="75"/>
      <c r="CA279" s="75"/>
      <c r="CB279" s="75"/>
      <c r="CC279" s="75"/>
      <c r="CD279" s="79">
        <f t="shared" si="234"/>
        <v>0</v>
      </c>
      <c r="CE279" s="92">
        <f>IF(CD279&lt;CE3,CD279,CE3)</f>
        <v>0</v>
      </c>
      <c r="CF279" s="72" t="str">
        <f>IF(CE279&gt;=CE3,"BALLOON","PMT")</f>
        <v>PMT</v>
      </c>
      <c r="CG279" s="91">
        <f t="shared" si="244"/>
        <v>0</v>
      </c>
      <c r="CH279" s="91">
        <f>IF(BX1=360,CB5,CG279)</f>
        <v>0</v>
      </c>
      <c r="CI279" s="75" t="b">
        <f t="shared" si="235"/>
        <v>0</v>
      </c>
      <c r="CJ279" s="75">
        <f t="shared" si="245"/>
        <v>0</v>
      </c>
      <c r="CK279" s="75">
        <f>SUM(CJ279*CK1)</f>
        <v>0</v>
      </c>
      <c r="CL279" s="98">
        <f t="shared" si="236"/>
        <v>0</v>
      </c>
      <c r="CM279" s="97">
        <f>IF(CF279="PMT",E16-CL279,0)</f>
        <v>0</v>
      </c>
      <c r="CN279" s="97">
        <f t="shared" si="249"/>
        <v>0</v>
      </c>
      <c r="CO279" s="97">
        <f t="shared" si="237"/>
        <v>0</v>
      </c>
      <c r="CP279" s="97">
        <f t="shared" si="238"/>
        <v>0</v>
      </c>
      <c r="CQ279" s="94">
        <f t="shared" si="239"/>
        <v>0</v>
      </c>
      <c r="CR279" s="95">
        <f t="shared" si="246"/>
        <v>0</v>
      </c>
      <c r="CS279" s="96">
        <f t="shared" si="240"/>
        <v>0</v>
      </c>
      <c r="CT279" s="75">
        <f t="shared" si="248"/>
        <v>0</v>
      </c>
      <c r="CU279" s="99">
        <f t="shared" si="241"/>
        <v>0</v>
      </c>
      <c r="CV279" s="99">
        <f t="shared" si="217"/>
        <v>0</v>
      </c>
      <c r="CW279" s="100">
        <f t="shared" si="247"/>
        <v>0</v>
      </c>
      <c r="CX279" s="75">
        <f>SUM(CR279*CT279*BE1)</f>
        <v>0</v>
      </c>
    </row>
    <row r="280" spans="1:102" ht="18.95" customHeight="1">
      <c r="A280" s="45" t="str">
        <f t="shared" ref="A280:A343" si="251">IF(BT281 &lt; BT282, BT282,"")</f>
        <v/>
      </c>
      <c r="B280" s="55" t="str">
        <f t="shared" si="203"/>
        <v/>
      </c>
      <c r="C280" s="47" t="str">
        <f t="shared" ref="C280:C343" si="252">IF(CX262=1,CF262,"")</f>
        <v/>
      </c>
      <c r="D280" s="56" t="str">
        <f t="shared" si="204"/>
        <v/>
      </c>
      <c r="E280" s="121" t="str">
        <f t="shared" si="208"/>
        <v/>
      </c>
      <c r="F280" s="121"/>
      <c r="G280" s="57" t="str">
        <f t="shared" si="205"/>
        <v/>
      </c>
      <c r="H280" s="57" t="str">
        <f t="shared" si="206"/>
        <v/>
      </c>
      <c r="I280" s="128" t="str">
        <f t="shared" si="209"/>
        <v/>
      </c>
      <c r="J280" s="128" t="str">
        <f t="shared" si="210"/>
        <v/>
      </c>
      <c r="K280" s="140" t="str">
        <f t="shared" si="213"/>
        <v/>
      </c>
      <c r="L280" s="140"/>
      <c r="M280" s="139" t="str">
        <f t="shared" si="214"/>
        <v/>
      </c>
      <c r="N280" s="139"/>
      <c r="O280" s="46" t="str">
        <f t="shared" si="215"/>
        <v/>
      </c>
      <c r="P280" s="51" t="str">
        <f t="shared" si="216"/>
        <v/>
      </c>
      <c r="Q280" s="51"/>
      <c r="R280" s="75">
        <f>IF(R279+1&lt;13,(R279+1)*S1,1*S1)</f>
        <v>0</v>
      </c>
      <c r="S280" s="75">
        <f>SUM(BG280*S1)</f>
        <v>0</v>
      </c>
      <c r="T280" s="75">
        <f>IF(R280=1,(T279+1)*S1,T279*S1)</f>
        <v>0</v>
      </c>
      <c r="U280" s="75">
        <f>IF(U279+3&lt;13,(U279+3)*V1,(U279-9)*V1)</f>
        <v>0</v>
      </c>
      <c r="V280" s="75">
        <f>SUM(BG280*V1)</f>
        <v>0</v>
      </c>
      <c r="W280" s="75">
        <f>IF(U280&lt;4,(W279+1)*V1,W279*V1)</f>
        <v>0</v>
      </c>
      <c r="X280" s="75">
        <f>IF(X279+6&lt;13,(X279+6)*Y1,(X279-6)*Y1)</f>
        <v>0</v>
      </c>
      <c r="Y280" s="75">
        <f>SUM(BG280*Y1)</f>
        <v>0</v>
      </c>
      <c r="Z280" s="75">
        <f>IF(X280&lt;6,(Z279+1)*Y1,Z279*Y1)</f>
        <v>0</v>
      </c>
      <c r="AA280" s="75">
        <f>SUM(AA279*AB1)</f>
        <v>0</v>
      </c>
      <c r="AB280" s="75">
        <f>SUM(BG280*AB1)</f>
        <v>0</v>
      </c>
      <c r="AC280" s="75">
        <f>SUM(AC279+1*AB1)</f>
        <v>0</v>
      </c>
      <c r="AD280" s="75">
        <v>0</v>
      </c>
      <c r="AE280" s="75">
        <v>0</v>
      </c>
      <c r="AF280" s="75">
        <v>0</v>
      </c>
      <c r="AG280" s="75">
        <f>IF(AG279+2&lt;13,(AG279+2)*AH1,(AG279-10)*AH1)</f>
        <v>0</v>
      </c>
      <c r="AH280" s="75">
        <f>SUM(BG280*AH1)</f>
        <v>0</v>
      </c>
      <c r="AI280" s="75">
        <f>IF(AG280&lt;3,(AI279+1)*AH1,AI279*AH1)</f>
        <v>0</v>
      </c>
      <c r="AJ280" s="75">
        <f>IF(AJ278=AJ279,(AJ279+1-AK280)*AL1,AJ279*AL1)</f>
        <v>0</v>
      </c>
      <c r="AK280" s="75">
        <f t="shared" si="250"/>
        <v>0</v>
      </c>
      <c r="AL280" s="75">
        <f>IF(AJ280-AJ279=0,(AL279+15)*AL1,AM1*AL1)</f>
        <v>0</v>
      </c>
      <c r="AM280" s="75">
        <f>IF(AK280=12,(AM279+1)*AL1,AM279*AL1)</f>
        <v>0</v>
      </c>
      <c r="AN280" s="75">
        <f>IF(AN278=AN279,(AN279+1-AO280)*AO1,AN279*AO1)</f>
        <v>0</v>
      </c>
      <c r="AO280" s="75">
        <f t="shared" si="242"/>
        <v>0</v>
      </c>
      <c r="AP280" s="75">
        <f>IF(AN279=AN280,BG280*AO1,(AP279-15)*AO1)</f>
        <v>0</v>
      </c>
      <c r="AQ280" s="75">
        <f>IF(AO280=12,(AQ279+1)*AO1,AQ279*AO1)</f>
        <v>0</v>
      </c>
      <c r="AR280" s="91">
        <f>SUM(MONTH(BC279+14)*AS1)</f>
        <v>0</v>
      </c>
      <c r="AS280" s="91">
        <f>SUM(DAY(BC279+14)*AS1)</f>
        <v>0</v>
      </c>
      <c r="AT280" s="91">
        <f>SUM(YEAR(BC279+14)*AS1)</f>
        <v>0</v>
      </c>
      <c r="AU280" s="91">
        <f>SUM(MONTH(BC279+7)*AV1)</f>
        <v>0</v>
      </c>
      <c r="AV280" s="91">
        <f>SUM(DAY(BC279+7)*AV1)</f>
        <v>0</v>
      </c>
      <c r="AW280" s="91">
        <f>SUM(YEAR(BC279+7)*AV1)</f>
        <v>0</v>
      </c>
      <c r="AX280" s="91">
        <f t="shared" si="220"/>
        <v>1</v>
      </c>
      <c r="AY280" s="91">
        <f t="shared" si="218"/>
        <v>1</v>
      </c>
      <c r="AZ280" s="91">
        <f t="shared" si="219"/>
        <v>0</v>
      </c>
      <c r="BA280" s="91">
        <f t="shared" si="219"/>
        <v>0</v>
      </c>
      <c r="BB280" s="79">
        <f t="shared" si="221"/>
        <v>0</v>
      </c>
      <c r="BC280" s="91">
        <f t="shared" si="222"/>
        <v>0</v>
      </c>
      <c r="BD280" s="75" t="s">
        <v>59</v>
      </c>
      <c r="BE280" s="91">
        <f>IF(BC280&lt;BU42,((BC280*10)+5),999999)</f>
        <v>5</v>
      </c>
      <c r="BF280" s="91">
        <f t="shared" si="223"/>
        <v>1</v>
      </c>
      <c r="BG280" s="75">
        <f t="shared" si="224"/>
        <v>0</v>
      </c>
      <c r="BH280" s="75">
        <f t="shared" si="243"/>
        <v>0</v>
      </c>
      <c r="BI280" s="75" t="b">
        <f t="shared" si="225"/>
        <v>0</v>
      </c>
      <c r="BJ280" s="75">
        <f t="shared" si="226"/>
        <v>0</v>
      </c>
      <c r="BK280" s="75">
        <f t="shared" si="227"/>
        <v>0</v>
      </c>
      <c r="BL280" s="75" t="b">
        <f t="shared" si="228"/>
        <v>1</v>
      </c>
      <c r="BM280" s="75">
        <f t="shared" si="229"/>
        <v>0</v>
      </c>
      <c r="BN280" s="75">
        <f t="shared" si="230"/>
        <v>0</v>
      </c>
      <c r="BO280" s="75" t="b">
        <f t="shared" si="231"/>
        <v>0</v>
      </c>
      <c r="BP280" s="75">
        <f t="shared" si="232"/>
        <v>0</v>
      </c>
      <c r="BQ280" s="75">
        <f t="shared" si="233"/>
        <v>0</v>
      </c>
      <c r="BR280" s="75"/>
      <c r="BS280" s="72" t="b">
        <f t="shared" si="207"/>
        <v>0</v>
      </c>
      <c r="BT280" s="72">
        <f t="shared" si="212"/>
        <v>0</v>
      </c>
      <c r="BU280" s="69" t="str">
        <f t="shared" si="211"/>
        <v/>
      </c>
      <c r="BV280" s="75"/>
      <c r="BW280" s="75"/>
      <c r="BX280" s="75"/>
      <c r="BY280" s="75"/>
      <c r="BZ280" s="75"/>
      <c r="CA280" s="75"/>
      <c r="CB280" s="75"/>
      <c r="CC280" s="75"/>
      <c r="CD280" s="79">
        <f t="shared" si="234"/>
        <v>0</v>
      </c>
      <c r="CE280" s="92">
        <f>IF(CD280&lt;CE3,CD280,CE3)</f>
        <v>0</v>
      </c>
      <c r="CF280" s="72" t="str">
        <f>IF(CE280&gt;=CE3,"BALLOON","PMT")</f>
        <v>PMT</v>
      </c>
      <c r="CG280" s="91">
        <f t="shared" si="244"/>
        <v>0</v>
      </c>
      <c r="CH280" s="91">
        <f>IF(BX1=360,CB5,CG280)</f>
        <v>0</v>
      </c>
      <c r="CI280" s="75" t="b">
        <f t="shared" si="235"/>
        <v>0</v>
      </c>
      <c r="CJ280" s="75">
        <f t="shared" si="245"/>
        <v>0</v>
      </c>
      <c r="CK280" s="75">
        <f>SUM(CJ280*CK1)</f>
        <v>0</v>
      </c>
      <c r="CL280" s="98">
        <f t="shared" si="236"/>
        <v>0</v>
      </c>
      <c r="CM280" s="97">
        <f>IF(CF280="PMT",E16-CL280,0)</f>
        <v>0</v>
      </c>
      <c r="CN280" s="97">
        <f t="shared" si="249"/>
        <v>0</v>
      </c>
      <c r="CO280" s="97">
        <f t="shared" si="237"/>
        <v>0</v>
      </c>
      <c r="CP280" s="97">
        <f t="shared" si="238"/>
        <v>0</v>
      </c>
      <c r="CQ280" s="94">
        <f t="shared" si="239"/>
        <v>0</v>
      </c>
      <c r="CR280" s="95">
        <f t="shared" si="246"/>
        <v>0</v>
      </c>
      <c r="CS280" s="96">
        <f t="shared" si="240"/>
        <v>0</v>
      </c>
      <c r="CT280" s="75">
        <f t="shared" si="248"/>
        <v>0</v>
      </c>
      <c r="CU280" s="99">
        <f t="shared" si="241"/>
        <v>0</v>
      </c>
      <c r="CV280" s="99">
        <f t="shared" si="217"/>
        <v>0</v>
      </c>
      <c r="CW280" s="100">
        <f t="shared" si="247"/>
        <v>0</v>
      </c>
      <c r="CX280" s="75">
        <f>SUM(CR280*CT280*BE1)</f>
        <v>0</v>
      </c>
    </row>
    <row r="281" spans="1:102" ht="18.95" customHeight="1">
      <c r="A281" s="45" t="str">
        <f t="shared" si="251"/>
        <v/>
      </c>
      <c r="B281" s="55" t="str">
        <f t="shared" ref="B281:B344" si="253">IF(CX263=1,CE263,"")</f>
        <v/>
      </c>
      <c r="C281" s="47" t="str">
        <f t="shared" si="252"/>
        <v/>
      </c>
      <c r="D281" s="56" t="str">
        <f t="shared" ref="D281:D344" si="254">IF(CX263=1,CJ263,"")</f>
        <v/>
      </c>
      <c r="E281" s="121" t="str">
        <f t="shared" si="208"/>
        <v/>
      </c>
      <c r="F281" s="121"/>
      <c r="G281" s="57" t="str">
        <f t="shared" ref="G281:G344" si="255">IF(CX263=1,CL263,"")</f>
        <v/>
      </c>
      <c r="H281" s="57" t="str">
        <f t="shared" ref="H281:H344" si="256">IF(CX263=1,CN263+CO263,"")</f>
        <v/>
      </c>
      <c r="I281" s="128" t="str">
        <f t="shared" si="209"/>
        <v/>
      </c>
      <c r="J281" s="128" t="str">
        <f t="shared" si="210"/>
        <v/>
      </c>
      <c r="K281" s="140" t="str">
        <f t="shared" si="213"/>
        <v/>
      </c>
      <c r="L281" s="140"/>
      <c r="M281" s="139" t="str">
        <f t="shared" si="214"/>
        <v/>
      </c>
      <c r="N281" s="139"/>
      <c r="O281" s="46" t="str">
        <f t="shared" si="215"/>
        <v/>
      </c>
      <c r="P281" s="51" t="str">
        <f t="shared" si="216"/>
        <v/>
      </c>
      <c r="Q281" s="51"/>
      <c r="R281" s="75">
        <f>IF(R280+1&lt;13,(R280+1)*S1,1*S1)</f>
        <v>0</v>
      </c>
      <c r="S281" s="75">
        <f>SUM(BG281*S1)</f>
        <v>0</v>
      </c>
      <c r="T281" s="75">
        <f>IF(R281=1,(T280+1)*S1,T280*S1)</f>
        <v>0</v>
      </c>
      <c r="U281" s="75">
        <f>IF(U280+3&lt;13,(U280+3)*V1,(U280-9)*V1)</f>
        <v>0</v>
      </c>
      <c r="V281" s="75">
        <f>SUM(BG281*V1)</f>
        <v>0</v>
      </c>
      <c r="W281" s="75">
        <f>IF(U281&lt;4,(W280+1)*V1,W280*V1)</f>
        <v>0</v>
      </c>
      <c r="X281" s="75">
        <f>IF(X280+6&lt;13,(X280+6)*Y1,(X280-6)*Y1)</f>
        <v>0</v>
      </c>
      <c r="Y281" s="75">
        <f>SUM(BG281*Y1)</f>
        <v>0</v>
      </c>
      <c r="Z281" s="75">
        <f>IF(X281&lt;6,(Z280+1)*Y1,Z280*Y1)</f>
        <v>0</v>
      </c>
      <c r="AA281" s="75">
        <f>SUM(AA280*AB1)</f>
        <v>0</v>
      </c>
      <c r="AB281" s="75">
        <f>SUM(BG281*AB1)</f>
        <v>0</v>
      </c>
      <c r="AC281" s="75">
        <f>SUM(AC280+1*AB1)</f>
        <v>0</v>
      </c>
      <c r="AD281" s="75">
        <v>0</v>
      </c>
      <c r="AE281" s="75">
        <v>0</v>
      </c>
      <c r="AF281" s="75">
        <v>0</v>
      </c>
      <c r="AG281" s="75">
        <f>IF(AG280+2&lt;13,(AG280+2)*AH1,(AG280-10)*AH1)</f>
        <v>0</v>
      </c>
      <c r="AH281" s="75">
        <f>SUM(BG281*AH1)</f>
        <v>0</v>
      </c>
      <c r="AI281" s="75">
        <f>IF(AG281&lt;3,(AI280+1)*AH1,AI280*AH1)</f>
        <v>0</v>
      </c>
      <c r="AJ281" s="75">
        <f>IF(AJ279=AJ280,(AJ280+1-AK281)*AL1,AJ280*AL1)</f>
        <v>0</v>
      </c>
      <c r="AK281" s="75">
        <f t="shared" si="250"/>
        <v>0</v>
      </c>
      <c r="AL281" s="75">
        <f>IF(AJ281-AJ280=0,(AL280+15)*AL1,AM1*AL1)</f>
        <v>0</v>
      </c>
      <c r="AM281" s="75">
        <f>IF(AK281=12,(AM280+1)*AL1,AM280*AL1)</f>
        <v>0</v>
      </c>
      <c r="AN281" s="75">
        <f>IF(AN279=AN280,(AN280+1-AO281)*AO1,AN280*AO1)</f>
        <v>0</v>
      </c>
      <c r="AO281" s="75">
        <f t="shared" si="242"/>
        <v>0</v>
      </c>
      <c r="AP281" s="75">
        <f>IF(AN280=AN281,BG281*AO1,(AP280-15)*AO1)</f>
        <v>0</v>
      </c>
      <c r="AQ281" s="75">
        <f>IF(AO281=12,(AQ280+1)*AO1,AQ280*AO1)</f>
        <v>0</v>
      </c>
      <c r="AR281" s="91">
        <f>SUM(MONTH(BC280+14)*AS1)</f>
        <v>0</v>
      </c>
      <c r="AS281" s="91">
        <f>SUM(DAY(BC280+14)*AS1)</f>
        <v>0</v>
      </c>
      <c r="AT281" s="91">
        <f>SUM(YEAR(BC280+14)*AS1)</f>
        <v>0</v>
      </c>
      <c r="AU281" s="91">
        <f>SUM(MONTH(BC280+7)*AV1)</f>
        <v>0</v>
      </c>
      <c r="AV281" s="91">
        <f>SUM(DAY(BC280+7)*AV1)</f>
        <v>0</v>
      </c>
      <c r="AW281" s="91">
        <f>SUM(YEAR(BC280+7)*AV1)</f>
        <v>0</v>
      </c>
      <c r="AX281" s="91">
        <f t="shared" si="220"/>
        <v>1</v>
      </c>
      <c r="AY281" s="91">
        <f t="shared" si="218"/>
        <v>1</v>
      </c>
      <c r="AZ281" s="91">
        <f t="shared" si="219"/>
        <v>0</v>
      </c>
      <c r="BA281" s="91">
        <f t="shared" si="219"/>
        <v>0</v>
      </c>
      <c r="BB281" s="79">
        <f t="shared" si="221"/>
        <v>0</v>
      </c>
      <c r="BC281" s="91">
        <f t="shared" si="222"/>
        <v>0</v>
      </c>
      <c r="BD281" s="75" t="s">
        <v>59</v>
      </c>
      <c r="BE281" s="91">
        <f>IF(BC281&lt;BU42,((BC281*10)+5),999999)</f>
        <v>5</v>
      </c>
      <c r="BF281" s="91">
        <f t="shared" si="223"/>
        <v>1</v>
      </c>
      <c r="BG281" s="75">
        <f t="shared" si="224"/>
        <v>0</v>
      </c>
      <c r="BH281" s="75">
        <f t="shared" si="243"/>
        <v>0</v>
      </c>
      <c r="BI281" s="75" t="b">
        <f t="shared" si="225"/>
        <v>0</v>
      </c>
      <c r="BJ281" s="75">
        <f t="shared" si="226"/>
        <v>0</v>
      </c>
      <c r="BK281" s="75">
        <f t="shared" si="227"/>
        <v>0</v>
      </c>
      <c r="BL281" s="75" t="b">
        <f t="shared" si="228"/>
        <v>1</v>
      </c>
      <c r="BM281" s="75">
        <f t="shared" si="229"/>
        <v>0</v>
      </c>
      <c r="BN281" s="75">
        <f t="shared" si="230"/>
        <v>0</v>
      </c>
      <c r="BO281" s="75" t="b">
        <f t="shared" si="231"/>
        <v>0</v>
      </c>
      <c r="BP281" s="75">
        <f t="shared" si="232"/>
        <v>0</v>
      </c>
      <c r="BQ281" s="75">
        <f t="shared" si="233"/>
        <v>0</v>
      </c>
      <c r="BR281" s="75"/>
      <c r="BS281" s="72" t="b">
        <f t="shared" si="207"/>
        <v>0</v>
      </c>
      <c r="BT281" s="72">
        <f t="shared" si="212"/>
        <v>0</v>
      </c>
      <c r="BU281" s="69" t="str">
        <f t="shared" si="211"/>
        <v/>
      </c>
      <c r="BV281" s="75"/>
      <c r="BW281" s="75"/>
      <c r="BX281" s="75"/>
      <c r="BY281" s="75"/>
      <c r="BZ281" s="75"/>
      <c r="CA281" s="75"/>
      <c r="CB281" s="75"/>
      <c r="CC281" s="75"/>
      <c r="CD281" s="79">
        <f t="shared" si="234"/>
        <v>0</v>
      </c>
      <c r="CE281" s="92">
        <f>IF(CD281&lt;CE3,CD281,CE3)</f>
        <v>0</v>
      </c>
      <c r="CF281" s="72" t="str">
        <f>IF(CE281&gt;=CE3,"BALLOON","PMT")</f>
        <v>PMT</v>
      </c>
      <c r="CG281" s="91">
        <f t="shared" si="244"/>
        <v>0</v>
      </c>
      <c r="CH281" s="91">
        <f>IF(BX1=360,CB5,CG281)</f>
        <v>0</v>
      </c>
      <c r="CI281" s="75" t="b">
        <f t="shared" si="235"/>
        <v>0</v>
      </c>
      <c r="CJ281" s="75">
        <f t="shared" si="245"/>
        <v>0</v>
      </c>
      <c r="CK281" s="75">
        <f>SUM(CJ281*CK1)</f>
        <v>0</v>
      </c>
      <c r="CL281" s="98">
        <f t="shared" si="236"/>
        <v>0</v>
      </c>
      <c r="CM281" s="97">
        <f>IF(CF281="PMT",E16-CL281,0)</f>
        <v>0</v>
      </c>
      <c r="CN281" s="97">
        <f t="shared" si="249"/>
        <v>0</v>
      </c>
      <c r="CO281" s="97">
        <f t="shared" si="237"/>
        <v>0</v>
      </c>
      <c r="CP281" s="97">
        <f t="shared" si="238"/>
        <v>0</v>
      </c>
      <c r="CQ281" s="94">
        <f t="shared" si="239"/>
        <v>0</v>
      </c>
      <c r="CR281" s="95">
        <f t="shared" si="246"/>
        <v>0</v>
      </c>
      <c r="CS281" s="96">
        <f t="shared" si="240"/>
        <v>0</v>
      </c>
      <c r="CT281" s="75">
        <f t="shared" si="248"/>
        <v>0</v>
      </c>
      <c r="CU281" s="99">
        <f t="shared" si="241"/>
        <v>0</v>
      </c>
      <c r="CV281" s="99">
        <f t="shared" si="217"/>
        <v>0</v>
      </c>
      <c r="CW281" s="100">
        <f t="shared" si="247"/>
        <v>0</v>
      </c>
      <c r="CX281" s="75">
        <f>SUM(CR281*CT281*BE1)</f>
        <v>0</v>
      </c>
    </row>
    <row r="282" spans="1:102" ht="18.95" customHeight="1">
      <c r="A282" s="45" t="str">
        <f t="shared" si="251"/>
        <v/>
      </c>
      <c r="B282" s="55" t="str">
        <f t="shared" si="253"/>
        <v/>
      </c>
      <c r="C282" s="47" t="str">
        <f t="shared" si="252"/>
        <v/>
      </c>
      <c r="D282" s="56" t="str">
        <f t="shared" si="254"/>
        <v/>
      </c>
      <c r="E282" s="121" t="str">
        <f t="shared" si="208"/>
        <v/>
      </c>
      <c r="F282" s="121"/>
      <c r="G282" s="57" t="str">
        <f t="shared" si="255"/>
        <v/>
      </c>
      <c r="H282" s="57" t="str">
        <f t="shared" si="256"/>
        <v/>
      </c>
      <c r="I282" s="128" t="str">
        <f t="shared" si="209"/>
        <v/>
      </c>
      <c r="J282" s="128" t="str">
        <f t="shared" si="210"/>
        <v/>
      </c>
      <c r="K282" s="140" t="str">
        <f t="shared" si="213"/>
        <v/>
      </c>
      <c r="L282" s="140"/>
      <c r="M282" s="139" t="str">
        <f t="shared" si="214"/>
        <v/>
      </c>
      <c r="N282" s="139"/>
      <c r="O282" s="46" t="str">
        <f t="shared" si="215"/>
        <v/>
      </c>
      <c r="P282" s="51" t="str">
        <f t="shared" si="216"/>
        <v/>
      </c>
      <c r="Q282" s="51"/>
      <c r="R282" s="75">
        <f>IF(R281+1&lt;13,(R281+1)*S1,1*S1)</f>
        <v>0</v>
      </c>
      <c r="S282" s="75">
        <f>SUM(BG282*S1)</f>
        <v>0</v>
      </c>
      <c r="T282" s="75">
        <f>IF(R282=1,(T281+1)*S1,T281*S1)</f>
        <v>0</v>
      </c>
      <c r="U282" s="75">
        <f>IF(U281+3&lt;13,(U281+3)*V1,(U281-9)*V1)</f>
        <v>0</v>
      </c>
      <c r="V282" s="75">
        <f>SUM(BG282*V1)</f>
        <v>0</v>
      </c>
      <c r="W282" s="75">
        <f>IF(U282&lt;4,(W281+1)*V1,W281*V1)</f>
        <v>0</v>
      </c>
      <c r="X282" s="75">
        <f>IF(X281+6&lt;13,(X281+6)*Y1,(X281-6)*Y1)</f>
        <v>0</v>
      </c>
      <c r="Y282" s="75">
        <f>SUM(BG282*Y1)</f>
        <v>0</v>
      </c>
      <c r="Z282" s="75">
        <f>IF(X282&lt;6,(Z281+1)*Y1,Z281*Y1)</f>
        <v>0</v>
      </c>
      <c r="AA282" s="75">
        <f>SUM(AA281*AB1)</f>
        <v>0</v>
      </c>
      <c r="AB282" s="75">
        <f>SUM(BG282*AB1)</f>
        <v>0</v>
      </c>
      <c r="AC282" s="75">
        <f>SUM(AC281+1*AB1)</f>
        <v>0</v>
      </c>
      <c r="AD282" s="75">
        <v>0</v>
      </c>
      <c r="AE282" s="75">
        <v>0</v>
      </c>
      <c r="AF282" s="75">
        <v>0</v>
      </c>
      <c r="AG282" s="75">
        <f>IF(AG281+2&lt;13,(AG281+2)*AH1,(AG281-10)*AH1)</f>
        <v>0</v>
      </c>
      <c r="AH282" s="75">
        <f>SUM(BG282*AH1)</f>
        <v>0</v>
      </c>
      <c r="AI282" s="75">
        <f>IF(AG282&lt;3,(AI281+1)*AH1,AI281*AH1)</f>
        <v>0</v>
      </c>
      <c r="AJ282" s="75">
        <f>IF(AJ280=AJ281,(AJ281+1-AK282)*AL1,AJ281*AL1)</f>
        <v>0</v>
      </c>
      <c r="AK282" s="75">
        <f t="shared" si="250"/>
        <v>0</v>
      </c>
      <c r="AL282" s="75">
        <f>IF(AJ282-AJ281=0,(AL281+15)*AL1,AM1*AL1)</f>
        <v>0</v>
      </c>
      <c r="AM282" s="75">
        <f>IF(AK282=12,(AM281+1)*AL1,AM281*AL1)</f>
        <v>0</v>
      </c>
      <c r="AN282" s="75">
        <f>IF(AN280=AN281,(AN281+1-AO282)*AO1,AN281*AO1)</f>
        <v>0</v>
      </c>
      <c r="AO282" s="75">
        <f t="shared" si="242"/>
        <v>0</v>
      </c>
      <c r="AP282" s="75">
        <f>IF(AN281=AN282,BG282*AO1,(AP281-15)*AO1)</f>
        <v>0</v>
      </c>
      <c r="AQ282" s="75">
        <f>IF(AO282=12,(AQ281+1)*AO1,AQ281*AO1)</f>
        <v>0</v>
      </c>
      <c r="AR282" s="91">
        <f>SUM(MONTH(BC281+14)*AS1)</f>
        <v>0</v>
      </c>
      <c r="AS282" s="91">
        <f>SUM(DAY(BC281+14)*AS1)</f>
        <v>0</v>
      </c>
      <c r="AT282" s="91">
        <f>SUM(YEAR(BC281+14)*AS1)</f>
        <v>0</v>
      </c>
      <c r="AU282" s="91">
        <f>SUM(MONTH(BC281+7)*AV1)</f>
        <v>0</v>
      </c>
      <c r="AV282" s="91">
        <f>SUM(DAY(BC281+7)*AV1)</f>
        <v>0</v>
      </c>
      <c r="AW282" s="91">
        <f>SUM(YEAR(BC281+7)*AV1)</f>
        <v>0</v>
      </c>
      <c r="AX282" s="91">
        <f t="shared" si="220"/>
        <v>1</v>
      </c>
      <c r="AY282" s="91">
        <f t="shared" si="218"/>
        <v>1</v>
      </c>
      <c r="AZ282" s="91">
        <f t="shared" si="219"/>
        <v>0</v>
      </c>
      <c r="BA282" s="91">
        <f t="shared" si="219"/>
        <v>0</v>
      </c>
      <c r="BB282" s="79">
        <f t="shared" si="221"/>
        <v>0</v>
      </c>
      <c r="BC282" s="91">
        <f t="shared" si="222"/>
        <v>0</v>
      </c>
      <c r="BD282" s="75" t="s">
        <v>59</v>
      </c>
      <c r="BE282" s="91">
        <f>IF(BC282&lt;BU42,((BC282*10)+5),999999)</f>
        <v>5</v>
      </c>
      <c r="BF282" s="91">
        <f t="shared" si="223"/>
        <v>1</v>
      </c>
      <c r="BG282" s="75">
        <f t="shared" si="224"/>
        <v>0</v>
      </c>
      <c r="BH282" s="75">
        <f t="shared" si="243"/>
        <v>0</v>
      </c>
      <c r="BI282" s="75" t="b">
        <f t="shared" si="225"/>
        <v>0</v>
      </c>
      <c r="BJ282" s="75">
        <f t="shared" si="226"/>
        <v>0</v>
      </c>
      <c r="BK282" s="75">
        <f t="shared" si="227"/>
        <v>0</v>
      </c>
      <c r="BL282" s="75" t="b">
        <f t="shared" si="228"/>
        <v>1</v>
      </c>
      <c r="BM282" s="75">
        <f t="shared" si="229"/>
        <v>0</v>
      </c>
      <c r="BN282" s="75">
        <f t="shared" si="230"/>
        <v>0</v>
      </c>
      <c r="BO282" s="75" t="b">
        <f t="shared" si="231"/>
        <v>0</v>
      </c>
      <c r="BP282" s="75">
        <f t="shared" si="232"/>
        <v>0</v>
      </c>
      <c r="BQ282" s="75">
        <f t="shared" si="233"/>
        <v>0</v>
      </c>
      <c r="BR282" s="75"/>
      <c r="BS282" s="72" t="b">
        <f t="shared" si="207"/>
        <v>0</v>
      </c>
      <c r="BT282" s="72">
        <f t="shared" si="212"/>
        <v>0</v>
      </c>
      <c r="BU282" s="69" t="str">
        <f t="shared" si="211"/>
        <v/>
      </c>
      <c r="BV282" s="75"/>
      <c r="BW282" s="75"/>
      <c r="BX282" s="75"/>
      <c r="BY282" s="75"/>
      <c r="BZ282" s="75"/>
      <c r="CA282" s="75"/>
      <c r="CB282" s="75"/>
      <c r="CC282" s="75"/>
      <c r="CD282" s="79">
        <f t="shared" si="234"/>
        <v>0</v>
      </c>
      <c r="CE282" s="92">
        <f>IF(CD282&lt;CE3,CD282,CE3)</f>
        <v>0</v>
      </c>
      <c r="CF282" s="72" t="str">
        <f>IF(CE282&gt;=CE3,"BALLOON","PMT")</f>
        <v>PMT</v>
      </c>
      <c r="CG282" s="91">
        <f t="shared" si="244"/>
        <v>0</v>
      </c>
      <c r="CH282" s="91">
        <f>IF(BX1=360,CB5,CG282)</f>
        <v>0</v>
      </c>
      <c r="CI282" s="75" t="b">
        <f t="shared" si="235"/>
        <v>0</v>
      </c>
      <c r="CJ282" s="75">
        <f t="shared" si="245"/>
        <v>0</v>
      </c>
      <c r="CK282" s="75">
        <f>SUM(CJ282*CK1)</f>
        <v>0</v>
      </c>
      <c r="CL282" s="98">
        <f t="shared" si="236"/>
        <v>0</v>
      </c>
      <c r="CM282" s="97">
        <f>IF(CF282="PMT",E16-CL282,0)</f>
        <v>0</v>
      </c>
      <c r="CN282" s="97">
        <f t="shared" si="249"/>
        <v>0</v>
      </c>
      <c r="CO282" s="97">
        <f t="shared" si="237"/>
        <v>0</v>
      </c>
      <c r="CP282" s="97">
        <f t="shared" si="238"/>
        <v>0</v>
      </c>
      <c r="CQ282" s="94">
        <f t="shared" si="239"/>
        <v>0</v>
      </c>
      <c r="CR282" s="95">
        <f t="shared" si="246"/>
        <v>0</v>
      </c>
      <c r="CS282" s="96">
        <f>IF(CL282+CM282&lt;CQ281,(CL282+CM282)*CR282,(CQ281+CL282)*CR282)</f>
        <v>0</v>
      </c>
      <c r="CT282" s="75">
        <f t="shared" si="248"/>
        <v>0</v>
      </c>
      <c r="CU282" s="99">
        <f t="shared" si="241"/>
        <v>0</v>
      </c>
      <c r="CV282" s="99">
        <f t="shared" si="217"/>
        <v>0</v>
      </c>
      <c r="CW282" s="100">
        <f t="shared" si="247"/>
        <v>0</v>
      </c>
      <c r="CX282" s="75">
        <f>SUM(CR282*CT282*BE1)</f>
        <v>0</v>
      </c>
    </row>
    <row r="283" spans="1:102" ht="18.95" customHeight="1">
      <c r="A283" s="45" t="str">
        <f t="shared" si="251"/>
        <v/>
      </c>
      <c r="B283" s="55" t="str">
        <f t="shared" si="253"/>
        <v/>
      </c>
      <c r="C283" s="47" t="str">
        <f t="shared" si="252"/>
        <v/>
      </c>
      <c r="D283" s="56" t="str">
        <f t="shared" si="254"/>
        <v/>
      </c>
      <c r="E283" s="121" t="str">
        <f t="shared" si="208"/>
        <v/>
      </c>
      <c r="F283" s="121"/>
      <c r="G283" s="57" t="str">
        <f t="shared" si="255"/>
        <v/>
      </c>
      <c r="H283" s="57" t="str">
        <f t="shared" si="256"/>
        <v/>
      </c>
      <c r="I283" s="128" t="str">
        <f t="shared" si="209"/>
        <v/>
      </c>
      <c r="J283" s="128" t="str">
        <f t="shared" si="210"/>
        <v/>
      </c>
      <c r="K283" s="140" t="str">
        <f t="shared" si="213"/>
        <v/>
      </c>
      <c r="L283" s="140"/>
      <c r="M283" s="139" t="str">
        <f t="shared" si="214"/>
        <v/>
      </c>
      <c r="N283" s="139"/>
      <c r="O283" s="46" t="str">
        <f t="shared" si="215"/>
        <v/>
      </c>
      <c r="P283" s="51" t="str">
        <f t="shared" si="216"/>
        <v/>
      </c>
      <c r="Q283" s="51"/>
      <c r="R283" s="75">
        <f>IF(R282+1&lt;13,(R282+1)*S1,1*S1)</f>
        <v>0</v>
      </c>
      <c r="S283" s="75">
        <f>SUM(BG283*S1)</f>
        <v>0</v>
      </c>
      <c r="T283" s="75">
        <f>IF(R283=1,(T282+1)*S1,T282*S1)</f>
        <v>0</v>
      </c>
      <c r="U283" s="75">
        <f>IF(U282+3&lt;13,(U282+3)*V1,(U282-9)*V1)</f>
        <v>0</v>
      </c>
      <c r="V283" s="75">
        <f>SUM(BG283*V1)</f>
        <v>0</v>
      </c>
      <c r="W283" s="75">
        <f>IF(U283&lt;4,(W282+1)*V1,W282*V1)</f>
        <v>0</v>
      </c>
      <c r="X283" s="75">
        <f>IF(X282+6&lt;13,(X282+6)*Y1,(X282-6)*Y1)</f>
        <v>0</v>
      </c>
      <c r="Y283" s="75">
        <f>SUM(BG283*Y1)</f>
        <v>0</v>
      </c>
      <c r="Z283" s="75">
        <f>IF(X283&lt;6,(Z282+1)*Y1,Z282*Y1)</f>
        <v>0</v>
      </c>
      <c r="AA283" s="75">
        <f>SUM(AA282*AB1)</f>
        <v>0</v>
      </c>
      <c r="AB283" s="75">
        <f>SUM(BG283*AB1)</f>
        <v>0</v>
      </c>
      <c r="AC283" s="75">
        <f>SUM(AC282+1*AB1)</f>
        <v>0</v>
      </c>
      <c r="AD283" s="75">
        <v>0</v>
      </c>
      <c r="AE283" s="75">
        <v>0</v>
      </c>
      <c r="AF283" s="75">
        <v>0</v>
      </c>
      <c r="AG283" s="75">
        <f>IF(AG282+2&lt;13,(AG282+2)*AH1,(AG282-10)*AH1)</f>
        <v>0</v>
      </c>
      <c r="AH283" s="75">
        <f>SUM(BG283*AH1)</f>
        <v>0</v>
      </c>
      <c r="AI283" s="75">
        <f>IF(AG283&lt;3,(AI282+1)*AH1,AI282*AH1)</f>
        <v>0</v>
      </c>
      <c r="AJ283" s="75">
        <f>IF(AJ281=AJ282,(AJ282+1-AK283)*AL1,AJ282*AL1)</f>
        <v>0</v>
      </c>
      <c r="AK283" s="75">
        <f t="shared" si="250"/>
        <v>0</v>
      </c>
      <c r="AL283" s="75">
        <f>IF(AJ283-AJ282=0,(AL282+15)*AL1,AM1*AL1)</f>
        <v>0</v>
      </c>
      <c r="AM283" s="75">
        <f>IF(AK283=12,(AM282+1)*AL1,AM282*AL1)</f>
        <v>0</v>
      </c>
      <c r="AN283" s="75">
        <f>IF(AN281=AN282,(AN282+1-AO283)*AO1,AN282*AO1)</f>
        <v>0</v>
      </c>
      <c r="AO283" s="75">
        <f t="shared" si="242"/>
        <v>0</v>
      </c>
      <c r="AP283" s="75">
        <f>IF(AN282=AN283,BG283*AO1,(AP282-15)*AO1)</f>
        <v>0</v>
      </c>
      <c r="AQ283" s="75">
        <f>IF(AO283=12,(AQ282+1)*AO1,AQ282*AO1)</f>
        <v>0</v>
      </c>
      <c r="AR283" s="91">
        <f>SUM(MONTH(BC282+14)*AS1)</f>
        <v>0</v>
      </c>
      <c r="AS283" s="91">
        <f>SUM(DAY(BC282+14)*AS1)</f>
        <v>0</v>
      </c>
      <c r="AT283" s="91">
        <f>SUM(YEAR(BC282+14)*AS1)</f>
        <v>0</v>
      </c>
      <c r="AU283" s="91">
        <f>SUM(MONTH(BC282+7)*AV1)</f>
        <v>0</v>
      </c>
      <c r="AV283" s="91">
        <f>SUM(DAY(BC282+7)*AV1)</f>
        <v>0</v>
      </c>
      <c r="AW283" s="91">
        <f>SUM(YEAR(BC282+7)*AV1)</f>
        <v>0</v>
      </c>
      <c r="AX283" s="91">
        <f t="shared" si="220"/>
        <v>1</v>
      </c>
      <c r="AY283" s="91">
        <f t="shared" si="218"/>
        <v>1</v>
      </c>
      <c r="AZ283" s="91">
        <f t="shared" si="219"/>
        <v>0</v>
      </c>
      <c r="BA283" s="91">
        <f t="shared" si="219"/>
        <v>0</v>
      </c>
      <c r="BB283" s="79">
        <f t="shared" si="221"/>
        <v>0</v>
      </c>
      <c r="BC283" s="91">
        <f t="shared" si="222"/>
        <v>0</v>
      </c>
      <c r="BD283" s="75" t="s">
        <v>59</v>
      </c>
      <c r="BE283" s="91">
        <f>IF(BC283&lt;BU42,((BC283*10)+5),999999)</f>
        <v>5</v>
      </c>
      <c r="BF283" s="91">
        <f t="shared" si="223"/>
        <v>1</v>
      </c>
      <c r="BG283" s="75">
        <f t="shared" si="224"/>
        <v>0</v>
      </c>
      <c r="BH283" s="75">
        <f t="shared" si="243"/>
        <v>0</v>
      </c>
      <c r="BI283" s="75" t="b">
        <f t="shared" si="225"/>
        <v>0</v>
      </c>
      <c r="BJ283" s="75">
        <f t="shared" si="226"/>
        <v>0</v>
      </c>
      <c r="BK283" s="75">
        <f t="shared" si="227"/>
        <v>0</v>
      </c>
      <c r="BL283" s="75" t="b">
        <f t="shared" si="228"/>
        <v>1</v>
      </c>
      <c r="BM283" s="75">
        <f t="shared" si="229"/>
        <v>0</v>
      </c>
      <c r="BN283" s="75">
        <f t="shared" si="230"/>
        <v>0</v>
      </c>
      <c r="BO283" s="75" t="b">
        <f t="shared" si="231"/>
        <v>0</v>
      </c>
      <c r="BP283" s="75">
        <f t="shared" si="232"/>
        <v>0</v>
      </c>
      <c r="BQ283" s="75">
        <f t="shared" si="233"/>
        <v>0</v>
      </c>
      <c r="BR283" s="75"/>
      <c r="BS283" s="72" t="b">
        <f t="shared" ref="BS283:BS346" si="257">OR(C281 = "PMT")</f>
        <v>0</v>
      </c>
      <c r="BT283" s="72">
        <f t="shared" si="212"/>
        <v>0</v>
      </c>
      <c r="BU283" s="69" t="str">
        <f t="shared" si="211"/>
        <v/>
      </c>
      <c r="BV283" s="75"/>
      <c r="BW283" s="75"/>
      <c r="BX283" s="75"/>
      <c r="BY283" s="75"/>
      <c r="BZ283" s="75"/>
      <c r="CA283" s="75"/>
      <c r="CB283" s="75"/>
      <c r="CC283" s="75"/>
      <c r="CD283" s="79">
        <f t="shared" si="234"/>
        <v>0</v>
      </c>
      <c r="CE283" s="92">
        <f>IF(CD283&lt;CE3,CD283,CE3)</f>
        <v>0</v>
      </c>
      <c r="CF283" s="72" t="str">
        <f>IF(CE283&gt;=CE3,"BALLOON","PMT")</f>
        <v>PMT</v>
      </c>
      <c r="CG283" s="91">
        <f t="shared" si="244"/>
        <v>0</v>
      </c>
      <c r="CH283" s="91">
        <f>IF(BX1=360,CB5,CG283)</f>
        <v>0</v>
      </c>
      <c r="CI283" s="75" t="b">
        <f t="shared" si="235"/>
        <v>0</v>
      </c>
      <c r="CJ283" s="75">
        <f t="shared" si="245"/>
        <v>0</v>
      </c>
      <c r="CK283" s="75">
        <f>SUM(CJ283*CK1)</f>
        <v>0</v>
      </c>
      <c r="CL283" s="98">
        <f t="shared" si="236"/>
        <v>0</v>
      </c>
      <c r="CM283" s="97">
        <f>IF(CF283="PMT",E16-CL283,0)</f>
        <v>0</v>
      </c>
      <c r="CN283" s="97">
        <f t="shared" si="249"/>
        <v>0</v>
      </c>
      <c r="CO283" s="97">
        <f t="shared" si="237"/>
        <v>0</v>
      </c>
      <c r="CP283" s="97">
        <f t="shared" si="238"/>
        <v>0</v>
      </c>
      <c r="CQ283" s="94">
        <f t="shared" si="239"/>
        <v>0</v>
      </c>
      <c r="CR283" s="95">
        <f t="shared" si="246"/>
        <v>0</v>
      </c>
      <c r="CS283" s="96">
        <f t="shared" ref="CS283:CS325" si="258">IF(CL283+CM283&lt;CQ282,(CL283+CM283)*CR283,(CQ282+CL283)*CR283)</f>
        <v>0</v>
      </c>
      <c r="CT283" s="75">
        <f t="shared" si="248"/>
        <v>0</v>
      </c>
      <c r="CU283" s="99">
        <f t="shared" si="241"/>
        <v>0</v>
      </c>
      <c r="CV283" s="99">
        <f t="shared" si="217"/>
        <v>0</v>
      </c>
      <c r="CW283" s="100">
        <f t="shared" si="247"/>
        <v>0</v>
      </c>
      <c r="CX283" s="75">
        <f>SUM(CR283*CT283*BE1)</f>
        <v>0</v>
      </c>
    </row>
    <row r="284" spans="1:102" ht="18.95" customHeight="1">
      <c r="A284" s="45" t="str">
        <f t="shared" si="251"/>
        <v/>
      </c>
      <c r="B284" s="55" t="str">
        <f t="shared" si="253"/>
        <v/>
      </c>
      <c r="C284" s="47" t="str">
        <f t="shared" si="252"/>
        <v/>
      </c>
      <c r="D284" s="56" t="str">
        <f t="shared" si="254"/>
        <v/>
      </c>
      <c r="E284" s="121" t="str">
        <f t="shared" ref="E284:E347" si="259">IF(CV266*CX266&gt;0,CV266,"")</f>
        <v/>
      </c>
      <c r="F284" s="121"/>
      <c r="G284" s="57" t="str">
        <f t="shared" si="255"/>
        <v/>
      </c>
      <c r="H284" s="57" t="str">
        <f t="shared" si="256"/>
        <v/>
      </c>
      <c r="I284" s="128" t="str">
        <f t="shared" ref="I284:I347" si="260">IF(CX266=1,CW266,"")</f>
        <v/>
      </c>
      <c r="J284" s="128" t="str">
        <f t="shared" ref="J284:J347" si="261">IF(CT266*CV266=1,CY266,"")</f>
        <v/>
      </c>
      <c r="K284" s="140" t="str">
        <f t="shared" si="213"/>
        <v/>
      </c>
      <c r="L284" s="140"/>
      <c r="M284" s="139" t="str">
        <f t="shared" si="214"/>
        <v/>
      </c>
      <c r="N284" s="139"/>
      <c r="O284" s="46" t="str">
        <f t="shared" si="215"/>
        <v/>
      </c>
      <c r="P284" s="51" t="str">
        <f t="shared" si="216"/>
        <v/>
      </c>
      <c r="Q284" s="51"/>
      <c r="R284" s="75">
        <f>IF(R283+1&lt;13,(R283+1)*S1,1*S1)</f>
        <v>0</v>
      </c>
      <c r="S284" s="75">
        <f>SUM(BG284*S1)</f>
        <v>0</v>
      </c>
      <c r="T284" s="75">
        <f>IF(R284=1,(T283+1)*S1,T283*S1)</f>
        <v>0</v>
      </c>
      <c r="U284" s="75">
        <f>IF(U283+3&lt;13,(U283+3)*V1,(U283-9)*V1)</f>
        <v>0</v>
      </c>
      <c r="V284" s="75">
        <f>SUM(BG284*V1)</f>
        <v>0</v>
      </c>
      <c r="W284" s="75">
        <f>IF(U284&lt;4,(W283+1)*V1,W283*V1)</f>
        <v>0</v>
      </c>
      <c r="X284" s="75">
        <f>IF(X283+6&lt;13,(X283+6)*Y1,(X283-6)*Y1)</f>
        <v>0</v>
      </c>
      <c r="Y284" s="75">
        <f>SUM(BG284*Y1)</f>
        <v>0</v>
      </c>
      <c r="Z284" s="75">
        <f>IF(X284&lt;6,(Z283+1)*Y1,Z283*Y1)</f>
        <v>0</v>
      </c>
      <c r="AA284" s="75">
        <f>SUM(AA283*AB1)</f>
        <v>0</v>
      </c>
      <c r="AB284" s="75">
        <f>SUM(BG284*AB1)</f>
        <v>0</v>
      </c>
      <c r="AC284" s="75">
        <f>SUM(AC283+1*AB1)</f>
        <v>0</v>
      </c>
      <c r="AD284" s="75">
        <v>0</v>
      </c>
      <c r="AE284" s="75">
        <v>0</v>
      </c>
      <c r="AF284" s="75">
        <v>0</v>
      </c>
      <c r="AG284" s="75">
        <f>IF(AG283+2&lt;13,(AG283+2)*AH1,(AG283-10)*AH1)</f>
        <v>0</v>
      </c>
      <c r="AH284" s="75">
        <f>SUM(BG284*AH1)</f>
        <v>0</v>
      </c>
      <c r="AI284" s="75">
        <f>IF(AG284&lt;3,(AI283+1)*AH1,AI283*AH1)</f>
        <v>0</v>
      </c>
      <c r="AJ284" s="75">
        <f>IF(AJ282=AJ283,(AJ283+1-AK284)*AL1,AJ283*AL1)</f>
        <v>0</v>
      </c>
      <c r="AK284" s="75">
        <f t="shared" si="250"/>
        <v>0</v>
      </c>
      <c r="AL284" s="75">
        <f>IF(AJ284-AJ283=0,(AL283+15)*AL1,AM1*AL1)</f>
        <v>0</v>
      </c>
      <c r="AM284" s="75">
        <f>IF(AK284=12,(AM283+1)*AL1,AM283*AL1)</f>
        <v>0</v>
      </c>
      <c r="AN284" s="75">
        <f>IF(AN282=AN283,(AN283+1-AO284)*AO1,AN283*AO1)</f>
        <v>0</v>
      </c>
      <c r="AO284" s="75">
        <f t="shared" si="242"/>
        <v>0</v>
      </c>
      <c r="AP284" s="75">
        <f>IF(AN283=AN284,BG284*AO1,(AP283-15)*AO1)</f>
        <v>0</v>
      </c>
      <c r="AQ284" s="75">
        <f>IF(AO284=12,(AQ283+1)*AO1,AQ283*AO1)</f>
        <v>0</v>
      </c>
      <c r="AR284" s="91">
        <f>SUM(MONTH(BC283+14)*AS1)</f>
        <v>0</v>
      </c>
      <c r="AS284" s="91">
        <f>SUM(DAY(BC283+14)*AS1)</f>
        <v>0</v>
      </c>
      <c r="AT284" s="91">
        <f>SUM(YEAR(BC283+14)*AS1)</f>
        <v>0</v>
      </c>
      <c r="AU284" s="91">
        <f>SUM(MONTH(BC283+7)*AV1)</f>
        <v>0</v>
      </c>
      <c r="AV284" s="91">
        <f>SUM(DAY(BC283+7)*AV1)</f>
        <v>0</v>
      </c>
      <c r="AW284" s="91">
        <f>SUM(YEAR(BC283+7)*AV1)</f>
        <v>0</v>
      </c>
      <c r="AX284" s="91">
        <f t="shared" si="220"/>
        <v>1</v>
      </c>
      <c r="AY284" s="91">
        <f t="shared" si="218"/>
        <v>1</v>
      </c>
      <c r="AZ284" s="91">
        <f t="shared" si="219"/>
        <v>0</v>
      </c>
      <c r="BA284" s="91">
        <f t="shared" si="219"/>
        <v>0</v>
      </c>
      <c r="BB284" s="79">
        <f t="shared" si="221"/>
        <v>0</v>
      </c>
      <c r="BC284" s="91">
        <f t="shared" si="222"/>
        <v>0</v>
      </c>
      <c r="BD284" s="75" t="s">
        <v>59</v>
      </c>
      <c r="BE284" s="91">
        <f>IF(BC284&lt;BU42,((BC284*10)+5),999999)</f>
        <v>5</v>
      </c>
      <c r="BF284" s="91">
        <f t="shared" si="223"/>
        <v>1</v>
      </c>
      <c r="BG284" s="75">
        <f t="shared" si="224"/>
        <v>0</v>
      </c>
      <c r="BH284" s="75">
        <f t="shared" si="243"/>
        <v>0</v>
      </c>
      <c r="BI284" s="75" t="b">
        <f t="shared" si="225"/>
        <v>0</v>
      </c>
      <c r="BJ284" s="75">
        <f t="shared" si="226"/>
        <v>0</v>
      </c>
      <c r="BK284" s="75">
        <f t="shared" si="227"/>
        <v>0</v>
      </c>
      <c r="BL284" s="75" t="b">
        <f t="shared" si="228"/>
        <v>1</v>
      </c>
      <c r="BM284" s="75">
        <f t="shared" si="229"/>
        <v>0</v>
      </c>
      <c r="BN284" s="75">
        <f t="shared" si="230"/>
        <v>0</v>
      </c>
      <c r="BO284" s="75" t="b">
        <f t="shared" si="231"/>
        <v>0</v>
      </c>
      <c r="BP284" s="75">
        <f t="shared" si="232"/>
        <v>0</v>
      </c>
      <c r="BQ284" s="75">
        <f t="shared" si="233"/>
        <v>0</v>
      </c>
      <c r="BR284" s="75"/>
      <c r="BS284" s="72" t="b">
        <f t="shared" si="257"/>
        <v>0</v>
      </c>
      <c r="BT284" s="72">
        <f t="shared" si="212"/>
        <v>0</v>
      </c>
      <c r="BU284" s="69" t="str">
        <f t="shared" ref="BU284:BU347" si="262">IF(BT283&lt;BT284,BT284,"")</f>
        <v/>
      </c>
      <c r="BV284" s="75"/>
      <c r="BW284" s="75"/>
      <c r="BX284" s="75"/>
      <c r="BY284" s="75"/>
      <c r="BZ284" s="75"/>
      <c r="CA284" s="75"/>
      <c r="CB284" s="75"/>
      <c r="CC284" s="75"/>
      <c r="CD284" s="79">
        <f t="shared" si="234"/>
        <v>0</v>
      </c>
      <c r="CE284" s="92">
        <f>IF(CD284&lt;CE3,CD284,CE3)</f>
        <v>0</v>
      </c>
      <c r="CF284" s="72" t="str">
        <f>IF(CE284&gt;=CE3,"BALLOON","PMT")</f>
        <v>PMT</v>
      </c>
      <c r="CG284" s="91">
        <f t="shared" si="244"/>
        <v>0</v>
      </c>
      <c r="CH284" s="91">
        <f>IF(BX1=360,CB5,CG284)</f>
        <v>0</v>
      </c>
      <c r="CI284" s="75" t="b">
        <f t="shared" si="235"/>
        <v>0</v>
      </c>
      <c r="CJ284" s="75">
        <f t="shared" si="245"/>
        <v>0</v>
      </c>
      <c r="CK284" s="75">
        <f>SUM(CJ284*CK1)</f>
        <v>0</v>
      </c>
      <c r="CL284" s="98">
        <f t="shared" si="236"/>
        <v>0</v>
      </c>
      <c r="CM284" s="97">
        <f>IF(CF284="PMT",E16-CL284,0)</f>
        <v>0</v>
      </c>
      <c r="CN284" s="97">
        <f t="shared" si="249"/>
        <v>0</v>
      </c>
      <c r="CO284" s="97">
        <f t="shared" si="237"/>
        <v>0</v>
      </c>
      <c r="CP284" s="97">
        <f t="shared" si="238"/>
        <v>0</v>
      </c>
      <c r="CQ284" s="94">
        <f t="shared" si="239"/>
        <v>0</v>
      </c>
      <c r="CR284" s="95">
        <f t="shared" si="246"/>
        <v>0</v>
      </c>
      <c r="CS284" s="96">
        <f t="shared" si="258"/>
        <v>0</v>
      </c>
      <c r="CT284" s="75">
        <f t="shared" si="248"/>
        <v>0</v>
      </c>
      <c r="CU284" s="99">
        <f t="shared" si="241"/>
        <v>0</v>
      </c>
      <c r="CV284" s="99">
        <f t="shared" si="217"/>
        <v>0</v>
      </c>
      <c r="CW284" s="100">
        <f t="shared" si="247"/>
        <v>0</v>
      </c>
      <c r="CX284" s="75">
        <f>SUM(CR284*CT284*BE1)</f>
        <v>0</v>
      </c>
    </row>
    <row r="285" spans="1:102" ht="18.95" customHeight="1">
      <c r="A285" s="45" t="str">
        <f t="shared" si="251"/>
        <v/>
      </c>
      <c r="B285" s="55" t="str">
        <f t="shared" si="253"/>
        <v/>
      </c>
      <c r="C285" s="47" t="str">
        <f t="shared" si="252"/>
        <v/>
      </c>
      <c r="D285" s="56" t="str">
        <f t="shared" si="254"/>
        <v/>
      </c>
      <c r="E285" s="121" t="str">
        <f t="shared" si="259"/>
        <v/>
      </c>
      <c r="F285" s="121"/>
      <c r="G285" s="57" t="str">
        <f t="shared" si="255"/>
        <v/>
      </c>
      <c r="H285" s="57" t="str">
        <f t="shared" si="256"/>
        <v/>
      </c>
      <c r="I285" s="128" t="str">
        <f t="shared" si="260"/>
        <v/>
      </c>
      <c r="J285" s="128" t="str">
        <f t="shared" si="261"/>
        <v/>
      </c>
      <c r="K285" s="140" t="str">
        <f t="shared" si="213"/>
        <v/>
      </c>
      <c r="L285" s="140"/>
      <c r="M285" s="139" t="str">
        <f t="shared" si="214"/>
        <v/>
      </c>
      <c r="N285" s="139"/>
      <c r="O285" s="46" t="str">
        <f t="shared" si="215"/>
        <v/>
      </c>
      <c r="P285" s="51" t="str">
        <f t="shared" si="216"/>
        <v/>
      </c>
      <c r="Q285" s="51"/>
      <c r="R285" s="75">
        <f>IF(R284+1&lt;13,(R284+1)*S1,1*S1)</f>
        <v>0</v>
      </c>
      <c r="S285" s="75">
        <f>SUM(BG285*S1)</f>
        <v>0</v>
      </c>
      <c r="T285" s="75">
        <f>IF(R285=1,(T284+1)*S1,T284*S1)</f>
        <v>0</v>
      </c>
      <c r="U285" s="75">
        <f>IF(U284+3&lt;13,(U284+3)*V1,(U284-9)*V1)</f>
        <v>0</v>
      </c>
      <c r="V285" s="75">
        <f>SUM(BG285*V1)</f>
        <v>0</v>
      </c>
      <c r="W285" s="75">
        <f>IF(U285&lt;4,(W284+1)*V1,W284*V1)</f>
        <v>0</v>
      </c>
      <c r="X285" s="75">
        <f>IF(X284+6&lt;13,(X284+6)*Y1,(X284-6)*Y1)</f>
        <v>0</v>
      </c>
      <c r="Y285" s="75">
        <f>SUM(BG285*Y1)</f>
        <v>0</v>
      </c>
      <c r="Z285" s="75">
        <f>IF(X285&lt;6,(Z284+1)*Y1,Z284*Y1)</f>
        <v>0</v>
      </c>
      <c r="AA285" s="75">
        <f>SUM(AA284*AB1)</f>
        <v>0</v>
      </c>
      <c r="AB285" s="75">
        <f>SUM(BG285*AB1)</f>
        <v>0</v>
      </c>
      <c r="AC285" s="75">
        <f>SUM(AC284+1*AB1)</f>
        <v>0</v>
      </c>
      <c r="AD285" s="75">
        <v>0</v>
      </c>
      <c r="AE285" s="75">
        <v>0</v>
      </c>
      <c r="AF285" s="75">
        <v>0</v>
      </c>
      <c r="AG285" s="75">
        <f>IF(AG284+2&lt;13,(AG284+2)*AH1,(AG284-10)*AH1)</f>
        <v>0</v>
      </c>
      <c r="AH285" s="75">
        <f>SUM(BG285*AH1)</f>
        <v>0</v>
      </c>
      <c r="AI285" s="75">
        <f>IF(AG285&lt;3,(AI284+1)*AH1,AI284*AH1)</f>
        <v>0</v>
      </c>
      <c r="AJ285" s="75">
        <f>IF(AJ283=AJ284,(AJ284+1-AK285)*AL1,AJ284*AL1)</f>
        <v>0</v>
      </c>
      <c r="AK285" s="75">
        <f t="shared" si="250"/>
        <v>0</v>
      </c>
      <c r="AL285" s="75">
        <f>IF(AJ285-AJ284=0,(AL284+15)*AL1,AM1*AL1)</f>
        <v>0</v>
      </c>
      <c r="AM285" s="75">
        <f>IF(AK285=12,(AM284+1)*AL1,AM284*AL1)</f>
        <v>0</v>
      </c>
      <c r="AN285" s="75">
        <f>IF(AN283=AN284,(AN284+1-AO285)*AO1,AN284*AO1)</f>
        <v>0</v>
      </c>
      <c r="AO285" s="75">
        <f t="shared" si="242"/>
        <v>0</v>
      </c>
      <c r="AP285" s="75">
        <f>IF(AN284=AN285,BG285*AO1,(AP284-15)*AO1)</f>
        <v>0</v>
      </c>
      <c r="AQ285" s="75">
        <f>IF(AO285=12,(AQ284+1)*AO1,AQ284*AO1)</f>
        <v>0</v>
      </c>
      <c r="AR285" s="91">
        <f>SUM(MONTH(BC284+14)*AS1)</f>
        <v>0</v>
      </c>
      <c r="AS285" s="91">
        <f>SUM(DAY(BC284+14)*AS1)</f>
        <v>0</v>
      </c>
      <c r="AT285" s="91">
        <f>SUM(YEAR(BC284+14)*AS1)</f>
        <v>0</v>
      </c>
      <c r="AU285" s="91">
        <f>SUM(MONTH(BC284+7)*AV1)</f>
        <v>0</v>
      </c>
      <c r="AV285" s="91">
        <f>SUM(DAY(BC284+7)*AV1)</f>
        <v>0</v>
      </c>
      <c r="AW285" s="91">
        <f>SUM(YEAR(BC284+7)*AV1)</f>
        <v>0</v>
      </c>
      <c r="AX285" s="91">
        <f t="shared" si="220"/>
        <v>1</v>
      </c>
      <c r="AY285" s="91">
        <f t="shared" si="218"/>
        <v>1</v>
      </c>
      <c r="AZ285" s="91">
        <f t="shared" si="219"/>
        <v>0</v>
      </c>
      <c r="BA285" s="91">
        <f t="shared" si="219"/>
        <v>0</v>
      </c>
      <c r="BB285" s="79">
        <f t="shared" si="221"/>
        <v>0</v>
      </c>
      <c r="BC285" s="91">
        <f t="shared" si="222"/>
        <v>0</v>
      </c>
      <c r="BD285" s="75" t="s">
        <v>59</v>
      </c>
      <c r="BE285" s="91">
        <f>IF(BC285&lt;BU42,((BC285*10)+5),999999)</f>
        <v>5</v>
      </c>
      <c r="BF285" s="91">
        <f t="shared" si="223"/>
        <v>1</v>
      </c>
      <c r="BG285" s="75">
        <f t="shared" si="224"/>
        <v>0</v>
      </c>
      <c r="BH285" s="75">
        <f t="shared" si="243"/>
        <v>0</v>
      </c>
      <c r="BI285" s="75" t="b">
        <f t="shared" si="225"/>
        <v>0</v>
      </c>
      <c r="BJ285" s="75">
        <f t="shared" si="226"/>
        <v>0</v>
      </c>
      <c r="BK285" s="75">
        <f t="shared" si="227"/>
        <v>0</v>
      </c>
      <c r="BL285" s="75" t="b">
        <f t="shared" si="228"/>
        <v>1</v>
      </c>
      <c r="BM285" s="75">
        <f t="shared" si="229"/>
        <v>0</v>
      </c>
      <c r="BN285" s="75">
        <f t="shared" si="230"/>
        <v>0</v>
      </c>
      <c r="BO285" s="75" t="b">
        <f t="shared" si="231"/>
        <v>0</v>
      </c>
      <c r="BP285" s="75">
        <f t="shared" si="232"/>
        <v>0</v>
      </c>
      <c r="BQ285" s="75">
        <f t="shared" si="233"/>
        <v>0</v>
      </c>
      <c r="BR285" s="75"/>
      <c r="BS285" s="72" t="b">
        <f t="shared" si="257"/>
        <v>0</v>
      </c>
      <c r="BT285" s="72">
        <f t="shared" ref="BT285:BT348" si="263">IF(BS285= TRUE,BT284 + 1,BT284)</f>
        <v>0</v>
      </c>
      <c r="BU285" s="69" t="str">
        <f t="shared" si="262"/>
        <v/>
      </c>
      <c r="BV285" s="75"/>
      <c r="BW285" s="75"/>
      <c r="BX285" s="75"/>
      <c r="BY285" s="75"/>
      <c r="BZ285" s="75"/>
      <c r="CA285" s="75"/>
      <c r="CB285" s="75"/>
      <c r="CC285" s="75"/>
      <c r="CD285" s="79">
        <f t="shared" si="234"/>
        <v>0</v>
      </c>
      <c r="CE285" s="92">
        <f>IF(CD285&lt;CE3,CD285,CE3)</f>
        <v>0</v>
      </c>
      <c r="CF285" s="72" t="str">
        <f>IF(CE285&gt;=CE3,"BALLOON","PMT")</f>
        <v>PMT</v>
      </c>
      <c r="CG285" s="91">
        <f t="shared" si="244"/>
        <v>0</v>
      </c>
      <c r="CH285" s="91">
        <f>IF(BX1=360,CB5,CG285)</f>
        <v>0</v>
      </c>
      <c r="CI285" s="75" t="b">
        <f t="shared" si="235"/>
        <v>0</v>
      </c>
      <c r="CJ285" s="75">
        <f t="shared" si="245"/>
        <v>0</v>
      </c>
      <c r="CK285" s="75">
        <f>SUM(CJ285*CK1)</f>
        <v>0</v>
      </c>
      <c r="CL285" s="98">
        <f t="shared" si="236"/>
        <v>0</v>
      </c>
      <c r="CM285" s="97">
        <f>IF(CF285="PMT",E16-CL285,0)</f>
        <v>0</v>
      </c>
      <c r="CN285" s="97">
        <f t="shared" si="249"/>
        <v>0</v>
      </c>
      <c r="CO285" s="97">
        <f t="shared" si="237"/>
        <v>0</v>
      </c>
      <c r="CP285" s="97">
        <f t="shared" si="238"/>
        <v>0</v>
      </c>
      <c r="CQ285" s="94">
        <f t="shared" si="239"/>
        <v>0</v>
      </c>
      <c r="CR285" s="95">
        <f t="shared" si="246"/>
        <v>0</v>
      </c>
      <c r="CS285" s="96">
        <f t="shared" si="258"/>
        <v>0</v>
      </c>
      <c r="CT285" s="75">
        <f t="shared" si="248"/>
        <v>0</v>
      </c>
      <c r="CU285" s="99">
        <f t="shared" si="241"/>
        <v>0</v>
      </c>
      <c r="CV285" s="99">
        <f t="shared" si="217"/>
        <v>0</v>
      </c>
      <c r="CW285" s="100">
        <f t="shared" si="247"/>
        <v>0</v>
      </c>
      <c r="CX285" s="75">
        <f>SUM(CR285*CT285*BE1)</f>
        <v>0</v>
      </c>
    </row>
    <row r="286" spans="1:102" ht="18.95" customHeight="1">
      <c r="A286" s="45" t="str">
        <f t="shared" si="251"/>
        <v/>
      </c>
      <c r="B286" s="55" t="str">
        <f t="shared" si="253"/>
        <v/>
      </c>
      <c r="C286" s="47" t="str">
        <f t="shared" si="252"/>
        <v/>
      </c>
      <c r="D286" s="56" t="str">
        <f t="shared" si="254"/>
        <v/>
      </c>
      <c r="E286" s="121" t="str">
        <f t="shared" si="259"/>
        <v/>
      </c>
      <c r="F286" s="121"/>
      <c r="G286" s="57" t="str">
        <f t="shared" si="255"/>
        <v/>
      </c>
      <c r="H286" s="57" t="str">
        <f t="shared" si="256"/>
        <v/>
      </c>
      <c r="I286" s="128" t="str">
        <f t="shared" si="260"/>
        <v/>
      </c>
      <c r="J286" s="128" t="str">
        <f t="shared" si="261"/>
        <v/>
      </c>
      <c r="K286" s="140" t="str">
        <f t="shared" si="213"/>
        <v/>
      </c>
      <c r="L286" s="140"/>
      <c r="M286" s="139" t="str">
        <f t="shared" si="214"/>
        <v/>
      </c>
      <c r="N286" s="139"/>
      <c r="O286" s="46" t="str">
        <f t="shared" si="215"/>
        <v/>
      </c>
      <c r="P286" s="51" t="str">
        <f t="shared" si="216"/>
        <v/>
      </c>
      <c r="Q286" s="51"/>
      <c r="R286" s="75">
        <f>IF(R285+1&lt;13,(R285+1)*S1,1*S1)</f>
        <v>0</v>
      </c>
      <c r="S286" s="75">
        <f>SUM(BG286*S1)</f>
        <v>0</v>
      </c>
      <c r="T286" s="75">
        <f>IF(R286=1,(T285+1)*S1,T285*S1)</f>
        <v>0</v>
      </c>
      <c r="U286" s="75">
        <f>IF(U285+3&lt;13,(U285+3)*V1,(U285-9)*V1)</f>
        <v>0</v>
      </c>
      <c r="V286" s="75">
        <f>SUM(BG286*V1)</f>
        <v>0</v>
      </c>
      <c r="W286" s="75">
        <f>IF(U286&lt;4,(W285+1)*V1,W285*V1)</f>
        <v>0</v>
      </c>
      <c r="X286" s="75">
        <f>IF(X285+6&lt;13,(X285+6)*Y1,(X285-6)*Y1)</f>
        <v>0</v>
      </c>
      <c r="Y286" s="75">
        <f>SUM(BG286*Y1)</f>
        <v>0</v>
      </c>
      <c r="Z286" s="75">
        <f>IF(X286&lt;6,(Z285+1)*Y1,Z285*Y1)</f>
        <v>0</v>
      </c>
      <c r="AA286" s="75">
        <f>SUM(AA285*AB1)</f>
        <v>0</v>
      </c>
      <c r="AB286" s="75">
        <f>SUM(BG286*AB1)</f>
        <v>0</v>
      </c>
      <c r="AC286" s="75">
        <f>SUM(AC285+1*AB1)</f>
        <v>0</v>
      </c>
      <c r="AD286" s="75">
        <v>0</v>
      </c>
      <c r="AE286" s="75">
        <v>0</v>
      </c>
      <c r="AF286" s="75">
        <v>0</v>
      </c>
      <c r="AG286" s="75">
        <f>IF(AG285+2&lt;13,(AG285+2)*AH1,(AG285-10)*AH1)</f>
        <v>0</v>
      </c>
      <c r="AH286" s="75">
        <f>SUM(BG286*AH1)</f>
        <v>0</v>
      </c>
      <c r="AI286" s="75">
        <f>IF(AG286&lt;3,(AI285+1)*AH1,AI285*AH1)</f>
        <v>0</v>
      </c>
      <c r="AJ286" s="75">
        <f>IF(AJ284=AJ285,(AJ285+1-AK286)*AL1,AJ285*AL1)</f>
        <v>0</v>
      </c>
      <c r="AK286" s="75">
        <f t="shared" si="250"/>
        <v>0</v>
      </c>
      <c r="AL286" s="75">
        <f>IF(AJ286-AJ285=0,(AL285+15)*AL1,AM1*AL1)</f>
        <v>0</v>
      </c>
      <c r="AM286" s="75">
        <f>IF(AK286=12,(AM285+1)*AL1,AM285*AL1)</f>
        <v>0</v>
      </c>
      <c r="AN286" s="75">
        <f>IF(AN284=AN285,(AN285+1-AO286)*AO1,AN285*AO1)</f>
        <v>0</v>
      </c>
      <c r="AO286" s="75">
        <f t="shared" si="242"/>
        <v>0</v>
      </c>
      <c r="AP286" s="75">
        <f>IF(AN285=AN286,BG286*AO1,(AP285-15)*AO1)</f>
        <v>0</v>
      </c>
      <c r="AQ286" s="75">
        <f>IF(AO286=12,(AQ285+1)*AO1,AQ285*AO1)</f>
        <v>0</v>
      </c>
      <c r="AR286" s="91">
        <f>SUM(MONTH(BC285+14)*AS1)</f>
        <v>0</v>
      </c>
      <c r="AS286" s="91">
        <f>SUM(DAY(BC285+14)*AS1)</f>
        <v>0</v>
      </c>
      <c r="AT286" s="91">
        <f>SUM(YEAR(BC285+14)*AS1)</f>
        <v>0</v>
      </c>
      <c r="AU286" s="91">
        <f>SUM(MONTH(BC285+7)*AV1)</f>
        <v>0</v>
      </c>
      <c r="AV286" s="91">
        <f>SUM(DAY(BC285+7)*AV1)</f>
        <v>0</v>
      </c>
      <c r="AW286" s="91">
        <f>SUM(YEAR(BC285+7)*AV1)</f>
        <v>0</v>
      </c>
      <c r="AX286" s="91">
        <f t="shared" si="220"/>
        <v>1</v>
      </c>
      <c r="AY286" s="91">
        <f t="shared" si="218"/>
        <v>1</v>
      </c>
      <c r="AZ286" s="91">
        <f t="shared" si="219"/>
        <v>0</v>
      </c>
      <c r="BA286" s="91">
        <f t="shared" si="219"/>
        <v>0</v>
      </c>
      <c r="BB286" s="79">
        <f t="shared" si="221"/>
        <v>0</v>
      </c>
      <c r="BC286" s="91">
        <f t="shared" si="222"/>
        <v>0</v>
      </c>
      <c r="BD286" s="75" t="s">
        <v>59</v>
      </c>
      <c r="BE286" s="91">
        <f>IF(BC286&lt;BU42,((BC286*10)+5),999999)</f>
        <v>5</v>
      </c>
      <c r="BF286" s="91">
        <f t="shared" si="223"/>
        <v>1</v>
      </c>
      <c r="BG286" s="75">
        <f t="shared" si="224"/>
        <v>0</v>
      </c>
      <c r="BH286" s="75">
        <f t="shared" si="243"/>
        <v>0</v>
      </c>
      <c r="BI286" s="75" t="b">
        <f t="shared" si="225"/>
        <v>0</v>
      </c>
      <c r="BJ286" s="75">
        <f t="shared" si="226"/>
        <v>0</v>
      </c>
      <c r="BK286" s="75">
        <f t="shared" si="227"/>
        <v>0</v>
      </c>
      <c r="BL286" s="75" t="b">
        <f t="shared" si="228"/>
        <v>1</v>
      </c>
      <c r="BM286" s="75">
        <f t="shared" si="229"/>
        <v>0</v>
      </c>
      <c r="BN286" s="75">
        <f t="shared" si="230"/>
        <v>0</v>
      </c>
      <c r="BO286" s="75" t="b">
        <f t="shared" si="231"/>
        <v>0</v>
      </c>
      <c r="BP286" s="75">
        <f t="shared" si="232"/>
        <v>0</v>
      </c>
      <c r="BQ286" s="75">
        <f t="shared" si="233"/>
        <v>0</v>
      </c>
      <c r="BR286" s="75"/>
      <c r="BS286" s="72" t="b">
        <f t="shared" si="257"/>
        <v>0</v>
      </c>
      <c r="BT286" s="72">
        <f t="shared" si="263"/>
        <v>0</v>
      </c>
      <c r="BU286" s="69" t="str">
        <f t="shared" si="262"/>
        <v/>
      </c>
      <c r="BV286" s="75"/>
      <c r="BW286" s="75"/>
      <c r="BX286" s="75"/>
      <c r="BY286" s="75"/>
      <c r="BZ286" s="75"/>
      <c r="CA286" s="75"/>
      <c r="CB286" s="75"/>
      <c r="CC286" s="75"/>
      <c r="CD286" s="79">
        <f t="shared" si="234"/>
        <v>0</v>
      </c>
      <c r="CE286" s="92">
        <f>IF(CD286&lt;CE3,CD286,CE3)</f>
        <v>0</v>
      </c>
      <c r="CF286" s="72" t="str">
        <f>IF(CE286&gt;=CE3,"BALLOON","PMT")</f>
        <v>PMT</v>
      </c>
      <c r="CG286" s="91">
        <f t="shared" si="244"/>
        <v>0</v>
      </c>
      <c r="CH286" s="91">
        <f>IF(BX1=360,CB5,CG286)</f>
        <v>0</v>
      </c>
      <c r="CI286" s="75" t="b">
        <f t="shared" si="235"/>
        <v>0</v>
      </c>
      <c r="CJ286" s="75">
        <f t="shared" si="245"/>
        <v>0</v>
      </c>
      <c r="CK286" s="75">
        <f>SUM(CJ286*CK1)</f>
        <v>0</v>
      </c>
      <c r="CL286" s="98">
        <f t="shared" si="236"/>
        <v>0</v>
      </c>
      <c r="CM286" s="97">
        <f>IF(CF286="PMT",E16-CL286,0)</f>
        <v>0</v>
      </c>
      <c r="CN286" s="97">
        <f t="shared" si="249"/>
        <v>0</v>
      </c>
      <c r="CO286" s="97">
        <f t="shared" si="237"/>
        <v>0</v>
      </c>
      <c r="CP286" s="97">
        <f t="shared" si="238"/>
        <v>0</v>
      </c>
      <c r="CQ286" s="94">
        <f t="shared" si="239"/>
        <v>0</v>
      </c>
      <c r="CR286" s="95">
        <f t="shared" si="246"/>
        <v>0</v>
      </c>
      <c r="CS286" s="96">
        <f t="shared" si="258"/>
        <v>0</v>
      </c>
      <c r="CT286" s="75">
        <f t="shared" si="248"/>
        <v>0</v>
      </c>
      <c r="CU286" s="99">
        <f t="shared" si="241"/>
        <v>0</v>
      </c>
      <c r="CV286" s="99">
        <f t="shared" si="217"/>
        <v>0</v>
      </c>
      <c r="CW286" s="100">
        <f t="shared" si="247"/>
        <v>0</v>
      </c>
      <c r="CX286" s="75">
        <f>SUM(CR286*CT286*BE1)</f>
        <v>0</v>
      </c>
    </row>
    <row r="287" spans="1:102" ht="18.95" customHeight="1">
      <c r="A287" s="45" t="str">
        <f t="shared" si="251"/>
        <v/>
      </c>
      <c r="B287" s="55" t="str">
        <f t="shared" si="253"/>
        <v/>
      </c>
      <c r="C287" s="47" t="str">
        <f t="shared" si="252"/>
        <v/>
      </c>
      <c r="D287" s="56" t="str">
        <f t="shared" si="254"/>
        <v/>
      </c>
      <c r="E287" s="121" t="str">
        <f t="shared" si="259"/>
        <v/>
      </c>
      <c r="F287" s="121"/>
      <c r="G287" s="57" t="str">
        <f t="shared" si="255"/>
        <v/>
      </c>
      <c r="H287" s="57" t="str">
        <f t="shared" si="256"/>
        <v/>
      </c>
      <c r="I287" s="128" t="str">
        <f t="shared" si="260"/>
        <v/>
      </c>
      <c r="J287" s="128" t="str">
        <f t="shared" si="261"/>
        <v/>
      </c>
      <c r="K287" s="140" t="str">
        <f t="shared" si="213"/>
        <v/>
      </c>
      <c r="L287" s="140"/>
      <c r="M287" s="139" t="str">
        <f t="shared" si="214"/>
        <v/>
      </c>
      <c r="N287" s="139"/>
      <c r="O287" s="46" t="str">
        <f t="shared" si="215"/>
        <v/>
      </c>
      <c r="P287" s="51" t="str">
        <f t="shared" si="216"/>
        <v/>
      </c>
      <c r="Q287" s="51"/>
      <c r="R287" s="75">
        <f>IF(R286+1&lt;13,(R286+1)*S1,1*S1)</f>
        <v>0</v>
      </c>
      <c r="S287" s="75">
        <f>SUM(BG287*S1)</f>
        <v>0</v>
      </c>
      <c r="T287" s="75">
        <f>IF(R287=1,(T286+1)*S1,T286*S1)</f>
        <v>0</v>
      </c>
      <c r="U287" s="75">
        <f>IF(U286+3&lt;13,(U286+3)*V1,(U286-9)*V1)</f>
        <v>0</v>
      </c>
      <c r="V287" s="75">
        <f>SUM(BG287*V1)</f>
        <v>0</v>
      </c>
      <c r="W287" s="75">
        <f>IF(U287&lt;4,(W286+1)*V1,W286*V1)</f>
        <v>0</v>
      </c>
      <c r="X287" s="75">
        <f>IF(X286+6&lt;13,(X286+6)*Y1,(X286-6)*Y1)</f>
        <v>0</v>
      </c>
      <c r="Y287" s="75">
        <f>SUM(BG287*Y1)</f>
        <v>0</v>
      </c>
      <c r="Z287" s="75">
        <f>IF(X287&lt;6,(Z286+1)*Y1,Z286*Y1)</f>
        <v>0</v>
      </c>
      <c r="AA287" s="75">
        <f>SUM(AA286*AB1)</f>
        <v>0</v>
      </c>
      <c r="AB287" s="75">
        <f>SUM(BG287*AB1)</f>
        <v>0</v>
      </c>
      <c r="AC287" s="75">
        <f>SUM(AC286+1*AB1)</f>
        <v>0</v>
      </c>
      <c r="AD287" s="75">
        <v>0</v>
      </c>
      <c r="AE287" s="75">
        <v>0</v>
      </c>
      <c r="AF287" s="75">
        <v>0</v>
      </c>
      <c r="AG287" s="75">
        <f>IF(AG286+2&lt;13,(AG286+2)*AH1,(AG286-10)*AH1)</f>
        <v>0</v>
      </c>
      <c r="AH287" s="75">
        <f>SUM(BG287*AH1)</f>
        <v>0</v>
      </c>
      <c r="AI287" s="75">
        <f>IF(AG287&lt;3,(AI286+1)*AH1,AI286*AH1)</f>
        <v>0</v>
      </c>
      <c r="AJ287" s="75">
        <f>IF(AJ285=AJ286,(AJ286+1-AK287)*AL1,AJ286*AL1)</f>
        <v>0</v>
      </c>
      <c r="AK287" s="75">
        <f t="shared" si="250"/>
        <v>0</v>
      </c>
      <c r="AL287" s="75">
        <f>IF(AJ287-AJ286=0,(AL286+15)*AL1,AM1*AL1)</f>
        <v>0</v>
      </c>
      <c r="AM287" s="75">
        <f>IF(AK287=12,(AM286+1)*AL1,AM286*AL1)</f>
        <v>0</v>
      </c>
      <c r="AN287" s="75">
        <f>IF(AN285=AN286,(AN286+1-AO287)*AO1,AN286*AO1)</f>
        <v>0</v>
      </c>
      <c r="AO287" s="75">
        <f t="shared" si="242"/>
        <v>0</v>
      </c>
      <c r="AP287" s="75">
        <f>IF(AN286=AN287,BG287*AO1,(AP286-15)*AO1)</f>
        <v>0</v>
      </c>
      <c r="AQ287" s="75">
        <f>IF(AO287=12,(AQ286+1)*AO1,AQ286*AO1)</f>
        <v>0</v>
      </c>
      <c r="AR287" s="91">
        <f>SUM(MONTH(BC286+14)*AS1)</f>
        <v>0</v>
      </c>
      <c r="AS287" s="91">
        <f>SUM(DAY(BC286+14)*AS1)</f>
        <v>0</v>
      </c>
      <c r="AT287" s="91">
        <f>SUM(YEAR(BC286+14)*AS1)</f>
        <v>0</v>
      </c>
      <c r="AU287" s="91">
        <f>SUM(MONTH(BC286+7)*AV1)</f>
        <v>0</v>
      </c>
      <c r="AV287" s="91">
        <f>SUM(DAY(BC286+7)*AV1)</f>
        <v>0</v>
      </c>
      <c r="AW287" s="91">
        <f>SUM(YEAR(BC286+7)*AV1)</f>
        <v>0</v>
      </c>
      <c r="AX287" s="91">
        <f t="shared" si="220"/>
        <v>1</v>
      </c>
      <c r="AY287" s="91">
        <f t="shared" si="218"/>
        <v>1</v>
      </c>
      <c r="AZ287" s="91">
        <f t="shared" si="219"/>
        <v>0</v>
      </c>
      <c r="BA287" s="91">
        <f t="shared" si="219"/>
        <v>0</v>
      </c>
      <c r="BB287" s="79">
        <f t="shared" si="221"/>
        <v>0</v>
      </c>
      <c r="BC287" s="91">
        <f t="shared" si="222"/>
        <v>0</v>
      </c>
      <c r="BD287" s="75" t="s">
        <v>59</v>
      </c>
      <c r="BE287" s="91">
        <f>IF(BC287&lt;BU42,((BC287*10)+5),999999)</f>
        <v>5</v>
      </c>
      <c r="BF287" s="91">
        <f t="shared" si="223"/>
        <v>1</v>
      </c>
      <c r="BG287" s="75">
        <f t="shared" si="224"/>
        <v>0</v>
      </c>
      <c r="BH287" s="75">
        <f t="shared" si="243"/>
        <v>0</v>
      </c>
      <c r="BI287" s="75" t="b">
        <f t="shared" si="225"/>
        <v>0</v>
      </c>
      <c r="BJ287" s="75">
        <f t="shared" si="226"/>
        <v>0</v>
      </c>
      <c r="BK287" s="75">
        <f t="shared" si="227"/>
        <v>0</v>
      </c>
      <c r="BL287" s="75" t="b">
        <f t="shared" si="228"/>
        <v>1</v>
      </c>
      <c r="BM287" s="75">
        <f t="shared" si="229"/>
        <v>0</v>
      </c>
      <c r="BN287" s="75">
        <f t="shared" si="230"/>
        <v>0</v>
      </c>
      <c r="BO287" s="75" t="b">
        <f t="shared" si="231"/>
        <v>0</v>
      </c>
      <c r="BP287" s="75">
        <f t="shared" si="232"/>
        <v>0</v>
      </c>
      <c r="BQ287" s="75">
        <f t="shared" si="233"/>
        <v>0</v>
      </c>
      <c r="BR287" s="75"/>
      <c r="BS287" s="72" t="b">
        <f t="shared" si="257"/>
        <v>0</v>
      </c>
      <c r="BT287" s="72">
        <f t="shared" si="263"/>
        <v>0</v>
      </c>
      <c r="BU287" s="69" t="str">
        <f t="shared" si="262"/>
        <v/>
      </c>
      <c r="BV287" s="75"/>
      <c r="BW287" s="75"/>
      <c r="BX287" s="75"/>
      <c r="BY287" s="75"/>
      <c r="BZ287" s="75"/>
      <c r="CA287" s="75"/>
      <c r="CB287" s="75"/>
      <c r="CC287" s="75"/>
      <c r="CD287" s="79">
        <f t="shared" si="234"/>
        <v>0</v>
      </c>
      <c r="CE287" s="92">
        <f>IF(CD287&lt;CE3,CD287,CE3)</f>
        <v>0</v>
      </c>
      <c r="CF287" s="72" t="str">
        <f>IF(CE287&gt;=CE3,"BALLOON","PMT")</f>
        <v>PMT</v>
      </c>
      <c r="CG287" s="91">
        <f t="shared" si="244"/>
        <v>0</v>
      </c>
      <c r="CH287" s="91">
        <f>IF(BX1=360,CB5,CG287)</f>
        <v>0</v>
      </c>
      <c r="CI287" s="75" t="b">
        <f t="shared" si="235"/>
        <v>0</v>
      </c>
      <c r="CJ287" s="75">
        <f t="shared" si="245"/>
        <v>0</v>
      </c>
      <c r="CK287" s="75">
        <f>SUM(CJ287*CK1)</f>
        <v>0</v>
      </c>
      <c r="CL287" s="98">
        <f t="shared" si="236"/>
        <v>0</v>
      </c>
      <c r="CM287" s="97">
        <f>IF(CF287="PMT",E16-CL287,0)</f>
        <v>0</v>
      </c>
      <c r="CN287" s="97">
        <f t="shared" si="249"/>
        <v>0</v>
      </c>
      <c r="CO287" s="97">
        <f t="shared" si="237"/>
        <v>0</v>
      </c>
      <c r="CP287" s="97">
        <f t="shared" si="238"/>
        <v>0</v>
      </c>
      <c r="CQ287" s="94">
        <f t="shared" si="239"/>
        <v>0</v>
      </c>
      <c r="CR287" s="95">
        <f t="shared" si="246"/>
        <v>0</v>
      </c>
      <c r="CS287" s="96">
        <f t="shared" si="258"/>
        <v>0</v>
      </c>
      <c r="CT287" s="75">
        <f t="shared" si="248"/>
        <v>0</v>
      </c>
      <c r="CU287" s="99">
        <f t="shared" si="241"/>
        <v>0</v>
      </c>
      <c r="CV287" s="99">
        <f t="shared" si="217"/>
        <v>0</v>
      </c>
      <c r="CW287" s="100">
        <f t="shared" si="247"/>
        <v>0</v>
      </c>
      <c r="CX287" s="75">
        <f>SUM(CR287*CT287*BE1)</f>
        <v>0</v>
      </c>
    </row>
    <row r="288" spans="1:102" ht="18.95" customHeight="1">
      <c r="A288" s="45" t="str">
        <f t="shared" si="251"/>
        <v/>
      </c>
      <c r="B288" s="55" t="str">
        <f t="shared" si="253"/>
        <v/>
      </c>
      <c r="C288" s="47" t="str">
        <f t="shared" si="252"/>
        <v/>
      </c>
      <c r="D288" s="56" t="str">
        <f t="shared" si="254"/>
        <v/>
      </c>
      <c r="E288" s="121" t="str">
        <f t="shared" si="259"/>
        <v/>
      </c>
      <c r="F288" s="121"/>
      <c r="G288" s="57" t="str">
        <f t="shared" si="255"/>
        <v/>
      </c>
      <c r="H288" s="57" t="str">
        <f t="shared" si="256"/>
        <v/>
      </c>
      <c r="I288" s="128" t="str">
        <f t="shared" si="260"/>
        <v/>
      </c>
      <c r="J288" s="128" t="str">
        <f t="shared" si="261"/>
        <v/>
      </c>
      <c r="K288" s="140" t="str">
        <f t="shared" ref="K288:K351" si="264">IF(C288="","","_____________")</f>
        <v/>
      </c>
      <c r="L288" s="140"/>
      <c r="M288" s="139" t="str">
        <f t="shared" si="214"/>
        <v/>
      </c>
      <c r="N288" s="139"/>
      <c r="O288" s="46" t="str">
        <f t="shared" si="215"/>
        <v/>
      </c>
      <c r="P288" s="51" t="str">
        <f t="shared" si="216"/>
        <v/>
      </c>
      <c r="Q288" s="51"/>
      <c r="R288" s="75">
        <f>IF(R287+1&lt;13,(R287+1)*S1,1*S1)</f>
        <v>0</v>
      </c>
      <c r="S288" s="75">
        <f>SUM(BG288*S1)</f>
        <v>0</v>
      </c>
      <c r="T288" s="75">
        <f>IF(R288=1,(T287+1)*S1,T287*S1)</f>
        <v>0</v>
      </c>
      <c r="U288" s="75">
        <f>IF(U287+3&lt;13,(U287+3)*V1,(U287-9)*V1)</f>
        <v>0</v>
      </c>
      <c r="V288" s="75">
        <f>SUM(BG288*V1)</f>
        <v>0</v>
      </c>
      <c r="W288" s="75">
        <f>IF(U288&lt;4,(W287+1)*V1,W287*V1)</f>
        <v>0</v>
      </c>
      <c r="X288" s="75">
        <f>IF(X287+6&lt;13,(X287+6)*Y1,(X287-6)*Y1)</f>
        <v>0</v>
      </c>
      <c r="Y288" s="75">
        <f>SUM(BG288*Y1)</f>
        <v>0</v>
      </c>
      <c r="Z288" s="75">
        <f>IF(X288&lt;6,(Z287+1)*Y1,Z287*Y1)</f>
        <v>0</v>
      </c>
      <c r="AA288" s="75">
        <f>SUM(AA287*AB1)</f>
        <v>0</v>
      </c>
      <c r="AB288" s="75">
        <f>SUM(BG288*AB1)</f>
        <v>0</v>
      </c>
      <c r="AC288" s="75">
        <f>SUM(AC287+1*AB1)</f>
        <v>0</v>
      </c>
      <c r="AD288" s="75">
        <v>0</v>
      </c>
      <c r="AE288" s="75">
        <v>0</v>
      </c>
      <c r="AF288" s="75">
        <v>0</v>
      </c>
      <c r="AG288" s="75">
        <f>IF(AG287+2&lt;13,(AG287+2)*AH1,(AG287-10)*AH1)</f>
        <v>0</v>
      </c>
      <c r="AH288" s="75">
        <f>SUM(BG288*AH1)</f>
        <v>0</v>
      </c>
      <c r="AI288" s="75">
        <f>IF(AG288&lt;3,(AI287+1)*AH1,AI287*AH1)</f>
        <v>0</v>
      </c>
      <c r="AJ288" s="75">
        <f>IF(AJ286=AJ287,(AJ287+1-AK288)*AL1,AJ287*AL1)</f>
        <v>0</v>
      </c>
      <c r="AK288" s="75">
        <f t="shared" si="250"/>
        <v>0</v>
      </c>
      <c r="AL288" s="75">
        <f>IF(AJ288-AJ287=0,(AL287+15)*AL1,AM1*AL1)</f>
        <v>0</v>
      </c>
      <c r="AM288" s="75">
        <f>IF(AK288=12,(AM287+1)*AL1,AM287*AL1)</f>
        <v>0</v>
      </c>
      <c r="AN288" s="75">
        <f>IF(AN286=AN287,(AN287+1-AO288)*AO1,AN287*AO1)</f>
        <v>0</v>
      </c>
      <c r="AO288" s="75">
        <f t="shared" si="242"/>
        <v>0</v>
      </c>
      <c r="AP288" s="75">
        <f>IF(AN287=AN288,BG288*AO1,(AP287-15)*AO1)</f>
        <v>0</v>
      </c>
      <c r="AQ288" s="75">
        <f>IF(AO288=12,(AQ287+1)*AO1,AQ287*AO1)</f>
        <v>0</v>
      </c>
      <c r="AR288" s="91">
        <f>SUM(MONTH(BC287+14)*AS1)</f>
        <v>0</v>
      </c>
      <c r="AS288" s="91">
        <f>SUM(DAY(BC287+14)*AS1)</f>
        <v>0</v>
      </c>
      <c r="AT288" s="91">
        <f>SUM(YEAR(BC287+14)*AS1)</f>
        <v>0</v>
      </c>
      <c r="AU288" s="91">
        <f>SUM(MONTH(BC287+7)*AV1)</f>
        <v>0</v>
      </c>
      <c r="AV288" s="91">
        <f>SUM(DAY(BC287+7)*AV1)</f>
        <v>0</v>
      </c>
      <c r="AW288" s="91">
        <f>SUM(YEAR(BC287+7)*AV1)</f>
        <v>0</v>
      </c>
      <c r="AX288" s="91">
        <f t="shared" si="220"/>
        <v>1</v>
      </c>
      <c r="AY288" s="91">
        <f t="shared" si="218"/>
        <v>1</v>
      </c>
      <c r="AZ288" s="91">
        <f t="shared" si="219"/>
        <v>0</v>
      </c>
      <c r="BA288" s="91">
        <f t="shared" si="219"/>
        <v>0</v>
      </c>
      <c r="BB288" s="79">
        <f t="shared" si="221"/>
        <v>0</v>
      </c>
      <c r="BC288" s="91">
        <f t="shared" si="222"/>
        <v>0</v>
      </c>
      <c r="BD288" s="75" t="s">
        <v>59</v>
      </c>
      <c r="BE288" s="91">
        <f>IF(BC288&lt;BU42,((BC288*10)+5),999999)</f>
        <v>5</v>
      </c>
      <c r="BF288" s="91">
        <f t="shared" si="223"/>
        <v>1</v>
      </c>
      <c r="BG288" s="75">
        <f t="shared" si="224"/>
        <v>0</v>
      </c>
      <c r="BH288" s="75">
        <f t="shared" si="243"/>
        <v>0</v>
      </c>
      <c r="BI288" s="75" t="b">
        <f t="shared" si="225"/>
        <v>0</v>
      </c>
      <c r="BJ288" s="75">
        <f t="shared" si="226"/>
        <v>0</v>
      </c>
      <c r="BK288" s="75">
        <f t="shared" si="227"/>
        <v>0</v>
      </c>
      <c r="BL288" s="75" t="b">
        <f t="shared" si="228"/>
        <v>1</v>
      </c>
      <c r="BM288" s="75">
        <f t="shared" si="229"/>
        <v>0</v>
      </c>
      <c r="BN288" s="75">
        <f t="shared" si="230"/>
        <v>0</v>
      </c>
      <c r="BO288" s="75" t="b">
        <f t="shared" si="231"/>
        <v>0</v>
      </c>
      <c r="BP288" s="75">
        <f t="shared" si="232"/>
        <v>0</v>
      </c>
      <c r="BQ288" s="75">
        <f t="shared" si="233"/>
        <v>0</v>
      </c>
      <c r="BR288" s="75"/>
      <c r="BS288" s="72" t="b">
        <f t="shared" si="257"/>
        <v>0</v>
      </c>
      <c r="BT288" s="72">
        <f t="shared" si="263"/>
        <v>0</v>
      </c>
      <c r="BU288" s="69" t="str">
        <f t="shared" si="262"/>
        <v/>
      </c>
      <c r="BV288" s="75"/>
      <c r="BW288" s="75"/>
      <c r="BX288" s="75"/>
      <c r="BY288" s="75"/>
      <c r="BZ288" s="75"/>
      <c r="CA288" s="75"/>
      <c r="CB288" s="75"/>
      <c r="CC288" s="75"/>
      <c r="CD288" s="79">
        <f t="shared" si="234"/>
        <v>0</v>
      </c>
      <c r="CE288" s="92">
        <f>IF(CD288&lt;CE3,CD288,CE3)</f>
        <v>0</v>
      </c>
      <c r="CF288" s="72" t="str">
        <f>IF(CE288&gt;=CE3,"BALLOON","PMT")</f>
        <v>PMT</v>
      </c>
      <c r="CG288" s="91">
        <f t="shared" si="244"/>
        <v>0</v>
      </c>
      <c r="CH288" s="91">
        <f>IF(BX1=360,CB5,CG288)</f>
        <v>0</v>
      </c>
      <c r="CI288" s="75" t="b">
        <f t="shared" si="235"/>
        <v>0</v>
      </c>
      <c r="CJ288" s="75">
        <f t="shared" si="245"/>
        <v>0</v>
      </c>
      <c r="CK288" s="75">
        <f>SUM(CJ288*CK1)</f>
        <v>0</v>
      </c>
      <c r="CL288" s="98">
        <f t="shared" si="236"/>
        <v>0</v>
      </c>
      <c r="CM288" s="97">
        <f>IF(CF288="PMT",E16-CL288,0)</f>
        <v>0</v>
      </c>
      <c r="CN288" s="97">
        <f t="shared" si="249"/>
        <v>0</v>
      </c>
      <c r="CO288" s="97">
        <f t="shared" si="237"/>
        <v>0</v>
      </c>
      <c r="CP288" s="97">
        <f t="shared" si="238"/>
        <v>0</v>
      </c>
      <c r="CQ288" s="94">
        <f t="shared" si="239"/>
        <v>0</v>
      </c>
      <c r="CR288" s="95">
        <f t="shared" si="246"/>
        <v>0</v>
      </c>
      <c r="CS288" s="96">
        <f t="shared" si="258"/>
        <v>0</v>
      </c>
      <c r="CT288" s="75">
        <f t="shared" si="248"/>
        <v>0</v>
      </c>
      <c r="CU288" s="99">
        <f t="shared" si="241"/>
        <v>0</v>
      </c>
      <c r="CV288" s="99">
        <f t="shared" si="217"/>
        <v>0</v>
      </c>
      <c r="CW288" s="100">
        <f t="shared" si="247"/>
        <v>0</v>
      </c>
      <c r="CX288" s="75">
        <f>SUM(CR288*CT288*BE1)</f>
        <v>0</v>
      </c>
    </row>
    <row r="289" spans="1:102" ht="18.95" customHeight="1">
      <c r="A289" s="45" t="str">
        <f t="shared" si="251"/>
        <v/>
      </c>
      <c r="B289" s="55" t="str">
        <f t="shared" si="253"/>
        <v/>
      </c>
      <c r="C289" s="47" t="str">
        <f t="shared" si="252"/>
        <v/>
      </c>
      <c r="D289" s="56" t="str">
        <f t="shared" si="254"/>
        <v/>
      </c>
      <c r="E289" s="121" t="str">
        <f t="shared" si="259"/>
        <v/>
      </c>
      <c r="F289" s="121"/>
      <c r="G289" s="57" t="str">
        <f t="shared" si="255"/>
        <v/>
      </c>
      <c r="H289" s="57" t="str">
        <f t="shared" si="256"/>
        <v/>
      </c>
      <c r="I289" s="128" t="str">
        <f t="shared" si="260"/>
        <v/>
      </c>
      <c r="J289" s="128" t="str">
        <f t="shared" si="261"/>
        <v/>
      </c>
      <c r="K289" s="140" t="str">
        <f t="shared" si="264"/>
        <v/>
      </c>
      <c r="L289" s="140"/>
      <c r="M289" s="139" t="str">
        <f t="shared" si="214"/>
        <v/>
      </c>
      <c r="N289" s="139"/>
      <c r="O289" s="46" t="str">
        <f t="shared" si="215"/>
        <v/>
      </c>
      <c r="P289" s="51" t="str">
        <f t="shared" si="216"/>
        <v/>
      </c>
      <c r="Q289" s="51"/>
      <c r="R289" s="75">
        <f>IF(R288+1&lt;13,(R288+1)*S1,1*S1)</f>
        <v>0</v>
      </c>
      <c r="S289" s="75">
        <f>SUM(BG289*S1)</f>
        <v>0</v>
      </c>
      <c r="T289" s="75">
        <f>IF(R289=1,(T288+1)*S1,T288*S1)</f>
        <v>0</v>
      </c>
      <c r="U289" s="75">
        <f>IF(U288+3&lt;13,(U288+3)*V1,(U288-9)*V1)</f>
        <v>0</v>
      </c>
      <c r="V289" s="75">
        <f>SUM(BG289*V1)</f>
        <v>0</v>
      </c>
      <c r="W289" s="75">
        <f>IF(U289&lt;4,(W288+1)*V1,W288*V1)</f>
        <v>0</v>
      </c>
      <c r="X289" s="75">
        <f>IF(X288+6&lt;13,(X288+6)*Y1,(X288-6)*Y1)</f>
        <v>0</v>
      </c>
      <c r="Y289" s="75">
        <f>SUM(BG289*Y1)</f>
        <v>0</v>
      </c>
      <c r="Z289" s="75">
        <f>IF(X289&lt;6,(Z288+1)*Y1,Z288*Y1)</f>
        <v>0</v>
      </c>
      <c r="AA289" s="75">
        <f>SUM(AA288*AB1)</f>
        <v>0</v>
      </c>
      <c r="AB289" s="75">
        <f>SUM(BG289*AB1)</f>
        <v>0</v>
      </c>
      <c r="AC289" s="75">
        <f>SUM(AC288+1*AB1)</f>
        <v>0</v>
      </c>
      <c r="AD289" s="75">
        <v>0</v>
      </c>
      <c r="AE289" s="75">
        <v>0</v>
      </c>
      <c r="AF289" s="75">
        <v>0</v>
      </c>
      <c r="AG289" s="75">
        <f>IF(AG288+2&lt;13,(AG288+2)*AH1,(AG288-10)*AH1)</f>
        <v>0</v>
      </c>
      <c r="AH289" s="75">
        <f>SUM(BG289*AH1)</f>
        <v>0</v>
      </c>
      <c r="AI289" s="75">
        <f>IF(AG289&lt;3,(AI288+1)*AH1,AI288*AH1)</f>
        <v>0</v>
      </c>
      <c r="AJ289" s="75">
        <f>IF(AJ287=AJ288,(AJ288+1-AK289)*AL1,AJ288*AL1)</f>
        <v>0</v>
      </c>
      <c r="AK289" s="75">
        <f t="shared" si="250"/>
        <v>0</v>
      </c>
      <c r="AL289" s="75">
        <f>IF(AJ289-AJ288=0,(AL288+15)*AL1,AM1*AL1)</f>
        <v>0</v>
      </c>
      <c r="AM289" s="75">
        <f>IF(AK289=12,(AM288+1)*AL1,AM288*AL1)</f>
        <v>0</v>
      </c>
      <c r="AN289" s="75">
        <f>IF(AN287=AN288,(AN288+1-AO289)*AO1,AN288*AO1)</f>
        <v>0</v>
      </c>
      <c r="AO289" s="75">
        <f t="shared" si="242"/>
        <v>0</v>
      </c>
      <c r="AP289" s="75">
        <f>IF(AN288=AN289,BG289*AO1,(AP288-15)*AO1)</f>
        <v>0</v>
      </c>
      <c r="AQ289" s="75">
        <f>IF(AO289=12,(AQ288+1)*AO1,AQ288*AO1)</f>
        <v>0</v>
      </c>
      <c r="AR289" s="91">
        <f>SUM(MONTH(BC288+14)*AS1)</f>
        <v>0</v>
      </c>
      <c r="AS289" s="91">
        <f>SUM(DAY(BC288+14)*AS1)</f>
        <v>0</v>
      </c>
      <c r="AT289" s="91">
        <f>SUM(YEAR(BC288+14)*AS1)</f>
        <v>0</v>
      </c>
      <c r="AU289" s="91">
        <f>SUM(MONTH(BC288+7)*AV1)</f>
        <v>0</v>
      </c>
      <c r="AV289" s="91">
        <f>SUM(DAY(BC288+7)*AV1)</f>
        <v>0</v>
      </c>
      <c r="AW289" s="91">
        <f>SUM(YEAR(BC288+7)*AV1)</f>
        <v>0</v>
      </c>
      <c r="AX289" s="91">
        <f t="shared" si="220"/>
        <v>1</v>
      </c>
      <c r="AY289" s="91">
        <f t="shared" si="218"/>
        <v>1</v>
      </c>
      <c r="AZ289" s="91">
        <f t="shared" si="219"/>
        <v>0</v>
      </c>
      <c r="BA289" s="91">
        <f t="shared" si="219"/>
        <v>0</v>
      </c>
      <c r="BB289" s="79">
        <f t="shared" si="221"/>
        <v>0</v>
      </c>
      <c r="BC289" s="91">
        <f t="shared" si="222"/>
        <v>0</v>
      </c>
      <c r="BD289" s="75" t="s">
        <v>59</v>
      </c>
      <c r="BE289" s="91">
        <f>IF(BC289&lt;BU42,((BC289*10)+5),999999)</f>
        <v>5</v>
      </c>
      <c r="BF289" s="91">
        <f t="shared" si="223"/>
        <v>1</v>
      </c>
      <c r="BG289" s="75">
        <f t="shared" si="224"/>
        <v>0</v>
      </c>
      <c r="BH289" s="75">
        <f t="shared" si="243"/>
        <v>0</v>
      </c>
      <c r="BI289" s="75" t="b">
        <f t="shared" si="225"/>
        <v>0</v>
      </c>
      <c r="BJ289" s="75">
        <f t="shared" si="226"/>
        <v>0</v>
      </c>
      <c r="BK289" s="75">
        <f t="shared" si="227"/>
        <v>0</v>
      </c>
      <c r="BL289" s="75" t="b">
        <f t="shared" si="228"/>
        <v>1</v>
      </c>
      <c r="BM289" s="75">
        <f t="shared" si="229"/>
        <v>0</v>
      </c>
      <c r="BN289" s="75">
        <f t="shared" si="230"/>
        <v>0</v>
      </c>
      <c r="BO289" s="75" t="b">
        <f t="shared" si="231"/>
        <v>0</v>
      </c>
      <c r="BP289" s="75">
        <f t="shared" si="232"/>
        <v>0</v>
      </c>
      <c r="BQ289" s="75">
        <f t="shared" si="233"/>
        <v>0</v>
      </c>
      <c r="BR289" s="75"/>
      <c r="BS289" s="72" t="b">
        <f t="shared" si="257"/>
        <v>0</v>
      </c>
      <c r="BT289" s="72">
        <f t="shared" si="263"/>
        <v>0</v>
      </c>
      <c r="BU289" s="69" t="str">
        <f t="shared" si="262"/>
        <v/>
      </c>
      <c r="BV289" s="75"/>
      <c r="BW289" s="75"/>
      <c r="BX289" s="75"/>
      <c r="BY289" s="75"/>
      <c r="BZ289" s="75"/>
      <c r="CA289" s="75"/>
      <c r="CB289" s="75"/>
      <c r="CC289" s="75"/>
      <c r="CD289" s="79">
        <f t="shared" si="234"/>
        <v>0</v>
      </c>
      <c r="CE289" s="92">
        <f>IF(CD289&lt;CE3,CD289,CE3)</f>
        <v>0</v>
      </c>
      <c r="CF289" s="72" t="str">
        <f>IF(CE289&gt;=CE3,"BALLOON","PMT")</f>
        <v>PMT</v>
      </c>
      <c r="CG289" s="91">
        <f t="shared" si="244"/>
        <v>0</v>
      </c>
      <c r="CH289" s="91">
        <f>IF(BX1=360,CB5,CG289)</f>
        <v>0</v>
      </c>
      <c r="CI289" s="75" t="b">
        <f t="shared" si="235"/>
        <v>0</v>
      </c>
      <c r="CJ289" s="75">
        <f t="shared" si="245"/>
        <v>0</v>
      </c>
      <c r="CK289" s="75">
        <f>SUM(CJ289*CK1)</f>
        <v>0</v>
      </c>
      <c r="CL289" s="98">
        <f t="shared" si="236"/>
        <v>0</v>
      </c>
      <c r="CM289" s="97">
        <f>IF(CF289="PMT",E16-CL289,0)</f>
        <v>0</v>
      </c>
      <c r="CN289" s="97">
        <f t="shared" si="249"/>
        <v>0</v>
      </c>
      <c r="CO289" s="97">
        <f t="shared" si="237"/>
        <v>0</v>
      </c>
      <c r="CP289" s="97">
        <f t="shared" si="238"/>
        <v>0</v>
      </c>
      <c r="CQ289" s="94">
        <f t="shared" si="239"/>
        <v>0</v>
      </c>
      <c r="CR289" s="95">
        <f t="shared" si="246"/>
        <v>0</v>
      </c>
      <c r="CS289" s="96">
        <f t="shared" si="258"/>
        <v>0</v>
      </c>
      <c r="CT289" s="75">
        <f t="shared" si="248"/>
        <v>0</v>
      </c>
      <c r="CU289" s="99">
        <f t="shared" si="241"/>
        <v>0</v>
      </c>
      <c r="CV289" s="99">
        <f t="shared" si="217"/>
        <v>0</v>
      </c>
      <c r="CW289" s="100">
        <f t="shared" si="247"/>
        <v>0</v>
      </c>
      <c r="CX289" s="75">
        <f>SUM(CR289*CT289*BE1)</f>
        <v>0</v>
      </c>
    </row>
    <row r="290" spans="1:102" ht="18.95" customHeight="1">
      <c r="A290" s="45" t="str">
        <f t="shared" si="251"/>
        <v/>
      </c>
      <c r="B290" s="55" t="str">
        <f t="shared" si="253"/>
        <v/>
      </c>
      <c r="C290" s="47" t="str">
        <f t="shared" si="252"/>
        <v/>
      </c>
      <c r="D290" s="56" t="str">
        <f t="shared" si="254"/>
        <v/>
      </c>
      <c r="E290" s="121" t="str">
        <f t="shared" si="259"/>
        <v/>
      </c>
      <c r="F290" s="121"/>
      <c r="G290" s="57" t="str">
        <f t="shared" si="255"/>
        <v/>
      </c>
      <c r="H290" s="57" t="str">
        <f t="shared" si="256"/>
        <v/>
      </c>
      <c r="I290" s="128" t="str">
        <f t="shared" si="260"/>
        <v/>
      </c>
      <c r="J290" s="128" t="str">
        <f t="shared" si="261"/>
        <v/>
      </c>
      <c r="K290" s="140" t="str">
        <f t="shared" si="264"/>
        <v/>
      </c>
      <c r="L290" s="140"/>
      <c r="M290" s="139" t="str">
        <f t="shared" si="214"/>
        <v/>
      </c>
      <c r="N290" s="139"/>
      <c r="O290" s="46" t="str">
        <f t="shared" si="215"/>
        <v/>
      </c>
      <c r="P290" s="51" t="str">
        <f t="shared" si="216"/>
        <v/>
      </c>
      <c r="Q290" s="51"/>
      <c r="R290" s="75">
        <f>IF(R289+1&lt;13,(R289+1)*S1,1*S1)</f>
        <v>0</v>
      </c>
      <c r="S290" s="75">
        <f>SUM(BG290*S1)</f>
        <v>0</v>
      </c>
      <c r="T290" s="75">
        <f>IF(R290=1,(T289+1)*S1,T289*S1)</f>
        <v>0</v>
      </c>
      <c r="U290" s="75">
        <f>IF(U289+3&lt;13,(U289+3)*V1,(U289-9)*V1)</f>
        <v>0</v>
      </c>
      <c r="V290" s="75">
        <f>SUM(BG290*V1)</f>
        <v>0</v>
      </c>
      <c r="W290" s="75">
        <f>IF(U290&lt;4,(W289+1)*V1,W289*V1)</f>
        <v>0</v>
      </c>
      <c r="X290" s="75">
        <f>IF(X289+6&lt;13,(X289+6)*Y1,(X289-6)*Y1)</f>
        <v>0</v>
      </c>
      <c r="Y290" s="75">
        <f>SUM(BG290*Y1)</f>
        <v>0</v>
      </c>
      <c r="Z290" s="75">
        <f>IF(X290&lt;6,(Z289+1)*Y1,Z289*Y1)</f>
        <v>0</v>
      </c>
      <c r="AA290" s="75">
        <f>SUM(AA289*AB1)</f>
        <v>0</v>
      </c>
      <c r="AB290" s="75">
        <f>SUM(BG290*AB1)</f>
        <v>0</v>
      </c>
      <c r="AC290" s="75">
        <f>SUM(AC289+1*AB1)</f>
        <v>0</v>
      </c>
      <c r="AD290" s="75">
        <v>0</v>
      </c>
      <c r="AE290" s="75">
        <v>0</v>
      </c>
      <c r="AF290" s="75">
        <v>0</v>
      </c>
      <c r="AG290" s="75">
        <f>IF(AG289+2&lt;13,(AG289+2)*AH1,(AG289-10)*AH1)</f>
        <v>0</v>
      </c>
      <c r="AH290" s="75">
        <f>SUM(BG290*AH1)</f>
        <v>0</v>
      </c>
      <c r="AI290" s="75">
        <f>IF(AG290&lt;3,(AI289+1)*AH1,AI289*AH1)</f>
        <v>0</v>
      </c>
      <c r="AJ290" s="75">
        <f>IF(AJ288=AJ289,(AJ289+1-AK290)*AL1,AJ289*AL1)</f>
        <v>0</v>
      </c>
      <c r="AK290" s="75">
        <f t="shared" si="250"/>
        <v>0</v>
      </c>
      <c r="AL290" s="75">
        <f>IF(AJ290-AJ289=0,(AL289+15)*AL1,AM1*AL1)</f>
        <v>0</v>
      </c>
      <c r="AM290" s="75">
        <f>IF(AK290=12,(AM289+1)*AL1,AM289*AL1)</f>
        <v>0</v>
      </c>
      <c r="AN290" s="75">
        <f>IF(AN288=AN289,(AN289+1-AO290)*AO1,AN289*AO1)</f>
        <v>0</v>
      </c>
      <c r="AO290" s="75">
        <f t="shared" si="242"/>
        <v>0</v>
      </c>
      <c r="AP290" s="75">
        <f>IF(AN289=AN290,BG290*AO1,(AP289-15)*AO1)</f>
        <v>0</v>
      </c>
      <c r="AQ290" s="75">
        <f>IF(AO290=12,(AQ289+1)*AO1,AQ289*AO1)</f>
        <v>0</v>
      </c>
      <c r="AR290" s="91">
        <f>SUM(MONTH(BC289+14)*AS1)</f>
        <v>0</v>
      </c>
      <c r="AS290" s="91">
        <f>SUM(DAY(BC289+14)*AS1)</f>
        <v>0</v>
      </c>
      <c r="AT290" s="91">
        <f>SUM(YEAR(BC289+14)*AS1)</f>
        <v>0</v>
      </c>
      <c r="AU290" s="91">
        <f>SUM(MONTH(BC289+7)*AV1)</f>
        <v>0</v>
      </c>
      <c r="AV290" s="91">
        <f>SUM(DAY(BC289+7)*AV1)</f>
        <v>0</v>
      </c>
      <c r="AW290" s="91">
        <f>SUM(YEAR(BC289+7)*AV1)</f>
        <v>0</v>
      </c>
      <c r="AX290" s="91">
        <f t="shared" si="220"/>
        <v>1</v>
      </c>
      <c r="AY290" s="91">
        <f t="shared" si="218"/>
        <v>1</v>
      </c>
      <c r="AZ290" s="91">
        <f t="shared" si="219"/>
        <v>0</v>
      </c>
      <c r="BA290" s="91">
        <f t="shared" si="219"/>
        <v>0</v>
      </c>
      <c r="BB290" s="79">
        <f t="shared" si="221"/>
        <v>0</v>
      </c>
      <c r="BC290" s="91">
        <f t="shared" si="222"/>
        <v>0</v>
      </c>
      <c r="BD290" s="75" t="s">
        <v>59</v>
      </c>
      <c r="BE290" s="91">
        <f>IF(BC290&lt;BU42,((BC290*10)+5),999999)</f>
        <v>5</v>
      </c>
      <c r="BF290" s="91">
        <f t="shared" si="223"/>
        <v>1</v>
      </c>
      <c r="BG290" s="75">
        <f t="shared" si="224"/>
        <v>0</v>
      </c>
      <c r="BH290" s="75">
        <f t="shared" si="243"/>
        <v>0</v>
      </c>
      <c r="BI290" s="75" t="b">
        <f t="shared" si="225"/>
        <v>0</v>
      </c>
      <c r="BJ290" s="75">
        <f t="shared" si="226"/>
        <v>0</v>
      </c>
      <c r="BK290" s="75">
        <f t="shared" si="227"/>
        <v>0</v>
      </c>
      <c r="BL290" s="75" t="b">
        <f t="shared" si="228"/>
        <v>1</v>
      </c>
      <c r="BM290" s="75">
        <f t="shared" si="229"/>
        <v>0</v>
      </c>
      <c r="BN290" s="75">
        <f t="shared" si="230"/>
        <v>0</v>
      </c>
      <c r="BO290" s="75" t="b">
        <f t="shared" si="231"/>
        <v>0</v>
      </c>
      <c r="BP290" s="75">
        <f t="shared" si="232"/>
        <v>0</v>
      </c>
      <c r="BQ290" s="75">
        <f t="shared" si="233"/>
        <v>0</v>
      </c>
      <c r="BR290" s="75"/>
      <c r="BS290" s="72" t="b">
        <f t="shared" si="257"/>
        <v>0</v>
      </c>
      <c r="BT290" s="72">
        <f t="shared" si="263"/>
        <v>0</v>
      </c>
      <c r="BU290" s="69" t="str">
        <f t="shared" si="262"/>
        <v/>
      </c>
      <c r="BV290" s="75"/>
      <c r="BW290" s="75"/>
      <c r="BX290" s="75"/>
      <c r="BY290" s="75"/>
      <c r="BZ290" s="75"/>
      <c r="CA290" s="75"/>
      <c r="CB290" s="75"/>
      <c r="CC290" s="75"/>
      <c r="CD290" s="79">
        <f t="shared" si="234"/>
        <v>0</v>
      </c>
      <c r="CE290" s="92">
        <f>IF(CD290&lt;CE3,CD290,CE3)</f>
        <v>0</v>
      </c>
      <c r="CF290" s="72" t="str">
        <f>IF(CE290&gt;=CE3,"BALLOON","PMT")</f>
        <v>PMT</v>
      </c>
      <c r="CG290" s="91">
        <f t="shared" si="244"/>
        <v>0</v>
      </c>
      <c r="CH290" s="91">
        <f>IF(BX1=360,CB5,CG290)</f>
        <v>0</v>
      </c>
      <c r="CI290" s="75" t="b">
        <f t="shared" si="235"/>
        <v>0</v>
      </c>
      <c r="CJ290" s="75">
        <f t="shared" si="245"/>
        <v>0</v>
      </c>
      <c r="CK290" s="75">
        <f>SUM(CJ290*CK1)</f>
        <v>0</v>
      </c>
      <c r="CL290" s="98">
        <f t="shared" si="236"/>
        <v>0</v>
      </c>
      <c r="CM290" s="97">
        <f>IF(CF290="PMT",E16-CL290,0)</f>
        <v>0</v>
      </c>
      <c r="CN290" s="97">
        <f t="shared" si="249"/>
        <v>0</v>
      </c>
      <c r="CO290" s="97">
        <f t="shared" si="237"/>
        <v>0</v>
      </c>
      <c r="CP290" s="97">
        <f t="shared" si="238"/>
        <v>0</v>
      </c>
      <c r="CQ290" s="94">
        <f t="shared" si="239"/>
        <v>0</v>
      </c>
      <c r="CR290" s="95">
        <f t="shared" si="246"/>
        <v>0</v>
      </c>
      <c r="CS290" s="96">
        <f t="shared" si="258"/>
        <v>0</v>
      </c>
      <c r="CT290" s="75">
        <f t="shared" si="248"/>
        <v>0</v>
      </c>
      <c r="CU290" s="99">
        <f t="shared" si="241"/>
        <v>0</v>
      </c>
      <c r="CV290" s="99">
        <f t="shared" si="217"/>
        <v>0</v>
      </c>
      <c r="CW290" s="100">
        <f t="shared" si="247"/>
        <v>0</v>
      </c>
      <c r="CX290" s="75">
        <f>SUM(CR290*CT290*BE1)</f>
        <v>0</v>
      </c>
    </row>
    <row r="291" spans="1:102" ht="18.95" customHeight="1">
      <c r="A291" s="45" t="str">
        <f t="shared" si="251"/>
        <v/>
      </c>
      <c r="B291" s="55" t="str">
        <f t="shared" si="253"/>
        <v/>
      </c>
      <c r="C291" s="47" t="str">
        <f t="shared" si="252"/>
        <v/>
      </c>
      <c r="D291" s="56" t="str">
        <f t="shared" si="254"/>
        <v/>
      </c>
      <c r="E291" s="121" t="str">
        <f t="shared" si="259"/>
        <v/>
      </c>
      <c r="F291" s="121"/>
      <c r="G291" s="57" t="str">
        <f t="shared" si="255"/>
        <v/>
      </c>
      <c r="H291" s="57" t="str">
        <f t="shared" si="256"/>
        <v/>
      </c>
      <c r="I291" s="128" t="str">
        <f t="shared" si="260"/>
        <v/>
      </c>
      <c r="J291" s="128" t="str">
        <f t="shared" si="261"/>
        <v/>
      </c>
      <c r="K291" s="140" t="str">
        <f t="shared" si="264"/>
        <v/>
      </c>
      <c r="L291" s="140"/>
      <c r="M291" s="139" t="str">
        <f t="shared" si="214"/>
        <v/>
      </c>
      <c r="N291" s="139"/>
      <c r="O291" s="46" t="str">
        <f t="shared" si="215"/>
        <v/>
      </c>
      <c r="P291" s="51" t="str">
        <f t="shared" si="216"/>
        <v/>
      </c>
      <c r="Q291" s="51"/>
      <c r="R291" s="75">
        <f>IF(R290+1&lt;13,(R290+1)*S1,1*S1)</f>
        <v>0</v>
      </c>
      <c r="S291" s="75">
        <f>SUM(BG291*S1)</f>
        <v>0</v>
      </c>
      <c r="T291" s="75">
        <f>IF(R291=1,(T290+1)*S1,T290*S1)</f>
        <v>0</v>
      </c>
      <c r="U291" s="75">
        <f>IF(U290+3&lt;13,(U290+3)*V1,(U290-9)*V1)</f>
        <v>0</v>
      </c>
      <c r="V291" s="75">
        <f>SUM(BG291*V1)</f>
        <v>0</v>
      </c>
      <c r="W291" s="75">
        <f>IF(U291&lt;4,(W290+1)*V1,W290*V1)</f>
        <v>0</v>
      </c>
      <c r="X291" s="75">
        <f>IF(X290+6&lt;13,(X290+6)*Y1,(X290-6)*Y1)</f>
        <v>0</v>
      </c>
      <c r="Y291" s="75">
        <f>SUM(BG291*Y1)</f>
        <v>0</v>
      </c>
      <c r="Z291" s="75">
        <f>IF(X291&lt;6,(Z290+1)*Y1,Z290*Y1)</f>
        <v>0</v>
      </c>
      <c r="AA291" s="75">
        <f>SUM(AA290*AB1)</f>
        <v>0</v>
      </c>
      <c r="AB291" s="75">
        <f>SUM(BG291*AB1)</f>
        <v>0</v>
      </c>
      <c r="AC291" s="75">
        <f>SUM(AC290+1*AB1)</f>
        <v>0</v>
      </c>
      <c r="AD291" s="75">
        <v>0</v>
      </c>
      <c r="AE291" s="75">
        <v>0</v>
      </c>
      <c r="AF291" s="75">
        <v>0</v>
      </c>
      <c r="AG291" s="75">
        <f>IF(AG290+2&lt;13,(AG290+2)*AH1,(AG290-10)*AH1)</f>
        <v>0</v>
      </c>
      <c r="AH291" s="75">
        <f>SUM(BG291*AH1)</f>
        <v>0</v>
      </c>
      <c r="AI291" s="75">
        <f>IF(AG291&lt;3,(AI290+1)*AH1,AI290*AH1)</f>
        <v>0</v>
      </c>
      <c r="AJ291" s="75">
        <f>IF(AJ289=AJ290,(AJ290+1-AK291)*AL1,AJ290*AL1)</f>
        <v>0</v>
      </c>
      <c r="AK291" s="75">
        <f t="shared" si="250"/>
        <v>0</v>
      </c>
      <c r="AL291" s="75">
        <f>IF(AJ291-AJ290=0,(AL290+15)*AL1,AM1*AL1)</f>
        <v>0</v>
      </c>
      <c r="AM291" s="75">
        <f>IF(AK291=12,(AM290+1)*AL1,AM290*AL1)</f>
        <v>0</v>
      </c>
      <c r="AN291" s="75">
        <f>IF(AN289=AN290,(AN290+1-AO291)*AO1,AN290*AO1)</f>
        <v>0</v>
      </c>
      <c r="AO291" s="75">
        <f t="shared" si="242"/>
        <v>0</v>
      </c>
      <c r="AP291" s="75">
        <f>IF(AN290=AN291,BG291*AO1,(AP290-15)*AO1)</f>
        <v>0</v>
      </c>
      <c r="AQ291" s="75">
        <f>IF(AO291=12,(AQ290+1)*AO1,AQ290*AO1)</f>
        <v>0</v>
      </c>
      <c r="AR291" s="91">
        <f>SUM(MONTH(BC290+14)*AS1)</f>
        <v>0</v>
      </c>
      <c r="AS291" s="91">
        <f>SUM(DAY(BC290+14)*AS1)</f>
        <v>0</v>
      </c>
      <c r="AT291" s="91">
        <f>SUM(YEAR(BC290+14)*AS1)</f>
        <v>0</v>
      </c>
      <c r="AU291" s="91">
        <f>SUM(MONTH(BC290+7)*AV1)</f>
        <v>0</v>
      </c>
      <c r="AV291" s="91">
        <f>SUM(DAY(BC290+7)*AV1)</f>
        <v>0</v>
      </c>
      <c r="AW291" s="91">
        <f>SUM(YEAR(BC290+7)*AV1)</f>
        <v>0</v>
      </c>
      <c r="AX291" s="91">
        <f t="shared" si="220"/>
        <v>1</v>
      </c>
      <c r="AY291" s="91">
        <f t="shared" si="218"/>
        <v>1</v>
      </c>
      <c r="AZ291" s="91">
        <f t="shared" si="219"/>
        <v>0</v>
      </c>
      <c r="BA291" s="91">
        <f t="shared" si="219"/>
        <v>0</v>
      </c>
      <c r="BB291" s="79">
        <f t="shared" si="221"/>
        <v>0</v>
      </c>
      <c r="BC291" s="91">
        <f t="shared" si="222"/>
        <v>0</v>
      </c>
      <c r="BD291" s="75" t="s">
        <v>59</v>
      </c>
      <c r="BE291" s="91">
        <f>IF(BC291&lt;BU42,((BC291*10)+5),999999)</f>
        <v>5</v>
      </c>
      <c r="BF291" s="91">
        <f t="shared" si="223"/>
        <v>1</v>
      </c>
      <c r="BG291" s="75">
        <f t="shared" si="224"/>
        <v>0</v>
      </c>
      <c r="BH291" s="75">
        <f t="shared" si="243"/>
        <v>0</v>
      </c>
      <c r="BI291" s="75" t="b">
        <f t="shared" si="225"/>
        <v>0</v>
      </c>
      <c r="BJ291" s="75">
        <f t="shared" si="226"/>
        <v>0</v>
      </c>
      <c r="BK291" s="75">
        <f t="shared" si="227"/>
        <v>0</v>
      </c>
      <c r="BL291" s="75" t="b">
        <f t="shared" si="228"/>
        <v>1</v>
      </c>
      <c r="BM291" s="75">
        <f t="shared" si="229"/>
        <v>0</v>
      </c>
      <c r="BN291" s="75">
        <f t="shared" si="230"/>
        <v>0</v>
      </c>
      <c r="BO291" s="75" t="b">
        <f t="shared" si="231"/>
        <v>0</v>
      </c>
      <c r="BP291" s="75">
        <f t="shared" si="232"/>
        <v>0</v>
      </c>
      <c r="BQ291" s="75">
        <f t="shared" si="233"/>
        <v>0</v>
      </c>
      <c r="BR291" s="75"/>
      <c r="BS291" s="72" t="b">
        <f t="shared" si="257"/>
        <v>0</v>
      </c>
      <c r="BT291" s="72">
        <f t="shared" si="263"/>
        <v>0</v>
      </c>
      <c r="BU291" s="69" t="str">
        <f t="shared" si="262"/>
        <v/>
      </c>
      <c r="BV291" s="75"/>
      <c r="BW291" s="75"/>
      <c r="BX291" s="75"/>
      <c r="BY291" s="75"/>
      <c r="BZ291" s="75"/>
      <c r="CA291" s="75"/>
      <c r="CB291" s="75"/>
      <c r="CC291" s="75"/>
      <c r="CD291" s="79">
        <f t="shared" si="234"/>
        <v>0</v>
      </c>
      <c r="CE291" s="92">
        <f>IF(CD291&lt;CE3,CD291,CE3)</f>
        <v>0</v>
      </c>
      <c r="CF291" s="72" t="str">
        <f>IF(CE291&gt;=CE3,"BALLOON","PMT")</f>
        <v>PMT</v>
      </c>
      <c r="CG291" s="91">
        <f t="shared" si="244"/>
        <v>0</v>
      </c>
      <c r="CH291" s="91">
        <f>IF(BX1=360,CB5,CG291)</f>
        <v>0</v>
      </c>
      <c r="CI291" s="75" t="b">
        <f t="shared" si="235"/>
        <v>0</v>
      </c>
      <c r="CJ291" s="75">
        <f t="shared" si="245"/>
        <v>0</v>
      </c>
      <c r="CK291" s="75">
        <f>SUM(CJ291*CK1)</f>
        <v>0</v>
      </c>
      <c r="CL291" s="98">
        <f t="shared" si="236"/>
        <v>0</v>
      </c>
      <c r="CM291" s="97">
        <f>IF(CF291="PMT",E16-CL291,0)</f>
        <v>0</v>
      </c>
      <c r="CN291" s="97">
        <f t="shared" si="249"/>
        <v>0</v>
      </c>
      <c r="CO291" s="97">
        <f t="shared" si="237"/>
        <v>0</v>
      </c>
      <c r="CP291" s="97">
        <f t="shared" si="238"/>
        <v>0</v>
      </c>
      <c r="CQ291" s="94">
        <f t="shared" si="239"/>
        <v>0</v>
      </c>
      <c r="CR291" s="95">
        <f t="shared" si="246"/>
        <v>0</v>
      </c>
      <c r="CS291" s="96">
        <f t="shared" si="258"/>
        <v>0</v>
      </c>
      <c r="CT291" s="75">
        <f t="shared" si="248"/>
        <v>0</v>
      </c>
      <c r="CU291" s="99">
        <f t="shared" si="241"/>
        <v>0</v>
      </c>
      <c r="CV291" s="99">
        <f t="shared" si="217"/>
        <v>0</v>
      </c>
      <c r="CW291" s="100">
        <f t="shared" si="247"/>
        <v>0</v>
      </c>
      <c r="CX291" s="75">
        <f>SUM(CR291*CT291*BE1)</f>
        <v>0</v>
      </c>
    </row>
    <row r="292" spans="1:102" ht="18.95" customHeight="1">
      <c r="A292" s="45" t="str">
        <f t="shared" si="251"/>
        <v/>
      </c>
      <c r="B292" s="55" t="str">
        <f t="shared" si="253"/>
        <v/>
      </c>
      <c r="C292" s="47" t="str">
        <f t="shared" si="252"/>
        <v/>
      </c>
      <c r="D292" s="56" t="str">
        <f t="shared" si="254"/>
        <v/>
      </c>
      <c r="E292" s="121" t="str">
        <f t="shared" si="259"/>
        <v/>
      </c>
      <c r="F292" s="121"/>
      <c r="G292" s="57" t="str">
        <f t="shared" si="255"/>
        <v/>
      </c>
      <c r="H292" s="57" t="str">
        <f t="shared" si="256"/>
        <v/>
      </c>
      <c r="I292" s="128" t="str">
        <f t="shared" si="260"/>
        <v/>
      </c>
      <c r="J292" s="128" t="str">
        <f t="shared" si="261"/>
        <v/>
      </c>
      <c r="K292" s="140" t="str">
        <f t="shared" si="264"/>
        <v/>
      </c>
      <c r="L292" s="140"/>
      <c r="M292" s="139" t="str">
        <f t="shared" ref="M292:M355" si="265">IF(C292="","","$____________")</f>
        <v/>
      </c>
      <c r="N292" s="139"/>
      <c r="O292" s="46" t="str">
        <f t="shared" si="215"/>
        <v/>
      </c>
      <c r="P292" s="51" t="str">
        <f t="shared" si="216"/>
        <v/>
      </c>
      <c r="Q292" s="51"/>
      <c r="R292" s="75">
        <f>IF(R291+1&lt;13,(R291+1)*S1,1*S1)</f>
        <v>0</v>
      </c>
      <c r="S292" s="75">
        <f>SUM(BG292*S1)</f>
        <v>0</v>
      </c>
      <c r="T292" s="75">
        <f>IF(R292=1,(T291+1)*S1,T291*S1)</f>
        <v>0</v>
      </c>
      <c r="U292" s="75">
        <f>IF(U291+3&lt;13,(U291+3)*V1,(U291-9)*V1)</f>
        <v>0</v>
      </c>
      <c r="V292" s="75">
        <f>SUM(BG292*V1)</f>
        <v>0</v>
      </c>
      <c r="W292" s="75">
        <f>IF(U292&lt;4,(W291+1)*V1,W291*V1)</f>
        <v>0</v>
      </c>
      <c r="X292" s="75">
        <f>IF(X291+6&lt;13,(X291+6)*Y1,(X291-6)*Y1)</f>
        <v>0</v>
      </c>
      <c r="Y292" s="75">
        <f>SUM(BG292*Y1)</f>
        <v>0</v>
      </c>
      <c r="Z292" s="75">
        <f>IF(X292&lt;6,(Z291+1)*Y1,Z291*Y1)</f>
        <v>0</v>
      </c>
      <c r="AA292" s="75">
        <f>SUM(AA291*AB1)</f>
        <v>0</v>
      </c>
      <c r="AB292" s="75">
        <f>SUM(BG292*AB1)</f>
        <v>0</v>
      </c>
      <c r="AC292" s="75">
        <f>SUM(AC291+1*AB1)</f>
        <v>0</v>
      </c>
      <c r="AD292" s="75">
        <v>0</v>
      </c>
      <c r="AE292" s="75">
        <v>0</v>
      </c>
      <c r="AF292" s="75">
        <v>0</v>
      </c>
      <c r="AG292" s="75">
        <f>IF(AG291+2&lt;13,(AG291+2)*AH1,(AG291-10)*AH1)</f>
        <v>0</v>
      </c>
      <c r="AH292" s="75">
        <f>SUM(BG292*AH1)</f>
        <v>0</v>
      </c>
      <c r="AI292" s="75">
        <f>IF(AG292&lt;3,(AI291+1)*AH1,AI291*AH1)</f>
        <v>0</v>
      </c>
      <c r="AJ292" s="75">
        <f>IF(AJ290=AJ291,(AJ291+1-AK292)*AL1,AJ291*AL1)</f>
        <v>0</v>
      </c>
      <c r="AK292" s="75">
        <f t="shared" si="250"/>
        <v>0</v>
      </c>
      <c r="AL292" s="75">
        <f>IF(AJ292-AJ291=0,(AL291+15)*AL1,AM1*AL1)</f>
        <v>0</v>
      </c>
      <c r="AM292" s="75">
        <f>IF(AK292=12,(AM291+1)*AL1,AM291*AL1)</f>
        <v>0</v>
      </c>
      <c r="AN292" s="75">
        <f>IF(AN290=AN291,(AN291+1-AO292)*AO1,AN291*AO1)</f>
        <v>0</v>
      </c>
      <c r="AO292" s="75">
        <f t="shared" si="242"/>
        <v>0</v>
      </c>
      <c r="AP292" s="75">
        <f>IF(AN291=AN292,BG292*AO1,(AP291-15)*AO1)</f>
        <v>0</v>
      </c>
      <c r="AQ292" s="75">
        <f>IF(AO292=12,(AQ291+1)*AO1,AQ291*AO1)</f>
        <v>0</v>
      </c>
      <c r="AR292" s="91">
        <f>SUM(MONTH(BC291+14)*AS1)</f>
        <v>0</v>
      </c>
      <c r="AS292" s="91">
        <f>SUM(DAY(BC291+14)*AS1)</f>
        <v>0</v>
      </c>
      <c r="AT292" s="91">
        <f>SUM(YEAR(BC291+14)*AS1)</f>
        <v>0</v>
      </c>
      <c r="AU292" s="91">
        <f>SUM(MONTH(BC291+7)*AV1)</f>
        <v>0</v>
      </c>
      <c r="AV292" s="91">
        <f>SUM(DAY(BC291+7)*AV1)</f>
        <v>0</v>
      </c>
      <c r="AW292" s="91">
        <f>SUM(YEAR(BC291+7)*AV1)</f>
        <v>0</v>
      </c>
      <c r="AX292" s="91">
        <f t="shared" si="220"/>
        <v>1</v>
      </c>
      <c r="AY292" s="91">
        <f t="shared" si="218"/>
        <v>1</v>
      </c>
      <c r="AZ292" s="91">
        <f t="shared" si="219"/>
        <v>0</v>
      </c>
      <c r="BA292" s="91">
        <f t="shared" si="219"/>
        <v>0</v>
      </c>
      <c r="BB292" s="79">
        <f t="shared" si="221"/>
        <v>0</v>
      </c>
      <c r="BC292" s="91">
        <f t="shared" si="222"/>
        <v>0</v>
      </c>
      <c r="BD292" s="75" t="s">
        <v>59</v>
      </c>
      <c r="BE292" s="91">
        <f>IF(BC292&lt;BU42,((BC292*10)+5),999999)</f>
        <v>5</v>
      </c>
      <c r="BF292" s="91">
        <f t="shared" si="223"/>
        <v>1</v>
      </c>
      <c r="BG292" s="75">
        <f t="shared" si="224"/>
        <v>0</v>
      </c>
      <c r="BH292" s="75">
        <f t="shared" si="243"/>
        <v>0</v>
      </c>
      <c r="BI292" s="75" t="b">
        <f t="shared" si="225"/>
        <v>0</v>
      </c>
      <c r="BJ292" s="75">
        <f t="shared" si="226"/>
        <v>0</v>
      </c>
      <c r="BK292" s="75">
        <f t="shared" si="227"/>
        <v>0</v>
      </c>
      <c r="BL292" s="75" t="b">
        <f t="shared" si="228"/>
        <v>1</v>
      </c>
      <c r="BM292" s="75">
        <f t="shared" si="229"/>
        <v>0</v>
      </c>
      <c r="BN292" s="75">
        <f t="shared" si="230"/>
        <v>0</v>
      </c>
      <c r="BO292" s="75" t="b">
        <f t="shared" si="231"/>
        <v>0</v>
      </c>
      <c r="BP292" s="75">
        <f t="shared" si="232"/>
        <v>0</v>
      </c>
      <c r="BQ292" s="75">
        <f t="shared" si="233"/>
        <v>0</v>
      </c>
      <c r="BR292" s="75"/>
      <c r="BS292" s="72" t="b">
        <f t="shared" si="257"/>
        <v>0</v>
      </c>
      <c r="BT292" s="72">
        <f t="shared" si="263"/>
        <v>0</v>
      </c>
      <c r="BU292" s="69" t="str">
        <f t="shared" si="262"/>
        <v/>
      </c>
      <c r="BV292" s="75"/>
      <c r="BW292" s="75"/>
      <c r="BX292" s="75"/>
      <c r="BY292" s="75"/>
      <c r="BZ292" s="75"/>
      <c r="CA292" s="75"/>
      <c r="CB292" s="75"/>
      <c r="CC292" s="75"/>
      <c r="CD292" s="79">
        <f t="shared" si="234"/>
        <v>0</v>
      </c>
      <c r="CE292" s="92">
        <f>IF(CD292&lt;CE3,CD292,CE3)</f>
        <v>0</v>
      </c>
      <c r="CF292" s="72" t="str">
        <f>IF(CE292&gt;=CE3,"BALLOON","PMT")</f>
        <v>PMT</v>
      </c>
      <c r="CG292" s="91">
        <f t="shared" si="244"/>
        <v>0</v>
      </c>
      <c r="CH292" s="91">
        <f>IF(BX1=360,CB5,CG292)</f>
        <v>0</v>
      </c>
      <c r="CI292" s="75" t="b">
        <f t="shared" si="235"/>
        <v>0</v>
      </c>
      <c r="CJ292" s="75">
        <f t="shared" si="245"/>
        <v>0</v>
      </c>
      <c r="CK292" s="75">
        <f>SUM(CJ292*CK1)</f>
        <v>0</v>
      </c>
      <c r="CL292" s="98">
        <f t="shared" si="236"/>
        <v>0</v>
      </c>
      <c r="CM292" s="97">
        <f>IF(CF292="PMT",E16-CL292,0)</f>
        <v>0</v>
      </c>
      <c r="CN292" s="97">
        <f t="shared" si="249"/>
        <v>0</v>
      </c>
      <c r="CO292" s="97">
        <f t="shared" si="237"/>
        <v>0</v>
      </c>
      <c r="CP292" s="97">
        <f t="shared" si="238"/>
        <v>0</v>
      </c>
      <c r="CQ292" s="94">
        <f t="shared" si="239"/>
        <v>0</v>
      </c>
      <c r="CR292" s="95">
        <f t="shared" si="246"/>
        <v>0</v>
      </c>
      <c r="CS292" s="96">
        <f t="shared" si="258"/>
        <v>0</v>
      </c>
      <c r="CT292" s="75">
        <f t="shared" si="248"/>
        <v>0</v>
      </c>
      <c r="CU292" s="99">
        <f t="shared" si="241"/>
        <v>0</v>
      </c>
      <c r="CV292" s="99">
        <f t="shared" si="217"/>
        <v>0</v>
      </c>
      <c r="CW292" s="100">
        <f t="shared" si="247"/>
        <v>0</v>
      </c>
      <c r="CX292" s="75">
        <f>SUM(CR292*CT292*BE1)</f>
        <v>0</v>
      </c>
    </row>
    <row r="293" spans="1:102" ht="18.95" customHeight="1">
      <c r="A293" s="45" t="str">
        <f t="shared" si="251"/>
        <v/>
      </c>
      <c r="B293" s="55" t="str">
        <f t="shared" si="253"/>
        <v/>
      </c>
      <c r="C293" s="47" t="str">
        <f t="shared" si="252"/>
        <v/>
      </c>
      <c r="D293" s="56" t="str">
        <f t="shared" si="254"/>
        <v/>
      </c>
      <c r="E293" s="121" t="str">
        <f t="shared" si="259"/>
        <v/>
      </c>
      <c r="F293" s="121"/>
      <c r="G293" s="57" t="str">
        <f t="shared" si="255"/>
        <v/>
      </c>
      <c r="H293" s="57" t="str">
        <f t="shared" si="256"/>
        <v/>
      </c>
      <c r="I293" s="128" t="str">
        <f t="shared" si="260"/>
        <v/>
      </c>
      <c r="J293" s="128" t="str">
        <f t="shared" si="261"/>
        <v/>
      </c>
      <c r="K293" s="140" t="str">
        <f t="shared" si="264"/>
        <v/>
      </c>
      <c r="L293" s="140"/>
      <c r="M293" s="139" t="str">
        <f t="shared" si="265"/>
        <v/>
      </c>
      <c r="N293" s="139"/>
      <c r="O293" s="46" t="str">
        <f t="shared" si="215"/>
        <v/>
      </c>
      <c r="P293" s="51" t="str">
        <f t="shared" si="216"/>
        <v/>
      </c>
      <c r="Q293" s="51"/>
      <c r="R293" s="75">
        <f>IF(R292+1&lt;13,(R292+1)*S1,1*S1)</f>
        <v>0</v>
      </c>
      <c r="S293" s="75">
        <f>SUM(BG293*S1)</f>
        <v>0</v>
      </c>
      <c r="T293" s="75">
        <f>IF(R293=1,(T292+1)*S1,T292*S1)</f>
        <v>0</v>
      </c>
      <c r="U293" s="75">
        <f>IF(U292+3&lt;13,(U292+3)*V1,(U292-9)*V1)</f>
        <v>0</v>
      </c>
      <c r="V293" s="75">
        <f>SUM(BG293*V1)</f>
        <v>0</v>
      </c>
      <c r="W293" s="75">
        <f>IF(U293&lt;4,(W292+1)*V1,W292*V1)</f>
        <v>0</v>
      </c>
      <c r="X293" s="75">
        <f>IF(X292+6&lt;13,(X292+6)*Y1,(X292-6)*Y1)</f>
        <v>0</v>
      </c>
      <c r="Y293" s="75">
        <f>SUM(BG293*Y1)</f>
        <v>0</v>
      </c>
      <c r="Z293" s="75">
        <f>IF(X293&lt;6,(Z292+1)*Y1,Z292*Y1)</f>
        <v>0</v>
      </c>
      <c r="AA293" s="75">
        <f>SUM(AA292*AB1)</f>
        <v>0</v>
      </c>
      <c r="AB293" s="75">
        <f>SUM(BG293*AB1)</f>
        <v>0</v>
      </c>
      <c r="AC293" s="75">
        <f>SUM(AC292+1*AB1)</f>
        <v>0</v>
      </c>
      <c r="AD293" s="75">
        <v>0</v>
      </c>
      <c r="AE293" s="75">
        <v>0</v>
      </c>
      <c r="AF293" s="75">
        <v>0</v>
      </c>
      <c r="AG293" s="75">
        <f>IF(AG292+2&lt;13,(AG292+2)*AH1,(AG292-10)*AH1)</f>
        <v>0</v>
      </c>
      <c r="AH293" s="75">
        <f>SUM(BG293*AH1)</f>
        <v>0</v>
      </c>
      <c r="AI293" s="75">
        <f>IF(AG293&lt;3,(AI292+1)*AH1,AI292*AH1)</f>
        <v>0</v>
      </c>
      <c r="AJ293" s="75">
        <f>IF(AJ291=AJ292,(AJ292+1-AK293)*AL1,AJ292*AL1)</f>
        <v>0</v>
      </c>
      <c r="AK293" s="75">
        <f t="shared" si="250"/>
        <v>0</v>
      </c>
      <c r="AL293" s="75">
        <f>IF(AJ293-AJ292=0,(AL292+15)*AL1,AM1*AL1)</f>
        <v>0</v>
      </c>
      <c r="AM293" s="75">
        <f>IF(AK293=12,(AM292+1)*AL1,AM292*AL1)</f>
        <v>0</v>
      </c>
      <c r="AN293" s="75">
        <f>IF(AN291=AN292,(AN292+1-AO293)*AO1,AN292*AO1)</f>
        <v>0</v>
      </c>
      <c r="AO293" s="75">
        <f t="shared" si="242"/>
        <v>0</v>
      </c>
      <c r="AP293" s="75">
        <f>IF(AN292=AN293,BG293*AO1,(AP292-15)*AO1)</f>
        <v>0</v>
      </c>
      <c r="AQ293" s="75">
        <f>IF(AO293=12,(AQ292+1)*AO1,AQ292*AO1)</f>
        <v>0</v>
      </c>
      <c r="AR293" s="91">
        <f>SUM(MONTH(BC292+14)*AS1)</f>
        <v>0</v>
      </c>
      <c r="AS293" s="91">
        <f>SUM(DAY(BC292+14)*AS1)</f>
        <v>0</v>
      </c>
      <c r="AT293" s="91">
        <f>SUM(YEAR(BC292+14)*AS1)</f>
        <v>0</v>
      </c>
      <c r="AU293" s="91">
        <f>SUM(MONTH(BC292+7)*AV1)</f>
        <v>0</v>
      </c>
      <c r="AV293" s="91">
        <f>SUM(DAY(BC292+7)*AV1)</f>
        <v>0</v>
      </c>
      <c r="AW293" s="91">
        <f>SUM(YEAR(BC292+7)*AV1)</f>
        <v>0</v>
      </c>
      <c r="AX293" s="91">
        <f t="shared" si="220"/>
        <v>1</v>
      </c>
      <c r="AY293" s="91">
        <f t="shared" si="218"/>
        <v>1</v>
      </c>
      <c r="AZ293" s="91">
        <f t="shared" si="219"/>
        <v>0</v>
      </c>
      <c r="BA293" s="91">
        <f t="shared" si="219"/>
        <v>0</v>
      </c>
      <c r="BB293" s="79">
        <f t="shared" si="221"/>
        <v>0</v>
      </c>
      <c r="BC293" s="91">
        <f t="shared" si="222"/>
        <v>0</v>
      </c>
      <c r="BD293" s="75" t="s">
        <v>59</v>
      </c>
      <c r="BE293" s="91">
        <f>IF(BC293&lt;BU42,((BC293*10)+5),999999)</f>
        <v>5</v>
      </c>
      <c r="BF293" s="91">
        <f t="shared" si="223"/>
        <v>1</v>
      </c>
      <c r="BG293" s="75">
        <f t="shared" si="224"/>
        <v>0</v>
      </c>
      <c r="BH293" s="75">
        <f t="shared" si="243"/>
        <v>0</v>
      </c>
      <c r="BI293" s="75" t="b">
        <f t="shared" si="225"/>
        <v>0</v>
      </c>
      <c r="BJ293" s="75">
        <f t="shared" si="226"/>
        <v>0</v>
      </c>
      <c r="BK293" s="75">
        <f t="shared" si="227"/>
        <v>0</v>
      </c>
      <c r="BL293" s="75" t="b">
        <f t="shared" si="228"/>
        <v>1</v>
      </c>
      <c r="BM293" s="75">
        <f t="shared" si="229"/>
        <v>0</v>
      </c>
      <c r="BN293" s="75">
        <f t="shared" si="230"/>
        <v>0</v>
      </c>
      <c r="BO293" s="75" t="b">
        <f t="shared" si="231"/>
        <v>0</v>
      </c>
      <c r="BP293" s="75">
        <f t="shared" si="232"/>
        <v>0</v>
      </c>
      <c r="BQ293" s="75">
        <f t="shared" si="233"/>
        <v>0</v>
      </c>
      <c r="BR293" s="75"/>
      <c r="BS293" s="72" t="b">
        <f t="shared" si="257"/>
        <v>0</v>
      </c>
      <c r="BT293" s="72">
        <f t="shared" si="263"/>
        <v>0</v>
      </c>
      <c r="BU293" s="69" t="str">
        <f t="shared" si="262"/>
        <v/>
      </c>
      <c r="BV293" s="75"/>
      <c r="BW293" s="75"/>
      <c r="BX293" s="75"/>
      <c r="BY293" s="75"/>
      <c r="BZ293" s="75"/>
      <c r="CA293" s="75"/>
      <c r="CB293" s="75"/>
      <c r="CC293" s="75"/>
      <c r="CD293" s="79">
        <f t="shared" si="234"/>
        <v>0</v>
      </c>
      <c r="CE293" s="92">
        <f>IF(CD293&lt;CE3,CD293,CE3)</f>
        <v>0</v>
      </c>
      <c r="CF293" s="72" t="str">
        <f>IF(CE293&gt;=CE3,"BALLOON","PMT")</f>
        <v>PMT</v>
      </c>
      <c r="CG293" s="91">
        <f t="shared" si="244"/>
        <v>0</v>
      </c>
      <c r="CH293" s="91">
        <f>IF(BX1=360,CB5,CG293)</f>
        <v>0</v>
      </c>
      <c r="CI293" s="75" t="b">
        <f t="shared" si="235"/>
        <v>0</v>
      </c>
      <c r="CJ293" s="75">
        <f t="shared" si="245"/>
        <v>0</v>
      </c>
      <c r="CK293" s="75">
        <f>SUM(CJ293*CK1)</f>
        <v>0</v>
      </c>
      <c r="CL293" s="98">
        <f t="shared" si="236"/>
        <v>0</v>
      </c>
      <c r="CM293" s="97">
        <f>IF(CF293="PMT",E16-CL293,0)</f>
        <v>0</v>
      </c>
      <c r="CN293" s="97">
        <f t="shared" si="249"/>
        <v>0</v>
      </c>
      <c r="CO293" s="97">
        <f t="shared" si="237"/>
        <v>0</v>
      </c>
      <c r="CP293" s="97">
        <f t="shared" si="238"/>
        <v>0</v>
      </c>
      <c r="CQ293" s="94">
        <f t="shared" si="239"/>
        <v>0</v>
      </c>
      <c r="CR293" s="95">
        <f t="shared" si="246"/>
        <v>0</v>
      </c>
      <c r="CS293" s="96">
        <f t="shared" si="258"/>
        <v>0</v>
      </c>
      <c r="CT293" s="75">
        <f t="shared" si="248"/>
        <v>0</v>
      </c>
      <c r="CU293" s="99">
        <f t="shared" si="241"/>
        <v>0</v>
      </c>
      <c r="CV293" s="99">
        <f t="shared" si="217"/>
        <v>0</v>
      </c>
      <c r="CW293" s="100">
        <f t="shared" si="247"/>
        <v>0</v>
      </c>
      <c r="CX293" s="75">
        <f>SUM(CR293*CT293*BE1)</f>
        <v>0</v>
      </c>
    </row>
    <row r="294" spans="1:102" ht="18.95" customHeight="1">
      <c r="A294" s="45" t="str">
        <f t="shared" si="251"/>
        <v/>
      </c>
      <c r="B294" s="55" t="str">
        <f t="shared" si="253"/>
        <v/>
      </c>
      <c r="C294" s="47" t="str">
        <f t="shared" si="252"/>
        <v/>
      </c>
      <c r="D294" s="56" t="str">
        <f t="shared" si="254"/>
        <v/>
      </c>
      <c r="E294" s="121" t="str">
        <f t="shared" si="259"/>
        <v/>
      </c>
      <c r="F294" s="121"/>
      <c r="G294" s="57" t="str">
        <f t="shared" si="255"/>
        <v/>
      </c>
      <c r="H294" s="57" t="str">
        <f t="shared" si="256"/>
        <v/>
      </c>
      <c r="I294" s="128" t="str">
        <f t="shared" si="260"/>
        <v/>
      </c>
      <c r="J294" s="128" t="str">
        <f t="shared" si="261"/>
        <v/>
      </c>
      <c r="K294" s="140" t="str">
        <f t="shared" si="264"/>
        <v/>
      </c>
      <c r="L294" s="140"/>
      <c r="M294" s="139" t="str">
        <f t="shared" si="265"/>
        <v/>
      </c>
      <c r="N294" s="139"/>
      <c r="O294" s="46" t="str">
        <f t="shared" si="215"/>
        <v/>
      </c>
      <c r="P294" s="51" t="str">
        <f t="shared" si="216"/>
        <v/>
      </c>
      <c r="Q294" s="51"/>
      <c r="R294" s="75">
        <f>IF(R293+1&lt;13,(R293+1)*S1,1*S1)</f>
        <v>0</v>
      </c>
      <c r="S294" s="75">
        <f>SUM(BG294*S1)</f>
        <v>0</v>
      </c>
      <c r="T294" s="75">
        <f>IF(R294=1,(T293+1)*S1,T293*S1)</f>
        <v>0</v>
      </c>
      <c r="U294" s="75">
        <f>IF(U293+3&lt;13,(U293+3)*V1,(U293-9)*V1)</f>
        <v>0</v>
      </c>
      <c r="V294" s="75">
        <f>SUM(BG294*V1)</f>
        <v>0</v>
      </c>
      <c r="W294" s="75">
        <f>IF(U294&lt;4,(W293+1)*V1,W293*V1)</f>
        <v>0</v>
      </c>
      <c r="X294" s="75">
        <f>IF(X293+6&lt;13,(X293+6)*Y1,(X293-6)*Y1)</f>
        <v>0</v>
      </c>
      <c r="Y294" s="75">
        <f>SUM(BG294*Y1)</f>
        <v>0</v>
      </c>
      <c r="Z294" s="75">
        <f>IF(X294&lt;6,(Z293+1)*Y1,Z293*Y1)</f>
        <v>0</v>
      </c>
      <c r="AA294" s="75">
        <f>SUM(AA293*AB1)</f>
        <v>0</v>
      </c>
      <c r="AB294" s="75">
        <f>SUM(BG294*AB1)</f>
        <v>0</v>
      </c>
      <c r="AC294" s="75">
        <f>SUM(AC293+1*AB1)</f>
        <v>0</v>
      </c>
      <c r="AD294" s="75">
        <v>0</v>
      </c>
      <c r="AE294" s="75">
        <v>0</v>
      </c>
      <c r="AF294" s="75">
        <v>0</v>
      </c>
      <c r="AG294" s="75">
        <f>IF(AG293+2&lt;13,(AG293+2)*AH1,(AG293-10)*AH1)</f>
        <v>0</v>
      </c>
      <c r="AH294" s="75">
        <f>SUM(BG294*AH1)</f>
        <v>0</v>
      </c>
      <c r="AI294" s="75">
        <f>IF(AG294&lt;3,(AI293+1)*AH1,AI293*AH1)</f>
        <v>0</v>
      </c>
      <c r="AJ294" s="75">
        <f>IF(AJ292=AJ293,(AJ293+1-AK294)*AL1,AJ293*AL1)</f>
        <v>0</v>
      </c>
      <c r="AK294" s="75">
        <f t="shared" si="250"/>
        <v>0</v>
      </c>
      <c r="AL294" s="75">
        <f>IF(AJ294-AJ293=0,(AL293+15)*AL1,AM1*AL1)</f>
        <v>0</v>
      </c>
      <c r="AM294" s="75">
        <f>IF(AK294=12,(AM293+1)*AL1,AM293*AL1)</f>
        <v>0</v>
      </c>
      <c r="AN294" s="75">
        <f>IF(AN292=AN293,(AN293+1-AO294)*AO1,AN293*AO1)</f>
        <v>0</v>
      </c>
      <c r="AO294" s="75">
        <f t="shared" si="242"/>
        <v>0</v>
      </c>
      <c r="AP294" s="75">
        <f>IF(AN293=AN294,BG294*AO1,(AP293-15)*AO1)</f>
        <v>0</v>
      </c>
      <c r="AQ294" s="75">
        <f>IF(AO294=12,(AQ293+1)*AO1,AQ293*AO1)</f>
        <v>0</v>
      </c>
      <c r="AR294" s="91">
        <f>SUM(MONTH(BC293+14)*AS1)</f>
        <v>0</v>
      </c>
      <c r="AS294" s="91">
        <f>SUM(DAY(BC293+14)*AS1)</f>
        <v>0</v>
      </c>
      <c r="AT294" s="91">
        <f>SUM(YEAR(BC293+14)*AS1)</f>
        <v>0</v>
      </c>
      <c r="AU294" s="91">
        <f>SUM(MONTH(BC293+7)*AV1)</f>
        <v>0</v>
      </c>
      <c r="AV294" s="91">
        <f>SUM(DAY(BC293+7)*AV1)</f>
        <v>0</v>
      </c>
      <c r="AW294" s="91">
        <f>SUM(YEAR(BC293+7)*AV1)</f>
        <v>0</v>
      </c>
      <c r="AX294" s="91">
        <f t="shared" si="220"/>
        <v>1</v>
      </c>
      <c r="AY294" s="91">
        <f t="shared" si="218"/>
        <v>1</v>
      </c>
      <c r="AZ294" s="91">
        <f t="shared" si="219"/>
        <v>0</v>
      </c>
      <c r="BA294" s="91">
        <f t="shared" si="219"/>
        <v>0</v>
      </c>
      <c r="BB294" s="79">
        <f t="shared" si="221"/>
        <v>0</v>
      </c>
      <c r="BC294" s="91">
        <f t="shared" si="222"/>
        <v>0</v>
      </c>
      <c r="BD294" s="75" t="s">
        <v>59</v>
      </c>
      <c r="BE294" s="91">
        <f>IF(BC294&lt;BU42,((BC294*10)+5),999999)</f>
        <v>5</v>
      </c>
      <c r="BF294" s="91">
        <f t="shared" si="223"/>
        <v>1</v>
      </c>
      <c r="BG294" s="75">
        <f t="shared" si="224"/>
        <v>0</v>
      </c>
      <c r="BH294" s="75">
        <f t="shared" si="243"/>
        <v>0</v>
      </c>
      <c r="BI294" s="75" t="b">
        <f t="shared" si="225"/>
        <v>0</v>
      </c>
      <c r="BJ294" s="75">
        <f t="shared" si="226"/>
        <v>0</v>
      </c>
      <c r="BK294" s="75">
        <f t="shared" si="227"/>
        <v>0</v>
      </c>
      <c r="BL294" s="75" t="b">
        <f t="shared" si="228"/>
        <v>1</v>
      </c>
      <c r="BM294" s="75">
        <f t="shared" si="229"/>
        <v>0</v>
      </c>
      <c r="BN294" s="75">
        <f t="shared" si="230"/>
        <v>0</v>
      </c>
      <c r="BO294" s="75" t="b">
        <f t="shared" si="231"/>
        <v>0</v>
      </c>
      <c r="BP294" s="75">
        <f t="shared" si="232"/>
        <v>0</v>
      </c>
      <c r="BQ294" s="75">
        <f t="shared" si="233"/>
        <v>0</v>
      </c>
      <c r="BR294" s="75"/>
      <c r="BS294" s="72" t="b">
        <f t="shared" si="257"/>
        <v>0</v>
      </c>
      <c r="BT294" s="72">
        <f t="shared" si="263"/>
        <v>0</v>
      </c>
      <c r="BU294" s="69" t="str">
        <f t="shared" si="262"/>
        <v/>
      </c>
      <c r="BV294" s="75"/>
      <c r="BW294" s="75"/>
      <c r="BX294" s="75"/>
      <c r="BY294" s="75"/>
      <c r="BZ294" s="75"/>
      <c r="CA294" s="75"/>
      <c r="CB294" s="75"/>
      <c r="CC294" s="75"/>
      <c r="CD294" s="79">
        <f t="shared" si="234"/>
        <v>0</v>
      </c>
      <c r="CE294" s="92">
        <f>IF(CD294&lt;CE3,CD294,CE3)</f>
        <v>0</v>
      </c>
      <c r="CF294" s="72" t="str">
        <f>IF(CE294&gt;=CE3,"BALLOON","PMT")</f>
        <v>PMT</v>
      </c>
      <c r="CG294" s="91">
        <f t="shared" si="244"/>
        <v>0</v>
      </c>
      <c r="CH294" s="91">
        <f>IF(BX1=360,CB5,CG294)</f>
        <v>0</v>
      </c>
      <c r="CI294" s="75" t="b">
        <f t="shared" si="235"/>
        <v>0</v>
      </c>
      <c r="CJ294" s="75">
        <f t="shared" si="245"/>
        <v>0</v>
      </c>
      <c r="CK294" s="75">
        <f>SUM(CJ294*CK1)</f>
        <v>0</v>
      </c>
      <c r="CL294" s="98">
        <f t="shared" si="236"/>
        <v>0</v>
      </c>
      <c r="CM294" s="97">
        <f>IF(CF294="PMT",E16-CL294,0)</f>
        <v>0</v>
      </c>
      <c r="CN294" s="97">
        <f t="shared" si="249"/>
        <v>0</v>
      </c>
      <c r="CO294" s="97">
        <f t="shared" si="237"/>
        <v>0</v>
      </c>
      <c r="CP294" s="97">
        <f t="shared" si="238"/>
        <v>0</v>
      </c>
      <c r="CQ294" s="94">
        <f t="shared" si="239"/>
        <v>0</v>
      </c>
      <c r="CR294" s="95">
        <f t="shared" si="246"/>
        <v>0</v>
      </c>
      <c r="CS294" s="96">
        <f t="shared" si="258"/>
        <v>0</v>
      </c>
      <c r="CT294" s="75">
        <f t="shared" si="248"/>
        <v>0</v>
      </c>
      <c r="CU294" s="99">
        <f t="shared" si="241"/>
        <v>0</v>
      </c>
      <c r="CV294" s="99">
        <f t="shared" si="217"/>
        <v>0</v>
      </c>
      <c r="CW294" s="100">
        <f t="shared" si="247"/>
        <v>0</v>
      </c>
      <c r="CX294" s="75">
        <f>SUM(CR294*CT294*BE1)</f>
        <v>0</v>
      </c>
    </row>
    <row r="295" spans="1:102" ht="18.95" customHeight="1">
      <c r="A295" s="45" t="str">
        <f t="shared" si="251"/>
        <v/>
      </c>
      <c r="B295" s="55" t="str">
        <f t="shared" si="253"/>
        <v/>
      </c>
      <c r="C295" s="47" t="str">
        <f t="shared" si="252"/>
        <v/>
      </c>
      <c r="D295" s="56" t="str">
        <f t="shared" si="254"/>
        <v/>
      </c>
      <c r="E295" s="121" t="str">
        <f t="shared" si="259"/>
        <v/>
      </c>
      <c r="F295" s="121"/>
      <c r="G295" s="57" t="str">
        <f t="shared" si="255"/>
        <v/>
      </c>
      <c r="H295" s="57" t="str">
        <f t="shared" si="256"/>
        <v/>
      </c>
      <c r="I295" s="128" t="str">
        <f t="shared" si="260"/>
        <v/>
      </c>
      <c r="J295" s="128" t="str">
        <f t="shared" si="261"/>
        <v/>
      </c>
      <c r="K295" s="140" t="str">
        <f t="shared" si="264"/>
        <v/>
      </c>
      <c r="L295" s="140"/>
      <c r="M295" s="139" t="str">
        <f t="shared" si="265"/>
        <v/>
      </c>
      <c r="N295" s="139"/>
      <c r="O295" s="46" t="str">
        <f t="shared" si="215"/>
        <v/>
      </c>
      <c r="P295" s="51" t="str">
        <f t="shared" si="216"/>
        <v/>
      </c>
      <c r="Q295" s="51"/>
      <c r="R295" s="75">
        <f>IF(R294+1&lt;13,(R294+1)*S1,1*S1)</f>
        <v>0</v>
      </c>
      <c r="S295" s="75">
        <f>SUM(BG295*S1)</f>
        <v>0</v>
      </c>
      <c r="T295" s="75">
        <f>IF(R295=1,(T294+1)*S1,T294*S1)</f>
        <v>0</v>
      </c>
      <c r="U295" s="75">
        <f>IF(U294+3&lt;13,(U294+3)*V1,(U294-9)*V1)</f>
        <v>0</v>
      </c>
      <c r="V295" s="75">
        <f>SUM(BG295*V1)</f>
        <v>0</v>
      </c>
      <c r="W295" s="75">
        <f>IF(U295&lt;4,(W294+1)*V1,W294*V1)</f>
        <v>0</v>
      </c>
      <c r="X295" s="75">
        <f>IF(X294+6&lt;13,(X294+6)*Y1,(X294-6)*Y1)</f>
        <v>0</v>
      </c>
      <c r="Y295" s="75">
        <f>SUM(BG295*Y1)</f>
        <v>0</v>
      </c>
      <c r="Z295" s="75">
        <f>IF(X295&lt;6,(Z294+1)*Y1,Z294*Y1)</f>
        <v>0</v>
      </c>
      <c r="AA295" s="75">
        <f>SUM(AA294*AB1)</f>
        <v>0</v>
      </c>
      <c r="AB295" s="75">
        <f>SUM(BG295*AB1)</f>
        <v>0</v>
      </c>
      <c r="AC295" s="75">
        <f>SUM(AC294+1*AB1)</f>
        <v>0</v>
      </c>
      <c r="AD295" s="75">
        <v>0</v>
      </c>
      <c r="AE295" s="75">
        <v>0</v>
      </c>
      <c r="AF295" s="75">
        <v>0</v>
      </c>
      <c r="AG295" s="75">
        <f>IF(AG294+2&lt;13,(AG294+2)*AH1,(AG294-10)*AH1)</f>
        <v>0</v>
      </c>
      <c r="AH295" s="75">
        <f>SUM(BG295*AH1)</f>
        <v>0</v>
      </c>
      <c r="AI295" s="75">
        <f>IF(AG295&lt;3,(AI294+1)*AH1,AI294*AH1)</f>
        <v>0</v>
      </c>
      <c r="AJ295" s="75">
        <f>IF(AJ293=AJ294,(AJ294+1-AK295)*AL1,AJ294*AL1)</f>
        <v>0</v>
      </c>
      <c r="AK295" s="75">
        <f t="shared" si="250"/>
        <v>0</v>
      </c>
      <c r="AL295" s="75">
        <f>IF(AJ295-AJ294=0,(AL294+15)*AL1,AM1*AL1)</f>
        <v>0</v>
      </c>
      <c r="AM295" s="75">
        <f>IF(AK295=12,(AM294+1)*AL1,AM294*AL1)</f>
        <v>0</v>
      </c>
      <c r="AN295" s="75">
        <f>IF(AN293=AN294,(AN294+1-AO295)*AO1,AN294*AO1)</f>
        <v>0</v>
      </c>
      <c r="AO295" s="75">
        <f t="shared" si="242"/>
        <v>0</v>
      </c>
      <c r="AP295" s="75">
        <f>IF(AN294=AN295,BG295*AO1,(AP294-15)*AO1)</f>
        <v>0</v>
      </c>
      <c r="AQ295" s="75">
        <f>IF(AO295=12,(AQ294+1)*AO1,AQ294*AO1)</f>
        <v>0</v>
      </c>
      <c r="AR295" s="91">
        <f>SUM(MONTH(BC294+14)*AS1)</f>
        <v>0</v>
      </c>
      <c r="AS295" s="91">
        <f>SUM(DAY(BC294+14)*AS1)</f>
        <v>0</v>
      </c>
      <c r="AT295" s="91">
        <f>SUM(YEAR(BC294+14)*AS1)</f>
        <v>0</v>
      </c>
      <c r="AU295" s="91">
        <f>SUM(MONTH(BC294+7)*AV1)</f>
        <v>0</v>
      </c>
      <c r="AV295" s="91">
        <f>SUM(DAY(BC294+7)*AV1)</f>
        <v>0</v>
      </c>
      <c r="AW295" s="91">
        <f>SUM(YEAR(BC294+7)*AV1)</f>
        <v>0</v>
      </c>
      <c r="AX295" s="91">
        <f t="shared" si="220"/>
        <v>1</v>
      </c>
      <c r="AY295" s="91">
        <f t="shared" si="218"/>
        <v>1</v>
      </c>
      <c r="AZ295" s="91">
        <f t="shared" si="219"/>
        <v>0</v>
      </c>
      <c r="BA295" s="91">
        <f t="shared" si="219"/>
        <v>0</v>
      </c>
      <c r="BB295" s="79">
        <f t="shared" si="221"/>
        <v>0</v>
      </c>
      <c r="BC295" s="91">
        <f t="shared" si="222"/>
        <v>0</v>
      </c>
      <c r="BD295" s="75" t="s">
        <v>59</v>
      </c>
      <c r="BE295" s="91">
        <f>IF(BC295&lt;BU42,((BC295*10)+5),999999)</f>
        <v>5</v>
      </c>
      <c r="BF295" s="91">
        <f t="shared" si="223"/>
        <v>1</v>
      </c>
      <c r="BG295" s="75">
        <f t="shared" si="224"/>
        <v>0</v>
      </c>
      <c r="BH295" s="75">
        <f t="shared" si="243"/>
        <v>0</v>
      </c>
      <c r="BI295" s="75" t="b">
        <f t="shared" si="225"/>
        <v>0</v>
      </c>
      <c r="BJ295" s="75">
        <f t="shared" si="226"/>
        <v>0</v>
      </c>
      <c r="BK295" s="75">
        <f t="shared" si="227"/>
        <v>0</v>
      </c>
      <c r="BL295" s="75" t="b">
        <f t="shared" si="228"/>
        <v>1</v>
      </c>
      <c r="BM295" s="75">
        <f t="shared" si="229"/>
        <v>0</v>
      </c>
      <c r="BN295" s="75">
        <f t="shared" si="230"/>
        <v>0</v>
      </c>
      <c r="BO295" s="75" t="b">
        <f t="shared" si="231"/>
        <v>0</v>
      </c>
      <c r="BP295" s="75">
        <f t="shared" si="232"/>
        <v>0</v>
      </c>
      <c r="BQ295" s="75">
        <f t="shared" si="233"/>
        <v>0</v>
      </c>
      <c r="BR295" s="75"/>
      <c r="BS295" s="72" t="b">
        <f t="shared" si="257"/>
        <v>0</v>
      </c>
      <c r="BT295" s="72">
        <f t="shared" si="263"/>
        <v>0</v>
      </c>
      <c r="BU295" s="69" t="str">
        <f t="shared" si="262"/>
        <v/>
      </c>
      <c r="BV295" s="75"/>
      <c r="BW295" s="75"/>
      <c r="BX295" s="75"/>
      <c r="BY295" s="75"/>
      <c r="BZ295" s="75"/>
      <c r="CA295" s="75"/>
      <c r="CB295" s="75"/>
      <c r="CC295" s="75"/>
      <c r="CD295" s="79">
        <f t="shared" si="234"/>
        <v>0</v>
      </c>
      <c r="CE295" s="92">
        <f>IF(CD295&lt;CE3,CD295,CE3)</f>
        <v>0</v>
      </c>
      <c r="CF295" s="72" t="str">
        <f>IF(CE295&gt;=CE3,"BALLOON","PMT")</f>
        <v>PMT</v>
      </c>
      <c r="CG295" s="91">
        <f t="shared" si="244"/>
        <v>0</v>
      </c>
      <c r="CH295" s="91">
        <f>IF(BX1=360,CB5,CG295)</f>
        <v>0</v>
      </c>
      <c r="CI295" s="75" t="b">
        <f t="shared" si="235"/>
        <v>0</v>
      </c>
      <c r="CJ295" s="75">
        <f t="shared" si="245"/>
        <v>0</v>
      </c>
      <c r="CK295" s="75">
        <f>SUM(CJ295*CK1)</f>
        <v>0</v>
      </c>
      <c r="CL295" s="98">
        <f t="shared" si="236"/>
        <v>0</v>
      </c>
      <c r="CM295" s="97">
        <f>IF(CF295="PMT",E16-CL295,0)</f>
        <v>0</v>
      </c>
      <c r="CN295" s="97">
        <f t="shared" si="249"/>
        <v>0</v>
      </c>
      <c r="CO295" s="97">
        <f t="shared" si="237"/>
        <v>0</v>
      </c>
      <c r="CP295" s="97">
        <f t="shared" si="238"/>
        <v>0</v>
      </c>
      <c r="CQ295" s="94">
        <f t="shared" si="239"/>
        <v>0</v>
      </c>
      <c r="CR295" s="95">
        <f t="shared" si="246"/>
        <v>0</v>
      </c>
      <c r="CS295" s="96">
        <f t="shared" si="258"/>
        <v>0</v>
      </c>
      <c r="CT295" s="75">
        <f t="shared" si="248"/>
        <v>0</v>
      </c>
      <c r="CU295" s="99">
        <f t="shared" si="241"/>
        <v>0</v>
      </c>
      <c r="CV295" s="99">
        <f t="shared" si="217"/>
        <v>0</v>
      </c>
      <c r="CW295" s="100">
        <f t="shared" si="247"/>
        <v>0</v>
      </c>
      <c r="CX295" s="75">
        <f>SUM(CR295*CT295*BE1)</f>
        <v>0</v>
      </c>
    </row>
    <row r="296" spans="1:102" ht="18.95" customHeight="1">
      <c r="A296" s="45" t="str">
        <f t="shared" si="251"/>
        <v/>
      </c>
      <c r="B296" s="55" t="str">
        <f t="shared" si="253"/>
        <v/>
      </c>
      <c r="C296" s="47" t="str">
        <f t="shared" si="252"/>
        <v/>
      </c>
      <c r="D296" s="56" t="str">
        <f t="shared" si="254"/>
        <v/>
      </c>
      <c r="E296" s="121" t="str">
        <f t="shared" si="259"/>
        <v/>
      </c>
      <c r="F296" s="121"/>
      <c r="G296" s="57" t="str">
        <f t="shared" si="255"/>
        <v/>
      </c>
      <c r="H296" s="57" t="str">
        <f t="shared" si="256"/>
        <v/>
      </c>
      <c r="I296" s="128" t="str">
        <f t="shared" si="260"/>
        <v/>
      </c>
      <c r="J296" s="128" t="str">
        <f t="shared" si="261"/>
        <v/>
      </c>
      <c r="K296" s="140" t="str">
        <f t="shared" si="264"/>
        <v/>
      </c>
      <c r="L296" s="140"/>
      <c r="M296" s="139" t="str">
        <f t="shared" si="265"/>
        <v/>
      </c>
      <c r="N296" s="139"/>
      <c r="O296" s="46" t="str">
        <f t="shared" ref="O296:O359" si="266">IF(C296="","","$_______")</f>
        <v/>
      </c>
      <c r="P296" s="51" t="str">
        <f t="shared" ref="P296:P359" si="267">IF(C296="","","$_______")</f>
        <v/>
      </c>
      <c r="Q296" s="51"/>
      <c r="R296" s="75">
        <f>IF(R295+1&lt;13,(R295+1)*S1,1*S1)</f>
        <v>0</v>
      </c>
      <c r="S296" s="75">
        <f>SUM(BG296*S1)</f>
        <v>0</v>
      </c>
      <c r="T296" s="75">
        <f>IF(R296=1,(T295+1)*S1,T295*S1)</f>
        <v>0</v>
      </c>
      <c r="U296" s="75">
        <f>IF(U295+3&lt;13,(U295+3)*V1,(U295-9)*V1)</f>
        <v>0</v>
      </c>
      <c r="V296" s="75">
        <f>SUM(BG296*V1)</f>
        <v>0</v>
      </c>
      <c r="W296" s="75">
        <f>IF(U296&lt;4,(W295+1)*V1,W295*V1)</f>
        <v>0</v>
      </c>
      <c r="X296" s="75">
        <f>IF(X295+6&lt;13,(X295+6)*Y1,(X295-6)*Y1)</f>
        <v>0</v>
      </c>
      <c r="Y296" s="75">
        <f>SUM(BG296*Y1)</f>
        <v>0</v>
      </c>
      <c r="Z296" s="75">
        <f>IF(X296&lt;6,(Z295+1)*Y1,Z295*Y1)</f>
        <v>0</v>
      </c>
      <c r="AA296" s="75">
        <f>SUM(AA295*AB1)</f>
        <v>0</v>
      </c>
      <c r="AB296" s="75">
        <f>SUM(BG296*AB1)</f>
        <v>0</v>
      </c>
      <c r="AC296" s="75">
        <f>SUM(AC295+1*AB1)</f>
        <v>0</v>
      </c>
      <c r="AD296" s="75">
        <v>0</v>
      </c>
      <c r="AE296" s="75">
        <v>0</v>
      </c>
      <c r="AF296" s="75">
        <v>0</v>
      </c>
      <c r="AG296" s="75">
        <f>IF(AG295+2&lt;13,(AG295+2)*AH1,(AG295-10)*AH1)</f>
        <v>0</v>
      </c>
      <c r="AH296" s="75">
        <f>SUM(BG296*AH1)</f>
        <v>0</v>
      </c>
      <c r="AI296" s="75">
        <f>IF(AG296&lt;3,(AI295+1)*AH1,AI295*AH1)</f>
        <v>0</v>
      </c>
      <c r="AJ296" s="75">
        <f>IF(AJ294=AJ295,(AJ295+1-AK296)*AL1,AJ295*AL1)</f>
        <v>0</v>
      </c>
      <c r="AK296" s="75">
        <f t="shared" si="250"/>
        <v>0</v>
      </c>
      <c r="AL296" s="75">
        <f>IF(AJ296-AJ295=0,(AL295+15)*AL1,AM1*AL1)</f>
        <v>0</v>
      </c>
      <c r="AM296" s="75">
        <f>IF(AK296=12,(AM295+1)*AL1,AM295*AL1)</f>
        <v>0</v>
      </c>
      <c r="AN296" s="75">
        <f>IF(AN294=AN295,(AN295+1-AO296)*AO1,AN295*AO1)</f>
        <v>0</v>
      </c>
      <c r="AO296" s="75">
        <f t="shared" si="242"/>
        <v>0</v>
      </c>
      <c r="AP296" s="75">
        <f>IF(AN295=AN296,BG296*AO1,(AP295-15)*AO1)</f>
        <v>0</v>
      </c>
      <c r="AQ296" s="75">
        <f>IF(AO296=12,(AQ295+1)*AO1,AQ295*AO1)</f>
        <v>0</v>
      </c>
      <c r="AR296" s="91">
        <f>SUM(MONTH(BC295+14)*AS1)</f>
        <v>0</v>
      </c>
      <c r="AS296" s="91">
        <f>SUM(DAY(BC295+14)*AS1)</f>
        <v>0</v>
      </c>
      <c r="AT296" s="91">
        <f>SUM(YEAR(BC295+14)*AS1)</f>
        <v>0</v>
      </c>
      <c r="AU296" s="91">
        <f>SUM(MONTH(BC295+7)*AV1)</f>
        <v>0</v>
      </c>
      <c r="AV296" s="91">
        <f>SUM(DAY(BC295+7)*AV1)</f>
        <v>0</v>
      </c>
      <c r="AW296" s="91">
        <f>SUM(YEAR(BC295+7)*AV1)</f>
        <v>0</v>
      </c>
      <c r="AX296" s="91">
        <f t="shared" si="220"/>
        <v>1</v>
      </c>
      <c r="AY296" s="91">
        <f t="shared" si="218"/>
        <v>1</v>
      </c>
      <c r="AZ296" s="91">
        <f t="shared" si="219"/>
        <v>0</v>
      </c>
      <c r="BA296" s="91">
        <f t="shared" si="219"/>
        <v>0</v>
      </c>
      <c r="BB296" s="79">
        <f t="shared" si="221"/>
        <v>0</v>
      </c>
      <c r="BC296" s="91">
        <f t="shared" si="222"/>
        <v>0</v>
      </c>
      <c r="BD296" s="75" t="s">
        <v>59</v>
      </c>
      <c r="BE296" s="91">
        <f>IF(BC296&lt;BU42,((BC296*10)+5),999999)</f>
        <v>5</v>
      </c>
      <c r="BF296" s="91">
        <f t="shared" si="223"/>
        <v>1</v>
      </c>
      <c r="BG296" s="75">
        <f t="shared" si="224"/>
        <v>0</v>
      </c>
      <c r="BH296" s="75">
        <f t="shared" si="243"/>
        <v>0</v>
      </c>
      <c r="BI296" s="75" t="b">
        <f t="shared" si="225"/>
        <v>0</v>
      </c>
      <c r="BJ296" s="75">
        <f t="shared" si="226"/>
        <v>0</v>
      </c>
      <c r="BK296" s="75">
        <f t="shared" si="227"/>
        <v>0</v>
      </c>
      <c r="BL296" s="75" t="b">
        <f t="shared" si="228"/>
        <v>1</v>
      </c>
      <c r="BM296" s="75">
        <f t="shared" si="229"/>
        <v>0</v>
      </c>
      <c r="BN296" s="75">
        <f t="shared" si="230"/>
        <v>0</v>
      </c>
      <c r="BO296" s="75" t="b">
        <f t="shared" si="231"/>
        <v>0</v>
      </c>
      <c r="BP296" s="75">
        <f t="shared" si="232"/>
        <v>0</v>
      </c>
      <c r="BQ296" s="75">
        <f t="shared" si="233"/>
        <v>0</v>
      </c>
      <c r="BR296" s="75"/>
      <c r="BS296" s="72" t="b">
        <f t="shared" si="257"/>
        <v>0</v>
      </c>
      <c r="BT296" s="72">
        <f t="shared" si="263"/>
        <v>0</v>
      </c>
      <c r="BU296" s="69" t="str">
        <f t="shared" si="262"/>
        <v/>
      </c>
      <c r="BV296" s="75"/>
      <c r="BW296" s="75"/>
      <c r="BX296" s="75"/>
      <c r="BY296" s="75"/>
      <c r="BZ296" s="75"/>
      <c r="CA296" s="75"/>
      <c r="CB296" s="75"/>
      <c r="CC296" s="75"/>
      <c r="CD296" s="79">
        <f t="shared" si="234"/>
        <v>0</v>
      </c>
      <c r="CE296" s="92">
        <f>IF(CD296&lt;CE3,CD296,CE3)</f>
        <v>0</v>
      </c>
      <c r="CF296" s="72" t="str">
        <f>IF(CE296&gt;=CE3,"BALLOON","PMT")</f>
        <v>PMT</v>
      </c>
      <c r="CG296" s="91">
        <f t="shared" si="244"/>
        <v>0</v>
      </c>
      <c r="CH296" s="91">
        <f>IF(BX1=360,CB5,CG296)</f>
        <v>0</v>
      </c>
      <c r="CI296" s="75" t="b">
        <f t="shared" si="235"/>
        <v>0</v>
      </c>
      <c r="CJ296" s="75">
        <f t="shared" si="245"/>
        <v>0</v>
      </c>
      <c r="CK296" s="75">
        <f>SUM(CJ296*CK1)</f>
        <v>0</v>
      </c>
      <c r="CL296" s="98">
        <f t="shared" si="236"/>
        <v>0</v>
      </c>
      <c r="CM296" s="97">
        <f>IF(CF296="PMT",E16-CL296,0)</f>
        <v>0</v>
      </c>
      <c r="CN296" s="97">
        <f t="shared" si="249"/>
        <v>0</v>
      </c>
      <c r="CO296" s="97">
        <f t="shared" si="237"/>
        <v>0</v>
      </c>
      <c r="CP296" s="97">
        <f t="shared" si="238"/>
        <v>0</v>
      </c>
      <c r="CQ296" s="94">
        <f t="shared" si="239"/>
        <v>0</v>
      </c>
      <c r="CR296" s="95">
        <f t="shared" si="246"/>
        <v>0</v>
      </c>
      <c r="CS296" s="96">
        <f t="shared" si="258"/>
        <v>0</v>
      </c>
      <c r="CT296" s="75">
        <f t="shared" si="248"/>
        <v>0</v>
      </c>
      <c r="CU296" s="99">
        <f t="shared" si="241"/>
        <v>0</v>
      </c>
      <c r="CV296" s="99">
        <f t="shared" si="217"/>
        <v>0</v>
      </c>
      <c r="CW296" s="100">
        <f t="shared" si="247"/>
        <v>0</v>
      </c>
      <c r="CX296" s="75">
        <f>SUM(CR296*CT296*BE1)</f>
        <v>0</v>
      </c>
    </row>
    <row r="297" spans="1:102" ht="18.95" customHeight="1">
      <c r="A297" s="45" t="str">
        <f t="shared" si="251"/>
        <v/>
      </c>
      <c r="B297" s="55" t="str">
        <f t="shared" si="253"/>
        <v/>
      </c>
      <c r="C297" s="47" t="str">
        <f t="shared" si="252"/>
        <v/>
      </c>
      <c r="D297" s="56" t="str">
        <f t="shared" si="254"/>
        <v/>
      </c>
      <c r="E297" s="121" t="str">
        <f t="shared" si="259"/>
        <v/>
      </c>
      <c r="F297" s="121"/>
      <c r="G297" s="57" t="str">
        <f t="shared" si="255"/>
        <v/>
      </c>
      <c r="H297" s="57" t="str">
        <f t="shared" si="256"/>
        <v/>
      </c>
      <c r="I297" s="128" t="str">
        <f t="shared" si="260"/>
        <v/>
      </c>
      <c r="J297" s="128" t="str">
        <f t="shared" si="261"/>
        <v/>
      </c>
      <c r="K297" s="140" t="str">
        <f t="shared" si="264"/>
        <v/>
      </c>
      <c r="L297" s="140"/>
      <c r="M297" s="139" t="str">
        <f t="shared" si="265"/>
        <v/>
      </c>
      <c r="N297" s="139"/>
      <c r="O297" s="46" t="str">
        <f t="shared" si="266"/>
        <v/>
      </c>
      <c r="P297" s="51" t="str">
        <f t="shared" si="267"/>
        <v/>
      </c>
      <c r="Q297" s="51"/>
      <c r="R297" s="75">
        <f>IF(R296+1&lt;13,(R296+1)*S1,1*S1)</f>
        <v>0</v>
      </c>
      <c r="S297" s="75">
        <f>SUM(BG297*S1)</f>
        <v>0</v>
      </c>
      <c r="T297" s="75">
        <f>IF(R297=1,(T296+1)*S1,T296*S1)</f>
        <v>0</v>
      </c>
      <c r="U297" s="75">
        <f>IF(U296+3&lt;13,(U296+3)*V1,(U296-9)*V1)</f>
        <v>0</v>
      </c>
      <c r="V297" s="75">
        <f>SUM(BG297*V1)</f>
        <v>0</v>
      </c>
      <c r="W297" s="75">
        <f>IF(U297&lt;4,(W296+1)*V1,W296*V1)</f>
        <v>0</v>
      </c>
      <c r="X297" s="75">
        <f>IF(X296+6&lt;13,(X296+6)*Y1,(X296-6)*Y1)</f>
        <v>0</v>
      </c>
      <c r="Y297" s="75">
        <f>SUM(BG297*Y1)</f>
        <v>0</v>
      </c>
      <c r="Z297" s="75">
        <f>IF(X297&lt;6,(Z296+1)*Y1,Z296*Y1)</f>
        <v>0</v>
      </c>
      <c r="AA297" s="75">
        <f>SUM(AA296*AB1)</f>
        <v>0</v>
      </c>
      <c r="AB297" s="75">
        <f>SUM(BG297*AB1)</f>
        <v>0</v>
      </c>
      <c r="AC297" s="75">
        <f>SUM(AC296+1*AB1)</f>
        <v>0</v>
      </c>
      <c r="AD297" s="75">
        <v>0</v>
      </c>
      <c r="AE297" s="75">
        <v>0</v>
      </c>
      <c r="AF297" s="75">
        <v>0</v>
      </c>
      <c r="AG297" s="75">
        <f>IF(AG296+2&lt;13,(AG296+2)*AH1,(AG296-10)*AH1)</f>
        <v>0</v>
      </c>
      <c r="AH297" s="75">
        <f>SUM(BG297*AH1)</f>
        <v>0</v>
      </c>
      <c r="AI297" s="75">
        <f>IF(AG297&lt;3,(AI296+1)*AH1,AI296*AH1)</f>
        <v>0</v>
      </c>
      <c r="AJ297" s="75">
        <f>IF(AJ295=AJ296,(AJ296+1-AK297)*AL1,AJ296*AL1)</f>
        <v>0</v>
      </c>
      <c r="AK297" s="75">
        <f t="shared" si="250"/>
        <v>0</v>
      </c>
      <c r="AL297" s="75">
        <f>IF(AJ297-AJ296=0,(AL296+15)*AL1,AM1*AL1)</f>
        <v>0</v>
      </c>
      <c r="AM297" s="75">
        <f>IF(AK297=12,(AM296+1)*AL1,AM296*AL1)</f>
        <v>0</v>
      </c>
      <c r="AN297" s="75">
        <f>IF(AN295=AN296,(AN296+1-AO297)*AO1,AN296*AO1)</f>
        <v>0</v>
      </c>
      <c r="AO297" s="75">
        <f t="shared" si="242"/>
        <v>0</v>
      </c>
      <c r="AP297" s="75">
        <f>IF(AN296=AN297,BG297*AO1,(AP296-15)*AO1)</f>
        <v>0</v>
      </c>
      <c r="AQ297" s="75">
        <f>IF(AO297=12,(AQ296+1)*AO1,AQ296*AO1)</f>
        <v>0</v>
      </c>
      <c r="AR297" s="91">
        <f>SUM(MONTH(BC296+14)*AS1)</f>
        <v>0</v>
      </c>
      <c r="AS297" s="91">
        <f>SUM(DAY(BC296+14)*AS1)</f>
        <v>0</v>
      </c>
      <c r="AT297" s="91">
        <f>SUM(YEAR(BC296+14)*AS1)</f>
        <v>0</v>
      </c>
      <c r="AU297" s="91">
        <f>SUM(MONTH(BC296+7)*AV1)</f>
        <v>0</v>
      </c>
      <c r="AV297" s="91">
        <f>SUM(DAY(BC296+7)*AV1)</f>
        <v>0</v>
      </c>
      <c r="AW297" s="91">
        <f>SUM(YEAR(BC296+7)*AV1)</f>
        <v>0</v>
      </c>
      <c r="AX297" s="91">
        <f t="shared" si="220"/>
        <v>1</v>
      </c>
      <c r="AY297" s="91">
        <f t="shared" si="218"/>
        <v>1</v>
      </c>
      <c r="AZ297" s="91">
        <f t="shared" si="219"/>
        <v>0</v>
      </c>
      <c r="BA297" s="91">
        <f t="shared" si="219"/>
        <v>0</v>
      </c>
      <c r="BB297" s="79">
        <f t="shared" si="221"/>
        <v>0</v>
      </c>
      <c r="BC297" s="91">
        <f t="shared" si="222"/>
        <v>0</v>
      </c>
      <c r="BD297" s="75" t="s">
        <v>59</v>
      </c>
      <c r="BE297" s="91">
        <f>IF(BC297&lt;BU42,((BC297*10)+5),999999)</f>
        <v>5</v>
      </c>
      <c r="BF297" s="91">
        <f t="shared" si="223"/>
        <v>1</v>
      </c>
      <c r="BG297" s="75">
        <f t="shared" si="224"/>
        <v>0</v>
      </c>
      <c r="BH297" s="75">
        <f t="shared" si="243"/>
        <v>0</v>
      </c>
      <c r="BI297" s="75" t="b">
        <f t="shared" si="225"/>
        <v>0</v>
      </c>
      <c r="BJ297" s="75">
        <f t="shared" si="226"/>
        <v>0</v>
      </c>
      <c r="BK297" s="75">
        <f t="shared" si="227"/>
        <v>0</v>
      </c>
      <c r="BL297" s="75" t="b">
        <f t="shared" si="228"/>
        <v>1</v>
      </c>
      <c r="BM297" s="75">
        <f t="shared" si="229"/>
        <v>0</v>
      </c>
      <c r="BN297" s="75">
        <f t="shared" si="230"/>
        <v>0</v>
      </c>
      <c r="BO297" s="75" t="b">
        <f t="shared" si="231"/>
        <v>0</v>
      </c>
      <c r="BP297" s="75">
        <f t="shared" si="232"/>
        <v>0</v>
      </c>
      <c r="BQ297" s="75">
        <f t="shared" si="233"/>
        <v>0</v>
      </c>
      <c r="BR297" s="75"/>
      <c r="BS297" s="72" t="b">
        <f t="shared" si="257"/>
        <v>0</v>
      </c>
      <c r="BT297" s="72">
        <f t="shared" si="263"/>
        <v>0</v>
      </c>
      <c r="BU297" s="69" t="str">
        <f t="shared" si="262"/>
        <v/>
      </c>
      <c r="BV297" s="75"/>
      <c r="BW297" s="75"/>
      <c r="BX297" s="75"/>
      <c r="BY297" s="75"/>
      <c r="BZ297" s="75"/>
      <c r="CA297" s="75"/>
      <c r="CB297" s="75"/>
      <c r="CC297" s="75"/>
      <c r="CD297" s="79">
        <f t="shared" si="234"/>
        <v>0</v>
      </c>
      <c r="CE297" s="92">
        <f>IF(CD297&lt;CE3,CD297,CE3)</f>
        <v>0</v>
      </c>
      <c r="CF297" s="72" t="str">
        <f>IF(CE297&gt;=CE3,"BALLOON","PMT")</f>
        <v>PMT</v>
      </c>
      <c r="CG297" s="91">
        <f t="shared" si="244"/>
        <v>0</v>
      </c>
      <c r="CH297" s="91">
        <f>IF(BX1=360,CB5,CG297)</f>
        <v>0</v>
      </c>
      <c r="CI297" s="75" t="b">
        <f t="shared" si="235"/>
        <v>0</v>
      </c>
      <c r="CJ297" s="75">
        <f t="shared" si="245"/>
        <v>0</v>
      </c>
      <c r="CK297" s="75">
        <f>SUM(CJ297*CK1)</f>
        <v>0</v>
      </c>
      <c r="CL297" s="98">
        <f t="shared" si="236"/>
        <v>0</v>
      </c>
      <c r="CM297" s="97">
        <f>IF(CF297="PMT",E16-CL297,0)</f>
        <v>0</v>
      </c>
      <c r="CN297" s="97">
        <f t="shared" si="249"/>
        <v>0</v>
      </c>
      <c r="CO297" s="97">
        <f t="shared" si="237"/>
        <v>0</v>
      </c>
      <c r="CP297" s="97">
        <f t="shared" si="238"/>
        <v>0</v>
      </c>
      <c r="CQ297" s="94">
        <f t="shared" si="239"/>
        <v>0</v>
      </c>
      <c r="CR297" s="95">
        <f t="shared" si="246"/>
        <v>0</v>
      </c>
      <c r="CS297" s="96">
        <f t="shared" si="258"/>
        <v>0</v>
      </c>
      <c r="CT297" s="75">
        <f t="shared" si="248"/>
        <v>0</v>
      </c>
      <c r="CU297" s="99">
        <f t="shared" si="241"/>
        <v>0</v>
      </c>
      <c r="CV297" s="99">
        <f t="shared" si="217"/>
        <v>0</v>
      </c>
      <c r="CW297" s="100">
        <f t="shared" si="247"/>
        <v>0</v>
      </c>
      <c r="CX297" s="75">
        <f>SUM(CR297*CT297*BE1)</f>
        <v>0</v>
      </c>
    </row>
    <row r="298" spans="1:102" ht="18.95" customHeight="1">
      <c r="A298" s="45" t="str">
        <f t="shared" si="251"/>
        <v/>
      </c>
      <c r="B298" s="55" t="str">
        <f t="shared" si="253"/>
        <v/>
      </c>
      <c r="C298" s="47" t="str">
        <f t="shared" si="252"/>
        <v/>
      </c>
      <c r="D298" s="56" t="str">
        <f t="shared" si="254"/>
        <v/>
      </c>
      <c r="E298" s="121" t="str">
        <f t="shared" si="259"/>
        <v/>
      </c>
      <c r="F298" s="121"/>
      <c r="G298" s="57" t="str">
        <f t="shared" si="255"/>
        <v/>
      </c>
      <c r="H298" s="57" t="str">
        <f t="shared" si="256"/>
        <v/>
      </c>
      <c r="I298" s="128" t="str">
        <f t="shared" si="260"/>
        <v/>
      </c>
      <c r="J298" s="128" t="str">
        <f t="shared" si="261"/>
        <v/>
      </c>
      <c r="K298" s="140" t="str">
        <f t="shared" si="264"/>
        <v/>
      </c>
      <c r="L298" s="140"/>
      <c r="M298" s="139" t="str">
        <f t="shared" si="265"/>
        <v/>
      </c>
      <c r="N298" s="139"/>
      <c r="O298" s="46" t="str">
        <f t="shared" si="266"/>
        <v/>
      </c>
      <c r="P298" s="51" t="str">
        <f t="shared" si="267"/>
        <v/>
      </c>
      <c r="Q298" s="51"/>
      <c r="R298" s="75">
        <f>IF(R297+1&lt;13,(R297+1)*S1,1*S1)</f>
        <v>0</v>
      </c>
      <c r="S298" s="75">
        <f>SUM(BG298*S1)</f>
        <v>0</v>
      </c>
      <c r="T298" s="75">
        <f>IF(R298=1,(T297+1)*S1,T297*S1)</f>
        <v>0</v>
      </c>
      <c r="U298" s="75">
        <f>IF(U297+3&lt;13,(U297+3)*V1,(U297-9)*V1)</f>
        <v>0</v>
      </c>
      <c r="V298" s="75">
        <f>SUM(BG298*V1)</f>
        <v>0</v>
      </c>
      <c r="W298" s="75">
        <f>IF(U298&lt;4,(W297+1)*V1,W297*V1)</f>
        <v>0</v>
      </c>
      <c r="X298" s="75">
        <f>IF(X297+6&lt;13,(X297+6)*Y1,(X297-6)*Y1)</f>
        <v>0</v>
      </c>
      <c r="Y298" s="75">
        <f>SUM(BG298*Y1)</f>
        <v>0</v>
      </c>
      <c r="Z298" s="75">
        <f>IF(X298&lt;6,(Z297+1)*Y1,Z297*Y1)</f>
        <v>0</v>
      </c>
      <c r="AA298" s="75">
        <f>SUM(AA297*AB1)</f>
        <v>0</v>
      </c>
      <c r="AB298" s="75">
        <f>SUM(BG298*AB1)</f>
        <v>0</v>
      </c>
      <c r="AC298" s="75">
        <f>SUM(AC297+1*AB1)</f>
        <v>0</v>
      </c>
      <c r="AD298" s="75">
        <v>0</v>
      </c>
      <c r="AE298" s="75">
        <v>0</v>
      </c>
      <c r="AF298" s="75">
        <v>0</v>
      </c>
      <c r="AG298" s="75">
        <f>IF(AG297+2&lt;13,(AG297+2)*AH1,(AG297-10)*AH1)</f>
        <v>0</v>
      </c>
      <c r="AH298" s="75">
        <f>SUM(BG298*AH1)</f>
        <v>0</v>
      </c>
      <c r="AI298" s="75">
        <f>IF(AG298&lt;3,(AI297+1)*AH1,AI297*AH1)</f>
        <v>0</v>
      </c>
      <c r="AJ298" s="75">
        <f>IF(AJ296=AJ297,(AJ297+1-AK298)*AL1,AJ297*AL1)</f>
        <v>0</v>
      </c>
      <c r="AK298" s="75">
        <f t="shared" si="250"/>
        <v>0</v>
      </c>
      <c r="AL298" s="75">
        <f>IF(AJ298-AJ297=0,(AL297+15)*AL1,AM1*AL1)</f>
        <v>0</v>
      </c>
      <c r="AM298" s="75">
        <f>IF(AK298=12,(AM297+1)*AL1,AM297*AL1)</f>
        <v>0</v>
      </c>
      <c r="AN298" s="75">
        <f>IF(AN296=AN297,(AN297+1-AO298)*AO1,AN297*AO1)</f>
        <v>0</v>
      </c>
      <c r="AO298" s="75">
        <f t="shared" si="242"/>
        <v>0</v>
      </c>
      <c r="AP298" s="75">
        <f>IF(AN297=AN298,BG298*AO1,(AP297-15)*AO1)</f>
        <v>0</v>
      </c>
      <c r="AQ298" s="75">
        <f>IF(AO298=12,(AQ297+1)*AO1,AQ297*AO1)</f>
        <v>0</v>
      </c>
      <c r="AR298" s="91">
        <f>SUM(MONTH(BC297+14)*AS1)</f>
        <v>0</v>
      </c>
      <c r="AS298" s="91">
        <f>SUM(DAY(BC297+14)*AS1)</f>
        <v>0</v>
      </c>
      <c r="AT298" s="91">
        <f>SUM(YEAR(BC297+14)*AS1)</f>
        <v>0</v>
      </c>
      <c r="AU298" s="91">
        <f>SUM(MONTH(BC297+7)*AV1)</f>
        <v>0</v>
      </c>
      <c r="AV298" s="91">
        <f>SUM(DAY(BC297+7)*AV1)</f>
        <v>0</v>
      </c>
      <c r="AW298" s="91">
        <f>SUM(YEAR(BC297+7)*AV1)</f>
        <v>0</v>
      </c>
      <c r="AX298" s="91">
        <f t="shared" si="220"/>
        <v>1</v>
      </c>
      <c r="AY298" s="91">
        <f t="shared" si="218"/>
        <v>1</v>
      </c>
      <c r="AZ298" s="91">
        <f t="shared" si="219"/>
        <v>0</v>
      </c>
      <c r="BA298" s="91">
        <f t="shared" si="219"/>
        <v>0</v>
      </c>
      <c r="BB298" s="79">
        <f t="shared" si="221"/>
        <v>0</v>
      </c>
      <c r="BC298" s="91">
        <f t="shared" si="222"/>
        <v>0</v>
      </c>
      <c r="BD298" s="75" t="s">
        <v>59</v>
      </c>
      <c r="BE298" s="91">
        <f>IF(BC298&lt;BU42,((BC298*10)+5),999999)</f>
        <v>5</v>
      </c>
      <c r="BF298" s="91">
        <f t="shared" si="223"/>
        <v>1</v>
      </c>
      <c r="BG298" s="75">
        <f t="shared" si="224"/>
        <v>0</v>
      </c>
      <c r="BH298" s="75">
        <f t="shared" si="243"/>
        <v>0</v>
      </c>
      <c r="BI298" s="75" t="b">
        <f t="shared" si="225"/>
        <v>0</v>
      </c>
      <c r="BJ298" s="75">
        <f t="shared" si="226"/>
        <v>0</v>
      </c>
      <c r="BK298" s="75">
        <f t="shared" si="227"/>
        <v>0</v>
      </c>
      <c r="BL298" s="75" t="b">
        <f t="shared" si="228"/>
        <v>1</v>
      </c>
      <c r="BM298" s="75">
        <f t="shared" si="229"/>
        <v>0</v>
      </c>
      <c r="BN298" s="75">
        <f t="shared" si="230"/>
        <v>0</v>
      </c>
      <c r="BO298" s="75" t="b">
        <f t="shared" si="231"/>
        <v>0</v>
      </c>
      <c r="BP298" s="75">
        <f t="shared" si="232"/>
        <v>0</v>
      </c>
      <c r="BQ298" s="75">
        <f t="shared" si="233"/>
        <v>0</v>
      </c>
      <c r="BR298" s="75"/>
      <c r="BS298" s="72" t="b">
        <f t="shared" si="257"/>
        <v>0</v>
      </c>
      <c r="BT298" s="72">
        <f t="shared" si="263"/>
        <v>0</v>
      </c>
      <c r="BU298" s="69" t="str">
        <f t="shared" si="262"/>
        <v/>
      </c>
      <c r="BV298" s="75"/>
      <c r="BW298" s="75"/>
      <c r="BX298" s="75"/>
      <c r="BY298" s="75"/>
      <c r="BZ298" s="75"/>
      <c r="CA298" s="75"/>
      <c r="CB298" s="75"/>
      <c r="CC298" s="75"/>
      <c r="CD298" s="79">
        <f t="shared" si="234"/>
        <v>0</v>
      </c>
      <c r="CE298" s="92">
        <f>IF(CD298&lt;CE3,CD298,CE3)</f>
        <v>0</v>
      </c>
      <c r="CF298" s="72" t="str">
        <f>IF(CE298&gt;=CE3,"BALLOON","PMT")</f>
        <v>PMT</v>
      </c>
      <c r="CG298" s="91">
        <f t="shared" si="244"/>
        <v>0</v>
      </c>
      <c r="CH298" s="91">
        <f>IF(BX1=360,CB5,CG298)</f>
        <v>0</v>
      </c>
      <c r="CI298" s="75" t="b">
        <f t="shared" si="235"/>
        <v>0</v>
      </c>
      <c r="CJ298" s="75">
        <f t="shared" si="245"/>
        <v>0</v>
      </c>
      <c r="CK298" s="75">
        <f>SUM(CJ298*CK1)</f>
        <v>0</v>
      </c>
      <c r="CL298" s="98">
        <f t="shared" si="236"/>
        <v>0</v>
      </c>
      <c r="CM298" s="97">
        <f>IF(CF298="PMT",E16-CL298,0)</f>
        <v>0</v>
      </c>
      <c r="CN298" s="97">
        <f t="shared" si="249"/>
        <v>0</v>
      </c>
      <c r="CO298" s="97">
        <f t="shared" si="237"/>
        <v>0</v>
      </c>
      <c r="CP298" s="97">
        <f t="shared" si="238"/>
        <v>0</v>
      </c>
      <c r="CQ298" s="94">
        <f t="shared" si="239"/>
        <v>0</v>
      </c>
      <c r="CR298" s="95">
        <f t="shared" si="246"/>
        <v>0</v>
      </c>
      <c r="CS298" s="96">
        <f t="shared" si="258"/>
        <v>0</v>
      </c>
      <c r="CT298" s="75">
        <f t="shared" si="248"/>
        <v>0</v>
      </c>
      <c r="CU298" s="99">
        <f t="shared" si="241"/>
        <v>0</v>
      </c>
      <c r="CV298" s="99">
        <f t="shared" si="217"/>
        <v>0</v>
      </c>
      <c r="CW298" s="100">
        <f t="shared" si="247"/>
        <v>0</v>
      </c>
      <c r="CX298" s="75">
        <f>SUM(CR298*CT298*BE1)</f>
        <v>0</v>
      </c>
    </row>
    <row r="299" spans="1:102" ht="18.95" customHeight="1">
      <c r="A299" s="45" t="str">
        <f t="shared" si="251"/>
        <v/>
      </c>
      <c r="B299" s="55" t="str">
        <f t="shared" si="253"/>
        <v/>
      </c>
      <c r="C299" s="47" t="str">
        <f t="shared" si="252"/>
        <v/>
      </c>
      <c r="D299" s="56" t="str">
        <f t="shared" si="254"/>
        <v/>
      </c>
      <c r="E299" s="121" t="str">
        <f t="shared" si="259"/>
        <v/>
      </c>
      <c r="F299" s="121"/>
      <c r="G299" s="57" t="str">
        <f t="shared" si="255"/>
        <v/>
      </c>
      <c r="H299" s="57" t="str">
        <f t="shared" si="256"/>
        <v/>
      </c>
      <c r="I299" s="128" t="str">
        <f t="shared" si="260"/>
        <v/>
      </c>
      <c r="J299" s="128" t="str">
        <f t="shared" si="261"/>
        <v/>
      </c>
      <c r="K299" s="140" t="str">
        <f t="shared" si="264"/>
        <v/>
      </c>
      <c r="L299" s="140"/>
      <c r="M299" s="139" t="str">
        <f t="shared" si="265"/>
        <v/>
      </c>
      <c r="N299" s="139"/>
      <c r="O299" s="46" t="str">
        <f t="shared" si="266"/>
        <v/>
      </c>
      <c r="P299" s="51" t="str">
        <f t="shared" si="267"/>
        <v/>
      </c>
      <c r="Q299" s="51"/>
      <c r="R299" s="75">
        <f>IF(R298+1&lt;13,(R298+1)*S1,1*S1)</f>
        <v>0</v>
      </c>
      <c r="S299" s="75">
        <f>SUM(BG299*S1)</f>
        <v>0</v>
      </c>
      <c r="T299" s="75">
        <f>IF(R299=1,(T298+1)*S1,T298*S1)</f>
        <v>0</v>
      </c>
      <c r="U299" s="75">
        <f>IF(U298+3&lt;13,(U298+3)*V1,(U298-9)*V1)</f>
        <v>0</v>
      </c>
      <c r="V299" s="75">
        <f>SUM(BG299*V1)</f>
        <v>0</v>
      </c>
      <c r="W299" s="75">
        <f>IF(U299&lt;4,(W298+1)*V1,W298*V1)</f>
        <v>0</v>
      </c>
      <c r="X299" s="75">
        <f>IF(X298+6&lt;13,(X298+6)*Y1,(X298-6)*Y1)</f>
        <v>0</v>
      </c>
      <c r="Y299" s="75">
        <f>SUM(BG299*Y1)</f>
        <v>0</v>
      </c>
      <c r="Z299" s="75">
        <f>IF(X299&lt;6,(Z298+1)*Y1,Z298*Y1)</f>
        <v>0</v>
      </c>
      <c r="AA299" s="75">
        <f>SUM(AA298*AB1)</f>
        <v>0</v>
      </c>
      <c r="AB299" s="75">
        <f>SUM(BG299*AB1)</f>
        <v>0</v>
      </c>
      <c r="AC299" s="75">
        <f>SUM(AC298+1*AB1)</f>
        <v>0</v>
      </c>
      <c r="AD299" s="75">
        <v>0</v>
      </c>
      <c r="AE299" s="75">
        <v>0</v>
      </c>
      <c r="AF299" s="75">
        <v>0</v>
      </c>
      <c r="AG299" s="75">
        <f>IF(AG298+2&lt;13,(AG298+2)*AH1,(AG298-10)*AH1)</f>
        <v>0</v>
      </c>
      <c r="AH299" s="75">
        <f>SUM(BG299*AH1)</f>
        <v>0</v>
      </c>
      <c r="AI299" s="75">
        <f>IF(AG299&lt;3,(AI298+1)*AH1,AI298*AH1)</f>
        <v>0</v>
      </c>
      <c r="AJ299" s="75">
        <f>IF(AJ297=AJ298,(AJ298+1-AK299)*AL1,AJ298*AL1)</f>
        <v>0</v>
      </c>
      <c r="AK299" s="75">
        <f t="shared" si="250"/>
        <v>0</v>
      </c>
      <c r="AL299" s="75">
        <f>IF(AJ299-AJ298=0,(AL298+15)*AL1,AM1*AL1)</f>
        <v>0</v>
      </c>
      <c r="AM299" s="75">
        <f>IF(AK299=12,(AM298+1)*AL1,AM298*AL1)</f>
        <v>0</v>
      </c>
      <c r="AN299" s="75">
        <f>IF(AN297=AN298,(AN298+1-AO299)*AO1,AN298*AO1)</f>
        <v>0</v>
      </c>
      <c r="AO299" s="75">
        <f t="shared" si="242"/>
        <v>0</v>
      </c>
      <c r="AP299" s="75">
        <f>IF(AN298=AN299,BG299*AO1,(AP298-15)*AO1)</f>
        <v>0</v>
      </c>
      <c r="AQ299" s="75">
        <f>IF(AO299=12,(AQ298+1)*AO1,AQ298*AO1)</f>
        <v>0</v>
      </c>
      <c r="AR299" s="91">
        <f>SUM(MONTH(BC298+14)*AS1)</f>
        <v>0</v>
      </c>
      <c r="AS299" s="91">
        <f>SUM(DAY(BC298+14)*AS1)</f>
        <v>0</v>
      </c>
      <c r="AT299" s="91">
        <f>SUM(YEAR(BC298+14)*AS1)</f>
        <v>0</v>
      </c>
      <c r="AU299" s="91">
        <f>SUM(MONTH(BC298+7)*AV1)</f>
        <v>0</v>
      </c>
      <c r="AV299" s="91">
        <f>SUM(DAY(BC298+7)*AV1)</f>
        <v>0</v>
      </c>
      <c r="AW299" s="91">
        <f>SUM(YEAR(BC298+7)*AV1)</f>
        <v>0</v>
      </c>
      <c r="AX299" s="91">
        <f t="shared" si="220"/>
        <v>1</v>
      </c>
      <c r="AY299" s="91">
        <f t="shared" si="218"/>
        <v>1</v>
      </c>
      <c r="AZ299" s="91">
        <f t="shared" si="219"/>
        <v>0</v>
      </c>
      <c r="BA299" s="91">
        <f t="shared" si="219"/>
        <v>0</v>
      </c>
      <c r="BB299" s="79">
        <f t="shared" si="221"/>
        <v>0</v>
      </c>
      <c r="BC299" s="91">
        <f t="shared" si="222"/>
        <v>0</v>
      </c>
      <c r="BD299" s="75" t="s">
        <v>59</v>
      </c>
      <c r="BE299" s="91">
        <f>IF(BC299&lt;BU42,((BC299*10)+5),999999)</f>
        <v>5</v>
      </c>
      <c r="BF299" s="91">
        <f t="shared" si="223"/>
        <v>1</v>
      </c>
      <c r="BG299" s="75">
        <f t="shared" si="224"/>
        <v>0</v>
      </c>
      <c r="BH299" s="75">
        <f t="shared" si="243"/>
        <v>0</v>
      </c>
      <c r="BI299" s="75" t="b">
        <f t="shared" si="225"/>
        <v>0</v>
      </c>
      <c r="BJ299" s="75">
        <f t="shared" si="226"/>
        <v>0</v>
      </c>
      <c r="BK299" s="75">
        <f t="shared" si="227"/>
        <v>0</v>
      </c>
      <c r="BL299" s="75" t="b">
        <f t="shared" si="228"/>
        <v>1</v>
      </c>
      <c r="BM299" s="75">
        <f t="shared" si="229"/>
        <v>0</v>
      </c>
      <c r="BN299" s="75">
        <f t="shared" si="230"/>
        <v>0</v>
      </c>
      <c r="BO299" s="75" t="b">
        <f t="shared" si="231"/>
        <v>0</v>
      </c>
      <c r="BP299" s="75">
        <f t="shared" si="232"/>
        <v>0</v>
      </c>
      <c r="BQ299" s="75">
        <f t="shared" si="233"/>
        <v>0</v>
      </c>
      <c r="BR299" s="75"/>
      <c r="BS299" s="72" t="b">
        <f t="shared" si="257"/>
        <v>0</v>
      </c>
      <c r="BT299" s="72">
        <f t="shared" si="263"/>
        <v>0</v>
      </c>
      <c r="BU299" s="69" t="str">
        <f t="shared" si="262"/>
        <v/>
      </c>
      <c r="BV299" s="75"/>
      <c r="BW299" s="75"/>
      <c r="BX299" s="75"/>
      <c r="BY299" s="75"/>
      <c r="BZ299" s="75"/>
      <c r="CA299" s="75"/>
      <c r="CB299" s="75"/>
      <c r="CC299" s="75"/>
      <c r="CD299" s="79">
        <f t="shared" si="234"/>
        <v>0</v>
      </c>
      <c r="CE299" s="92">
        <f>IF(CD299&lt;CE3,CD299,CE3)</f>
        <v>0</v>
      </c>
      <c r="CF299" s="72" t="str">
        <f>IF(CE299&gt;=CE3,"BALLOON","PMT")</f>
        <v>PMT</v>
      </c>
      <c r="CG299" s="91">
        <f t="shared" si="244"/>
        <v>0</v>
      </c>
      <c r="CH299" s="91">
        <f>IF(BX1=360,CB5,CG299)</f>
        <v>0</v>
      </c>
      <c r="CI299" s="75" t="b">
        <f t="shared" si="235"/>
        <v>0</v>
      </c>
      <c r="CJ299" s="75">
        <f t="shared" si="245"/>
        <v>0</v>
      </c>
      <c r="CK299" s="75">
        <f>SUM(CJ299*CK1)</f>
        <v>0</v>
      </c>
      <c r="CL299" s="98">
        <f t="shared" si="236"/>
        <v>0</v>
      </c>
      <c r="CM299" s="97">
        <f>IF(CF299="PMT",E16-CL299,0)</f>
        <v>0</v>
      </c>
      <c r="CN299" s="97">
        <f t="shared" si="249"/>
        <v>0</v>
      </c>
      <c r="CO299" s="97">
        <f t="shared" si="237"/>
        <v>0</v>
      </c>
      <c r="CP299" s="97">
        <f t="shared" si="238"/>
        <v>0</v>
      </c>
      <c r="CQ299" s="94">
        <f t="shared" si="239"/>
        <v>0</v>
      </c>
      <c r="CR299" s="95">
        <f t="shared" si="246"/>
        <v>0</v>
      </c>
      <c r="CS299" s="96">
        <f t="shared" si="258"/>
        <v>0</v>
      </c>
      <c r="CT299" s="75">
        <f t="shared" si="248"/>
        <v>0</v>
      </c>
      <c r="CU299" s="99">
        <f t="shared" si="241"/>
        <v>0</v>
      </c>
      <c r="CV299" s="99">
        <f t="shared" si="217"/>
        <v>0</v>
      </c>
      <c r="CW299" s="100">
        <f t="shared" si="247"/>
        <v>0</v>
      </c>
      <c r="CX299" s="75">
        <f>SUM(CR299*CT299*BE1)</f>
        <v>0</v>
      </c>
    </row>
    <row r="300" spans="1:102" ht="18.95" customHeight="1">
      <c r="A300" s="45" t="str">
        <f t="shared" si="251"/>
        <v/>
      </c>
      <c r="B300" s="55" t="str">
        <f t="shared" si="253"/>
        <v/>
      </c>
      <c r="C300" s="47" t="str">
        <f t="shared" si="252"/>
        <v/>
      </c>
      <c r="D300" s="56" t="str">
        <f t="shared" si="254"/>
        <v/>
      </c>
      <c r="E300" s="121" t="str">
        <f t="shared" si="259"/>
        <v/>
      </c>
      <c r="F300" s="121"/>
      <c r="G300" s="57" t="str">
        <f t="shared" si="255"/>
        <v/>
      </c>
      <c r="H300" s="57" t="str">
        <f t="shared" si="256"/>
        <v/>
      </c>
      <c r="I300" s="128" t="str">
        <f t="shared" si="260"/>
        <v/>
      </c>
      <c r="J300" s="128" t="str">
        <f t="shared" si="261"/>
        <v/>
      </c>
      <c r="K300" s="140" t="str">
        <f t="shared" si="264"/>
        <v/>
      </c>
      <c r="L300" s="140"/>
      <c r="M300" s="139" t="str">
        <f t="shared" si="265"/>
        <v/>
      </c>
      <c r="N300" s="139"/>
      <c r="O300" s="46" t="str">
        <f t="shared" si="266"/>
        <v/>
      </c>
      <c r="P300" s="51" t="str">
        <f t="shared" si="267"/>
        <v/>
      </c>
      <c r="Q300" s="51"/>
      <c r="R300" s="75">
        <f>IF(R299+1&lt;13,(R299+1)*S1,1*S1)</f>
        <v>0</v>
      </c>
      <c r="S300" s="75">
        <f>SUM(BG300*S1)</f>
        <v>0</v>
      </c>
      <c r="T300" s="75">
        <f>IF(R300=1,(T299+1)*S1,T299*S1)</f>
        <v>0</v>
      </c>
      <c r="U300" s="75">
        <f>IF(U299+3&lt;13,(U299+3)*V1,(U299-9)*V1)</f>
        <v>0</v>
      </c>
      <c r="V300" s="75">
        <f>SUM(BG300*V1)</f>
        <v>0</v>
      </c>
      <c r="W300" s="75">
        <f>IF(U300&lt;4,(W299+1)*V1,W299*V1)</f>
        <v>0</v>
      </c>
      <c r="X300" s="75">
        <f>IF(X299+6&lt;13,(X299+6)*Y1,(X299-6)*Y1)</f>
        <v>0</v>
      </c>
      <c r="Y300" s="75">
        <f>SUM(BG300*Y1)</f>
        <v>0</v>
      </c>
      <c r="Z300" s="75">
        <f>IF(X300&lt;6,(Z299+1)*Y1,Z299*Y1)</f>
        <v>0</v>
      </c>
      <c r="AA300" s="75">
        <f>SUM(AA299*AB1)</f>
        <v>0</v>
      </c>
      <c r="AB300" s="75">
        <f>SUM(BG300*AB1)</f>
        <v>0</v>
      </c>
      <c r="AC300" s="75">
        <f>SUM(AC299+1*AB1)</f>
        <v>0</v>
      </c>
      <c r="AD300" s="75">
        <v>0</v>
      </c>
      <c r="AE300" s="75">
        <v>0</v>
      </c>
      <c r="AF300" s="75">
        <v>0</v>
      </c>
      <c r="AG300" s="75">
        <f>IF(AG299+2&lt;13,(AG299+2)*AH1,(AG299-10)*AH1)</f>
        <v>0</v>
      </c>
      <c r="AH300" s="75">
        <f>SUM(BG300*AH1)</f>
        <v>0</v>
      </c>
      <c r="AI300" s="75">
        <f>IF(AG300&lt;3,(AI299+1)*AH1,AI299*AH1)</f>
        <v>0</v>
      </c>
      <c r="AJ300" s="75">
        <f>IF(AJ298=AJ299,(AJ299+1-AK300)*AL1,AJ299*AL1)</f>
        <v>0</v>
      </c>
      <c r="AK300" s="75">
        <f t="shared" si="250"/>
        <v>0</v>
      </c>
      <c r="AL300" s="75">
        <f>IF(AJ300-AJ299=0,(AL299+15)*AL1,AM1*AL1)</f>
        <v>0</v>
      </c>
      <c r="AM300" s="75">
        <f>IF(AK300=12,(AM299+1)*AL1,AM299*AL1)</f>
        <v>0</v>
      </c>
      <c r="AN300" s="75">
        <f>IF(AN298=AN299,(AN299+1-AO300)*AO1,AN299*AO1)</f>
        <v>0</v>
      </c>
      <c r="AO300" s="75">
        <f t="shared" si="242"/>
        <v>0</v>
      </c>
      <c r="AP300" s="75">
        <f>IF(AN299=AN300,BG300*AO1,(AP299-15)*AO1)</f>
        <v>0</v>
      </c>
      <c r="AQ300" s="75">
        <f>IF(AO300=12,(AQ299+1)*AO1,AQ299*AO1)</f>
        <v>0</v>
      </c>
      <c r="AR300" s="91">
        <f>SUM(MONTH(BC299+14)*AS1)</f>
        <v>0</v>
      </c>
      <c r="AS300" s="91">
        <f>SUM(DAY(BC299+14)*AS1)</f>
        <v>0</v>
      </c>
      <c r="AT300" s="91">
        <f>SUM(YEAR(BC299+14)*AS1)</f>
        <v>0</v>
      </c>
      <c r="AU300" s="91">
        <f>SUM(MONTH(BC299+7)*AV1)</f>
        <v>0</v>
      </c>
      <c r="AV300" s="91">
        <f>SUM(DAY(BC299+7)*AV1)</f>
        <v>0</v>
      </c>
      <c r="AW300" s="91">
        <f>SUM(YEAR(BC299+7)*AV1)</f>
        <v>0</v>
      </c>
      <c r="AX300" s="91">
        <f t="shared" si="220"/>
        <v>1</v>
      </c>
      <c r="AY300" s="91">
        <f t="shared" si="218"/>
        <v>1</v>
      </c>
      <c r="AZ300" s="91">
        <f t="shared" si="219"/>
        <v>0</v>
      </c>
      <c r="BA300" s="91">
        <f t="shared" si="219"/>
        <v>0</v>
      </c>
      <c r="BB300" s="79">
        <f t="shared" si="221"/>
        <v>0</v>
      </c>
      <c r="BC300" s="91">
        <f t="shared" si="222"/>
        <v>0</v>
      </c>
      <c r="BD300" s="75" t="s">
        <v>59</v>
      </c>
      <c r="BE300" s="91">
        <f>IF(BC300&lt;BU42,((BC300*10)+5),999999)</f>
        <v>5</v>
      </c>
      <c r="BF300" s="91">
        <f t="shared" si="223"/>
        <v>1</v>
      </c>
      <c r="BG300" s="75">
        <f t="shared" si="224"/>
        <v>0</v>
      </c>
      <c r="BH300" s="75">
        <f t="shared" si="243"/>
        <v>0</v>
      </c>
      <c r="BI300" s="75" t="b">
        <f t="shared" si="225"/>
        <v>0</v>
      </c>
      <c r="BJ300" s="75">
        <f t="shared" si="226"/>
        <v>0</v>
      </c>
      <c r="BK300" s="75">
        <f t="shared" si="227"/>
        <v>0</v>
      </c>
      <c r="BL300" s="75" t="b">
        <f t="shared" si="228"/>
        <v>1</v>
      </c>
      <c r="BM300" s="75">
        <f t="shared" si="229"/>
        <v>0</v>
      </c>
      <c r="BN300" s="75">
        <f t="shared" si="230"/>
        <v>0</v>
      </c>
      <c r="BO300" s="75" t="b">
        <f t="shared" si="231"/>
        <v>0</v>
      </c>
      <c r="BP300" s="75">
        <f t="shared" si="232"/>
        <v>0</v>
      </c>
      <c r="BQ300" s="75">
        <f t="shared" si="233"/>
        <v>0</v>
      </c>
      <c r="BR300" s="75"/>
      <c r="BS300" s="72" t="b">
        <f t="shared" si="257"/>
        <v>0</v>
      </c>
      <c r="BT300" s="72">
        <f t="shared" si="263"/>
        <v>0</v>
      </c>
      <c r="BU300" s="69" t="str">
        <f t="shared" si="262"/>
        <v/>
      </c>
      <c r="BV300" s="75"/>
      <c r="BW300" s="75"/>
      <c r="BX300" s="75"/>
      <c r="BY300" s="75"/>
      <c r="BZ300" s="75"/>
      <c r="CA300" s="75"/>
      <c r="CB300" s="75"/>
      <c r="CC300" s="75"/>
      <c r="CD300" s="79">
        <f t="shared" si="234"/>
        <v>0</v>
      </c>
      <c r="CE300" s="92">
        <f>IF(CD300&lt;CE3,CD300,CE3)</f>
        <v>0</v>
      </c>
      <c r="CF300" s="72" t="str">
        <f>IF(CE300&gt;=CE3,"BALLOON","PMT")</f>
        <v>PMT</v>
      </c>
      <c r="CG300" s="91">
        <f t="shared" si="244"/>
        <v>0</v>
      </c>
      <c r="CH300" s="91">
        <f>IF(BX1=360,CB5,CG300)</f>
        <v>0</v>
      </c>
      <c r="CI300" s="75" t="b">
        <f t="shared" si="235"/>
        <v>0</v>
      </c>
      <c r="CJ300" s="75">
        <f t="shared" si="245"/>
        <v>0</v>
      </c>
      <c r="CK300" s="75">
        <f>SUM(CJ300*CK1)</f>
        <v>0</v>
      </c>
      <c r="CL300" s="98">
        <f t="shared" si="236"/>
        <v>0</v>
      </c>
      <c r="CM300" s="97">
        <f>IF(CF300="PMT",E16-CL300,0)</f>
        <v>0</v>
      </c>
      <c r="CN300" s="97">
        <f t="shared" si="249"/>
        <v>0</v>
      </c>
      <c r="CO300" s="97">
        <f t="shared" si="237"/>
        <v>0</v>
      </c>
      <c r="CP300" s="97">
        <f t="shared" si="238"/>
        <v>0</v>
      </c>
      <c r="CQ300" s="94">
        <f t="shared" si="239"/>
        <v>0</v>
      </c>
      <c r="CR300" s="95">
        <f t="shared" si="246"/>
        <v>0</v>
      </c>
      <c r="CS300" s="96">
        <f t="shared" si="258"/>
        <v>0</v>
      </c>
      <c r="CT300" s="75">
        <f t="shared" si="248"/>
        <v>0</v>
      </c>
      <c r="CU300" s="99">
        <f t="shared" si="241"/>
        <v>0</v>
      </c>
      <c r="CV300" s="99">
        <f t="shared" si="217"/>
        <v>0</v>
      </c>
      <c r="CW300" s="100">
        <f t="shared" si="247"/>
        <v>0</v>
      </c>
      <c r="CX300" s="75">
        <f>SUM(CR300*CT300*BE1)</f>
        <v>0</v>
      </c>
    </row>
    <row r="301" spans="1:102" ht="18.95" customHeight="1">
      <c r="A301" s="45" t="str">
        <f t="shared" si="251"/>
        <v/>
      </c>
      <c r="B301" s="55" t="str">
        <f t="shared" si="253"/>
        <v/>
      </c>
      <c r="C301" s="47" t="str">
        <f t="shared" si="252"/>
        <v/>
      </c>
      <c r="D301" s="56" t="str">
        <f t="shared" si="254"/>
        <v/>
      </c>
      <c r="E301" s="121" t="str">
        <f t="shared" si="259"/>
        <v/>
      </c>
      <c r="F301" s="121"/>
      <c r="G301" s="57" t="str">
        <f t="shared" si="255"/>
        <v/>
      </c>
      <c r="H301" s="57" t="str">
        <f t="shared" si="256"/>
        <v/>
      </c>
      <c r="I301" s="128" t="str">
        <f t="shared" si="260"/>
        <v/>
      </c>
      <c r="J301" s="128" t="str">
        <f t="shared" si="261"/>
        <v/>
      </c>
      <c r="K301" s="140" t="str">
        <f t="shared" si="264"/>
        <v/>
      </c>
      <c r="L301" s="140"/>
      <c r="M301" s="139" t="str">
        <f t="shared" si="265"/>
        <v/>
      </c>
      <c r="N301" s="139"/>
      <c r="O301" s="46" t="str">
        <f t="shared" si="266"/>
        <v/>
      </c>
      <c r="P301" s="51" t="str">
        <f t="shared" si="267"/>
        <v/>
      </c>
      <c r="Q301" s="51"/>
      <c r="R301" s="75">
        <f>IF(R300+1&lt;13,(R300+1)*S1,1*S1)</f>
        <v>0</v>
      </c>
      <c r="S301" s="75">
        <f>SUM(BG301*S1)</f>
        <v>0</v>
      </c>
      <c r="T301" s="75">
        <f>IF(R301=1,(T300+1)*S1,T300*S1)</f>
        <v>0</v>
      </c>
      <c r="U301" s="75">
        <f>IF(U300+3&lt;13,(U300+3)*V1,(U300-9)*V1)</f>
        <v>0</v>
      </c>
      <c r="V301" s="75">
        <f>SUM(BG301*V1)</f>
        <v>0</v>
      </c>
      <c r="W301" s="75">
        <f>IF(U301&lt;4,(W300+1)*V1,W300*V1)</f>
        <v>0</v>
      </c>
      <c r="X301" s="75">
        <f>IF(X300+6&lt;13,(X300+6)*Y1,(X300-6)*Y1)</f>
        <v>0</v>
      </c>
      <c r="Y301" s="75">
        <f>SUM(BG301*Y1)</f>
        <v>0</v>
      </c>
      <c r="Z301" s="75">
        <f>IF(X301&lt;6,(Z300+1)*Y1,Z300*Y1)</f>
        <v>0</v>
      </c>
      <c r="AA301" s="75">
        <f>SUM(AA300*AB1)</f>
        <v>0</v>
      </c>
      <c r="AB301" s="75">
        <f>SUM(BG301*AB1)</f>
        <v>0</v>
      </c>
      <c r="AC301" s="75">
        <f>SUM(AC300+1*AB1)</f>
        <v>0</v>
      </c>
      <c r="AD301" s="75">
        <v>0</v>
      </c>
      <c r="AE301" s="75">
        <v>0</v>
      </c>
      <c r="AF301" s="75">
        <v>0</v>
      </c>
      <c r="AG301" s="75">
        <f>IF(AG300+2&lt;13,(AG300+2)*AH1,(AG300-10)*AH1)</f>
        <v>0</v>
      </c>
      <c r="AH301" s="75">
        <f>SUM(BG301*AH1)</f>
        <v>0</v>
      </c>
      <c r="AI301" s="75">
        <f>IF(AG301&lt;3,(AI300+1)*AH1,AI300*AH1)</f>
        <v>0</v>
      </c>
      <c r="AJ301" s="75">
        <f>IF(AJ299=AJ300,(AJ300+1-AK301)*AL1,AJ300*AL1)</f>
        <v>0</v>
      </c>
      <c r="AK301" s="75">
        <f t="shared" si="250"/>
        <v>0</v>
      </c>
      <c r="AL301" s="75">
        <f>IF(AJ301-AJ300=0,(AL300+15)*AL1,AM1*AL1)</f>
        <v>0</v>
      </c>
      <c r="AM301" s="75">
        <f>IF(AK301=12,(AM300+1)*AL1,AM300*AL1)</f>
        <v>0</v>
      </c>
      <c r="AN301" s="75">
        <f>IF(AN299=AN300,(AN300+1-AO301)*AO1,AN300*AO1)</f>
        <v>0</v>
      </c>
      <c r="AO301" s="75">
        <f t="shared" si="242"/>
        <v>0</v>
      </c>
      <c r="AP301" s="75">
        <f>IF(AN300=AN301,BG301*AO1,(AP300-15)*AO1)</f>
        <v>0</v>
      </c>
      <c r="AQ301" s="75">
        <f>IF(AO301=12,(AQ300+1)*AO1,AQ300*AO1)</f>
        <v>0</v>
      </c>
      <c r="AR301" s="91">
        <f>SUM(MONTH(BC300+14)*AS1)</f>
        <v>0</v>
      </c>
      <c r="AS301" s="91">
        <f>SUM(DAY(BC300+14)*AS1)</f>
        <v>0</v>
      </c>
      <c r="AT301" s="91">
        <f>SUM(YEAR(BC300+14)*AS1)</f>
        <v>0</v>
      </c>
      <c r="AU301" s="91">
        <f>SUM(MONTH(BC300+7)*AV1)</f>
        <v>0</v>
      </c>
      <c r="AV301" s="91">
        <f>SUM(DAY(BC300+7)*AV1)</f>
        <v>0</v>
      </c>
      <c r="AW301" s="91">
        <f>SUM(YEAR(BC300+7)*AV1)</f>
        <v>0</v>
      </c>
      <c r="AX301" s="91">
        <f t="shared" si="220"/>
        <v>1</v>
      </c>
      <c r="AY301" s="91">
        <f t="shared" si="218"/>
        <v>1</v>
      </c>
      <c r="AZ301" s="91">
        <f t="shared" si="219"/>
        <v>0</v>
      </c>
      <c r="BA301" s="91">
        <f t="shared" si="219"/>
        <v>0</v>
      </c>
      <c r="BB301" s="79">
        <f t="shared" si="221"/>
        <v>0</v>
      </c>
      <c r="BC301" s="91">
        <f t="shared" si="222"/>
        <v>0</v>
      </c>
      <c r="BD301" s="75" t="s">
        <v>59</v>
      </c>
      <c r="BE301" s="91">
        <f>IF(BC301&lt;BU42,((BC301*10)+5),999999)</f>
        <v>5</v>
      </c>
      <c r="BF301" s="91">
        <f t="shared" si="223"/>
        <v>1</v>
      </c>
      <c r="BG301" s="75">
        <f t="shared" si="224"/>
        <v>0</v>
      </c>
      <c r="BH301" s="75">
        <f t="shared" si="243"/>
        <v>0</v>
      </c>
      <c r="BI301" s="75" t="b">
        <f t="shared" si="225"/>
        <v>0</v>
      </c>
      <c r="BJ301" s="75">
        <f t="shared" si="226"/>
        <v>0</v>
      </c>
      <c r="BK301" s="75">
        <f t="shared" si="227"/>
        <v>0</v>
      </c>
      <c r="BL301" s="75" t="b">
        <f t="shared" si="228"/>
        <v>1</v>
      </c>
      <c r="BM301" s="75">
        <f t="shared" si="229"/>
        <v>0</v>
      </c>
      <c r="BN301" s="75">
        <f t="shared" si="230"/>
        <v>0</v>
      </c>
      <c r="BO301" s="75" t="b">
        <f t="shared" si="231"/>
        <v>0</v>
      </c>
      <c r="BP301" s="75">
        <f t="shared" si="232"/>
        <v>0</v>
      </c>
      <c r="BQ301" s="75">
        <f t="shared" si="233"/>
        <v>0</v>
      </c>
      <c r="BR301" s="75"/>
      <c r="BS301" s="72" t="b">
        <f t="shared" si="257"/>
        <v>0</v>
      </c>
      <c r="BT301" s="72">
        <f t="shared" si="263"/>
        <v>0</v>
      </c>
      <c r="BU301" s="69" t="str">
        <f t="shared" si="262"/>
        <v/>
      </c>
      <c r="BV301" s="75"/>
      <c r="BW301" s="75"/>
      <c r="BX301" s="75"/>
      <c r="BY301" s="75"/>
      <c r="BZ301" s="75"/>
      <c r="CA301" s="75"/>
      <c r="CB301" s="75"/>
      <c r="CC301" s="75"/>
      <c r="CD301" s="79">
        <f t="shared" si="234"/>
        <v>0</v>
      </c>
      <c r="CE301" s="92">
        <f>IF(CD301&lt;CE3,CD301,CE3)</f>
        <v>0</v>
      </c>
      <c r="CF301" s="72" t="str">
        <f>IF(CE301&gt;=CE3,"BALLOON","PMT")</f>
        <v>PMT</v>
      </c>
      <c r="CG301" s="91">
        <f t="shared" si="244"/>
        <v>0</v>
      </c>
      <c r="CH301" s="91">
        <f>IF(BX1=360,CB5,CG301)</f>
        <v>0</v>
      </c>
      <c r="CI301" s="75" t="b">
        <f t="shared" si="235"/>
        <v>0</v>
      </c>
      <c r="CJ301" s="75">
        <f t="shared" si="245"/>
        <v>0</v>
      </c>
      <c r="CK301" s="75">
        <f>SUM(CJ301*CK1)</f>
        <v>0</v>
      </c>
      <c r="CL301" s="98">
        <f t="shared" si="236"/>
        <v>0</v>
      </c>
      <c r="CM301" s="97">
        <f>IF(CF301="PMT",E16-CL301,0)</f>
        <v>0</v>
      </c>
      <c r="CN301" s="97">
        <f t="shared" si="249"/>
        <v>0</v>
      </c>
      <c r="CO301" s="97">
        <f t="shared" si="237"/>
        <v>0</v>
      </c>
      <c r="CP301" s="97">
        <f t="shared" si="238"/>
        <v>0</v>
      </c>
      <c r="CQ301" s="94">
        <f t="shared" si="239"/>
        <v>0</v>
      </c>
      <c r="CR301" s="95">
        <f t="shared" si="246"/>
        <v>0</v>
      </c>
      <c r="CS301" s="96">
        <f t="shared" si="258"/>
        <v>0</v>
      </c>
      <c r="CT301" s="75">
        <f t="shared" si="248"/>
        <v>0</v>
      </c>
      <c r="CU301" s="99">
        <f t="shared" si="241"/>
        <v>0</v>
      </c>
      <c r="CV301" s="99">
        <f t="shared" si="217"/>
        <v>0</v>
      </c>
      <c r="CW301" s="100">
        <f t="shared" si="247"/>
        <v>0</v>
      </c>
      <c r="CX301" s="75">
        <f>SUM(CR301*CT301*BE1)</f>
        <v>0</v>
      </c>
    </row>
    <row r="302" spans="1:102" ht="18.95" customHeight="1">
      <c r="A302" s="45" t="str">
        <f t="shared" si="251"/>
        <v/>
      </c>
      <c r="B302" s="55" t="str">
        <f t="shared" si="253"/>
        <v/>
      </c>
      <c r="C302" s="47" t="str">
        <f t="shared" si="252"/>
        <v/>
      </c>
      <c r="D302" s="56" t="str">
        <f t="shared" si="254"/>
        <v/>
      </c>
      <c r="E302" s="121" t="str">
        <f t="shared" si="259"/>
        <v/>
      </c>
      <c r="F302" s="121"/>
      <c r="G302" s="57" t="str">
        <f t="shared" si="255"/>
        <v/>
      </c>
      <c r="H302" s="57" t="str">
        <f t="shared" si="256"/>
        <v/>
      </c>
      <c r="I302" s="128" t="str">
        <f t="shared" si="260"/>
        <v/>
      </c>
      <c r="J302" s="128" t="str">
        <f t="shared" si="261"/>
        <v/>
      </c>
      <c r="K302" s="140" t="str">
        <f t="shared" si="264"/>
        <v/>
      </c>
      <c r="L302" s="140"/>
      <c r="M302" s="139" t="str">
        <f t="shared" si="265"/>
        <v/>
      </c>
      <c r="N302" s="139"/>
      <c r="O302" s="46" t="str">
        <f t="shared" si="266"/>
        <v/>
      </c>
      <c r="P302" s="51" t="str">
        <f t="shared" si="267"/>
        <v/>
      </c>
      <c r="Q302" s="51"/>
      <c r="R302" s="75">
        <f>IF(R301+1&lt;13,(R301+1)*S1,1*S1)</f>
        <v>0</v>
      </c>
      <c r="S302" s="75">
        <f>SUM(BG302*S1)</f>
        <v>0</v>
      </c>
      <c r="T302" s="75">
        <f>IF(R302=1,(T301+1)*S1,T301*S1)</f>
        <v>0</v>
      </c>
      <c r="U302" s="75">
        <f>IF(U301+3&lt;13,(U301+3)*V1,(U301-9)*V1)</f>
        <v>0</v>
      </c>
      <c r="V302" s="75">
        <f>SUM(BG302*V1)</f>
        <v>0</v>
      </c>
      <c r="W302" s="75">
        <f>IF(U302&lt;4,(W301+1)*V1,W301*V1)</f>
        <v>0</v>
      </c>
      <c r="X302" s="75">
        <f>IF(X301+6&lt;13,(X301+6)*Y1,(X301-6)*Y1)</f>
        <v>0</v>
      </c>
      <c r="Y302" s="75">
        <f>SUM(BG302*Y1)</f>
        <v>0</v>
      </c>
      <c r="Z302" s="75">
        <f>IF(X302&lt;6,(Z301+1)*Y1,Z301*Y1)</f>
        <v>0</v>
      </c>
      <c r="AA302" s="75">
        <f>SUM(AA301*AB1)</f>
        <v>0</v>
      </c>
      <c r="AB302" s="75">
        <f>SUM(BG302*AB1)</f>
        <v>0</v>
      </c>
      <c r="AC302" s="75">
        <f>SUM(AC301+1*AB1)</f>
        <v>0</v>
      </c>
      <c r="AD302" s="75">
        <v>0</v>
      </c>
      <c r="AE302" s="75">
        <v>0</v>
      </c>
      <c r="AF302" s="75">
        <v>0</v>
      </c>
      <c r="AG302" s="75">
        <f>IF(AG301+2&lt;13,(AG301+2)*AH1,(AG301-10)*AH1)</f>
        <v>0</v>
      </c>
      <c r="AH302" s="75">
        <f>SUM(BG302*AH1)</f>
        <v>0</v>
      </c>
      <c r="AI302" s="75">
        <f>IF(AG302&lt;3,(AI301+1)*AH1,AI301*AH1)</f>
        <v>0</v>
      </c>
      <c r="AJ302" s="75">
        <f>IF(AJ300=AJ301,(AJ301+1-AK302)*AL1,AJ301*AL1)</f>
        <v>0</v>
      </c>
      <c r="AK302" s="75">
        <f t="shared" si="250"/>
        <v>0</v>
      </c>
      <c r="AL302" s="75">
        <f>IF(AJ302-AJ301=0,(AL301+15)*AL1,AM1*AL1)</f>
        <v>0</v>
      </c>
      <c r="AM302" s="75">
        <f>IF(AK302=12,(AM301+1)*AL1,AM301*AL1)</f>
        <v>0</v>
      </c>
      <c r="AN302" s="75">
        <f>IF(AN300=AN301,(AN301+1-AO302)*AO1,AN301*AO1)</f>
        <v>0</v>
      </c>
      <c r="AO302" s="75">
        <f t="shared" si="242"/>
        <v>0</v>
      </c>
      <c r="AP302" s="75">
        <f>IF(AN301=AN302,BG302*AO1,(AP301-15)*AO1)</f>
        <v>0</v>
      </c>
      <c r="AQ302" s="75">
        <f>IF(AO302=12,(AQ301+1)*AO1,AQ301*AO1)</f>
        <v>0</v>
      </c>
      <c r="AR302" s="91">
        <f>SUM(MONTH(BC301+14)*AS1)</f>
        <v>0</v>
      </c>
      <c r="AS302" s="91">
        <f>SUM(DAY(BC301+14)*AS1)</f>
        <v>0</v>
      </c>
      <c r="AT302" s="91">
        <f>SUM(YEAR(BC301+14)*AS1)</f>
        <v>0</v>
      </c>
      <c r="AU302" s="91">
        <f>SUM(MONTH(BC301+7)*AV1)</f>
        <v>0</v>
      </c>
      <c r="AV302" s="91">
        <f>SUM(DAY(BC301+7)*AV1)</f>
        <v>0</v>
      </c>
      <c r="AW302" s="91">
        <f>SUM(YEAR(BC301+7)*AV1)</f>
        <v>0</v>
      </c>
      <c r="AX302" s="91">
        <f t="shared" si="220"/>
        <v>1</v>
      </c>
      <c r="AY302" s="91">
        <f t="shared" si="218"/>
        <v>1</v>
      </c>
      <c r="AZ302" s="91">
        <f t="shared" si="219"/>
        <v>0</v>
      </c>
      <c r="BA302" s="91">
        <f t="shared" si="219"/>
        <v>0</v>
      </c>
      <c r="BB302" s="79">
        <f t="shared" si="221"/>
        <v>0</v>
      </c>
      <c r="BC302" s="91">
        <f t="shared" si="222"/>
        <v>0</v>
      </c>
      <c r="BD302" s="75" t="s">
        <v>59</v>
      </c>
      <c r="BE302" s="91">
        <f>IF(BC302&lt;BU42,((BC302*10)+5),999999)</f>
        <v>5</v>
      </c>
      <c r="BF302" s="91">
        <f t="shared" si="223"/>
        <v>1</v>
      </c>
      <c r="BG302" s="75">
        <f t="shared" si="224"/>
        <v>0</v>
      </c>
      <c r="BH302" s="75">
        <f t="shared" si="243"/>
        <v>0</v>
      </c>
      <c r="BI302" s="75" t="b">
        <f t="shared" si="225"/>
        <v>0</v>
      </c>
      <c r="BJ302" s="75">
        <f t="shared" si="226"/>
        <v>0</v>
      </c>
      <c r="BK302" s="75">
        <f t="shared" si="227"/>
        <v>0</v>
      </c>
      <c r="BL302" s="75" t="b">
        <f t="shared" si="228"/>
        <v>1</v>
      </c>
      <c r="BM302" s="75">
        <f t="shared" si="229"/>
        <v>0</v>
      </c>
      <c r="BN302" s="75">
        <f t="shared" si="230"/>
        <v>0</v>
      </c>
      <c r="BO302" s="75" t="b">
        <f t="shared" si="231"/>
        <v>0</v>
      </c>
      <c r="BP302" s="75">
        <f t="shared" si="232"/>
        <v>0</v>
      </c>
      <c r="BQ302" s="75">
        <f t="shared" si="233"/>
        <v>0</v>
      </c>
      <c r="BR302" s="75"/>
      <c r="BS302" s="72" t="b">
        <f t="shared" si="257"/>
        <v>0</v>
      </c>
      <c r="BT302" s="72">
        <f t="shared" si="263"/>
        <v>0</v>
      </c>
      <c r="BU302" s="69" t="str">
        <f t="shared" si="262"/>
        <v/>
      </c>
      <c r="BV302" s="75"/>
      <c r="BW302" s="75"/>
      <c r="BX302" s="75"/>
      <c r="BY302" s="75"/>
      <c r="BZ302" s="75"/>
      <c r="CA302" s="75"/>
      <c r="CB302" s="75"/>
      <c r="CC302" s="75"/>
      <c r="CD302" s="79">
        <f t="shared" si="234"/>
        <v>0</v>
      </c>
      <c r="CE302" s="92">
        <f>IF(CD302&lt;CE3,CD302,CE3)</f>
        <v>0</v>
      </c>
      <c r="CF302" s="72" t="str">
        <f>IF(CE302&gt;=CE3,"BALLOON","PMT")</f>
        <v>PMT</v>
      </c>
      <c r="CG302" s="91">
        <f t="shared" si="244"/>
        <v>0</v>
      </c>
      <c r="CH302" s="91">
        <f>IF(BX1=360,CB5,CG302)</f>
        <v>0</v>
      </c>
      <c r="CI302" s="75" t="b">
        <f t="shared" si="235"/>
        <v>0</v>
      </c>
      <c r="CJ302" s="75">
        <f t="shared" si="245"/>
        <v>0</v>
      </c>
      <c r="CK302" s="75">
        <f>SUM(CJ302*CK1)</f>
        <v>0</v>
      </c>
      <c r="CL302" s="98">
        <f t="shared" si="236"/>
        <v>0</v>
      </c>
      <c r="CM302" s="97">
        <f>IF(CF302="PMT",E16-CL302,0)</f>
        <v>0</v>
      </c>
      <c r="CN302" s="97">
        <f t="shared" si="249"/>
        <v>0</v>
      </c>
      <c r="CO302" s="97">
        <f t="shared" si="237"/>
        <v>0</v>
      </c>
      <c r="CP302" s="97">
        <f t="shared" si="238"/>
        <v>0</v>
      </c>
      <c r="CQ302" s="94">
        <f t="shared" si="239"/>
        <v>0</v>
      </c>
      <c r="CR302" s="95">
        <f t="shared" si="246"/>
        <v>0</v>
      </c>
      <c r="CS302" s="96">
        <f t="shared" si="258"/>
        <v>0</v>
      </c>
      <c r="CT302" s="75">
        <f t="shared" si="248"/>
        <v>0</v>
      </c>
      <c r="CU302" s="99">
        <f t="shared" si="241"/>
        <v>0</v>
      </c>
      <c r="CV302" s="99">
        <f t="shared" si="217"/>
        <v>0</v>
      </c>
      <c r="CW302" s="100">
        <f t="shared" si="247"/>
        <v>0</v>
      </c>
      <c r="CX302" s="75">
        <f>SUM(CR302*CT302*BE1)</f>
        <v>0</v>
      </c>
    </row>
    <row r="303" spans="1:102" ht="18.95" customHeight="1">
      <c r="A303" s="45" t="str">
        <f t="shared" si="251"/>
        <v/>
      </c>
      <c r="B303" s="55" t="str">
        <f t="shared" si="253"/>
        <v/>
      </c>
      <c r="C303" s="47" t="str">
        <f t="shared" si="252"/>
        <v/>
      </c>
      <c r="D303" s="56" t="str">
        <f t="shared" si="254"/>
        <v/>
      </c>
      <c r="E303" s="121" t="str">
        <f t="shared" si="259"/>
        <v/>
      </c>
      <c r="F303" s="121"/>
      <c r="G303" s="57" t="str">
        <f t="shared" si="255"/>
        <v/>
      </c>
      <c r="H303" s="57" t="str">
        <f t="shared" si="256"/>
        <v/>
      </c>
      <c r="I303" s="128" t="str">
        <f t="shared" si="260"/>
        <v/>
      </c>
      <c r="J303" s="128" t="str">
        <f t="shared" si="261"/>
        <v/>
      </c>
      <c r="K303" s="140" t="str">
        <f t="shared" si="264"/>
        <v/>
      </c>
      <c r="L303" s="140"/>
      <c r="M303" s="139" t="str">
        <f t="shared" si="265"/>
        <v/>
      </c>
      <c r="N303" s="139"/>
      <c r="O303" s="46" t="str">
        <f t="shared" si="266"/>
        <v/>
      </c>
      <c r="P303" s="51" t="str">
        <f t="shared" si="267"/>
        <v/>
      </c>
      <c r="Q303" s="51"/>
      <c r="R303" s="75">
        <f>IF(R302+1&lt;13,(R302+1)*S1,1*S1)</f>
        <v>0</v>
      </c>
      <c r="S303" s="75">
        <f>SUM(BG303*S1)</f>
        <v>0</v>
      </c>
      <c r="T303" s="75">
        <f>IF(R303=1,(T302+1)*S1,T302*S1)</f>
        <v>0</v>
      </c>
      <c r="U303" s="75">
        <f>IF(U302+3&lt;13,(U302+3)*V1,(U302-9)*V1)</f>
        <v>0</v>
      </c>
      <c r="V303" s="75">
        <f>SUM(BG303*V1)</f>
        <v>0</v>
      </c>
      <c r="W303" s="75">
        <f>IF(U303&lt;4,(W302+1)*V1,W302*V1)</f>
        <v>0</v>
      </c>
      <c r="X303" s="75">
        <f>IF(X302+6&lt;13,(X302+6)*Y1,(X302-6)*Y1)</f>
        <v>0</v>
      </c>
      <c r="Y303" s="75">
        <f>SUM(BG303*Y1)</f>
        <v>0</v>
      </c>
      <c r="Z303" s="75">
        <f>IF(X303&lt;6,(Z302+1)*Y1,Z302*Y1)</f>
        <v>0</v>
      </c>
      <c r="AA303" s="75">
        <f>SUM(AA302*AB1)</f>
        <v>0</v>
      </c>
      <c r="AB303" s="75">
        <f>SUM(BG303*AB1)</f>
        <v>0</v>
      </c>
      <c r="AC303" s="75">
        <f>SUM(AC302+1*AB1)</f>
        <v>0</v>
      </c>
      <c r="AD303" s="75">
        <v>0</v>
      </c>
      <c r="AE303" s="75">
        <v>0</v>
      </c>
      <c r="AF303" s="75">
        <v>0</v>
      </c>
      <c r="AG303" s="75">
        <f>IF(AG302+2&lt;13,(AG302+2)*AH1,(AG302-10)*AH1)</f>
        <v>0</v>
      </c>
      <c r="AH303" s="75">
        <f>SUM(BG303*AH1)</f>
        <v>0</v>
      </c>
      <c r="AI303" s="75">
        <f>IF(AG303&lt;3,(AI302+1)*AH1,AI302*AH1)</f>
        <v>0</v>
      </c>
      <c r="AJ303" s="75">
        <f>IF(AJ301=AJ302,(AJ302+1-AK303)*AL1,AJ302*AL1)</f>
        <v>0</v>
      </c>
      <c r="AK303" s="75">
        <f t="shared" si="250"/>
        <v>0</v>
      </c>
      <c r="AL303" s="75">
        <f>IF(AJ303-AJ302=0,(AL302+15)*AL1,AM1*AL1)</f>
        <v>0</v>
      </c>
      <c r="AM303" s="75">
        <f>IF(AK303=12,(AM302+1)*AL1,AM302*AL1)</f>
        <v>0</v>
      </c>
      <c r="AN303" s="75">
        <f>IF(AN301=AN302,(AN302+1-AO303)*AO1,AN302*AO1)</f>
        <v>0</v>
      </c>
      <c r="AO303" s="75">
        <f t="shared" si="242"/>
        <v>0</v>
      </c>
      <c r="AP303" s="75">
        <f>IF(AN302=AN303,BG303*AO1,(AP302-15)*AO1)</f>
        <v>0</v>
      </c>
      <c r="AQ303" s="75">
        <f>IF(AO303=12,(AQ302+1)*AO1,AQ302*AO1)</f>
        <v>0</v>
      </c>
      <c r="AR303" s="91">
        <f>SUM(MONTH(BC302+14)*AS1)</f>
        <v>0</v>
      </c>
      <c r="AS303" s="91">
        <f>SUM(DAY(BC302+14)*AS1)</f>
        <v>0</v>
      </c>
      <c r="AT303" s="91">
        <f>SUM(YEAR(BC302+14)*AS1)</f>
        <v>0</v>
      </c>
      <c r="AU303" s="91">
        <f>SUM(MONTH(BC302+7)*AV1)</f>
        <v>0</v>
      </c>
      <c r="AV303" s="91">
        <f>SUM(DAY(BC302+7)*AV1)</f>
        <v>0</v>
      </c>
      <c r="AW303" s="91">
        <f>SUM(YEAR(BC302+7)*AV1)</f>
        <v>0</v>
      </c>
      <c r="AX303" s="91">
        <f t="shared" si="220"/>
        <v>1</v>
      </c>
      <c r="AY303" s="91">
        <f t="shared" si="218"/>
        <v>1</v>
      </c>
      <c r="AZ303" s="91">
        <f t="shared" si="219"/>
        <v>0</v>
      </c>
      <c r="BA303" s="91">
        <f t="shared" si="219"/>
        <v>0</v>
      </c>
      <c r="BB303" s="79">
        <f t="shared" si="221"/>
        <v>0</v>
      </c>
      <c r="BC303" s="91">
        <f t="shared" si="222"/>
        <v>0</v>
      </c>
      <c r="BD303" s="75" t="s">
        <v>59</v>
      </c>
      <c r="BE303" s="91">
        <f>IF(BC303&lt;BU42,((BC303*10)+5),999999)</f>
        <v>5</v>
      </c>
      <c r="BF303" s="91">
        <f t="shared" si="223"/>
        <v>1</v>
      </c>
      <c r="BG303" s="75">
        <f t="shared" si="224"/>
        <v>0</v>
      </c>
      <c r="BH303" s="75">
        <f t="shared" si="243"/>
        <v>0</v>
      </c>
      <c r="BI303" s="75" t="b">
        <f t="shared" si="225"/>
        <v>0</v>
      </c>
      <c r="BJ303" s="75">
        <f t="shared" si="226"/>
        <v>0</v>
      </c>
      <c r="BK303" s="75">
        <f t="shared" si="227"/>
        <v>0</v>
      </c>
      <c r="BL303" s="75" t="b">
        <f t="shared" si="228"/>
        <v>1</v>
      </c>
      <c r="BM303" s="75">
        <f t="shared" si="229"/>
        <v>0</v>
      </c>
      <c r="BN303" s="75">
        <f t="shared" si="230"/>
        <v>0</v>
      </c>
      <c r="BO303" s="75" t="b">
        <f t="shared" si="231"/>
        <v>0</v>
      </c>
      <c r="BP303" s="75">
        <f t="shared" si="232"/>
        <v>0</v>
      </c>
      <c r="BQ303" s="75">
        <f t="shared" si="233"/>
        <v>0</v>
      </c>
      <c r="BR303" s="75"/>
      <c r="BS303" s="72" t="b">
        <f t="shared" si="257"/>
        <v>0</v>
      </c>
      <c r="BT303" s="72">
        <f t="shared" si="263"/>
        <v>0</v>
      </c>
      <c r="BU303" s="69" t="str">
        <f t="shared" si="262"/>
        <v/>
      </c>
      <c r="BV303" s="75"/>
      <c r="BW303" s="75"/>
      <c r="BX303" s="75"/>
      <c r="BY303" s="75"/>
      <c r="BZ303" s="75"/>
      <c r="CA303" s="75"/>
      <c r="CB303" s="75"/>
      <c r="CC303" s="75"/>
      <c r="CD303" s="79">
        <f t="shared" si="234"/>
        <v>0</v>
      </c>
      <c r="CE303" s="92">
        <f>IF(CD303&lt;CE3,CD303,CE3)</f>
        <v>0</v>
      </c>
      <c r="CF303" s="72" t="str">
        <f>IF(CE303&gt;=CE3,"BALLOON","PMT")</f>
        <v>PMT</v>
      </c>
      <c r="CG303" s="91">
        <f t="shared" si="244"/>
        <v>0</v>
      </c>
      <c r="CH303" s="91">
        <f>IF(BX1=360,CB5,CG303)</f>
        <v>0</v>
      </c>
      <c r="CI303" s="75" t="b">
        <f t="shared" si="235"/>
        <v>0</v>
      </c>
      <c r="CJ303" s="75">
        <f t="shared" si="245"/>
        <v>0</v>
      </c>
      <c r="CK303" s="75">
        <f>SUM(CJ303*CK1)</f>
        <v>0</v>
      </c>
      <c r="CL303" s="98">
        <f t="shared" si="236"/>
        <v>0</v>
      </c>
      <c r="CM303" s="97">
        <f>IF(CF303="PMT",E16-CL303,0)</f>
        <v>0</v>
      </c>
      <c r="CN303" s="97">
        <f t="shared" si="249"/>
        <v>0</v>
      </c>
      <c r="CO303" s="97">
        <f t="shared" si="237"/>
        <v>0</v>
      </c>
      <c r="CP303" s="97">
        <f t="shared" si="238"/>
        <v>0</v>
      </c>
      <c r="CQ303" s="94">
        <f t="shared" si="239"/>
        <v>0</v>
      </c>
      <c r="CR303" s="95">
        <f t="shared" si="246"/>
        <v>0</v>
      </c>
      <c r="CS303" s="96">
        <f t="shared" si="258"/>
        <v>0</v>
      </c>
      <c r="CT303" s="75">
        <f t="shared" si="248"/>
        <v>0</v>
      </c>
      <c r="CU303" s="99">
        <f t="shared" si="241"/>
        <v>0</v>
      </c>
      <c r="CV303" s="99">
        <f t="shared" si="217"/>
        <v>0</v>
      </c>
      <c r="CW303" s="100">
        <f t="shared" si="247"/>
        <v>0</v>
      </c>
      <c r="CX303" s="75">
        <f>SUM(CR303*CT303*BE1)</f>
        <v>0</v>
      </c>
    </row>
    <row r="304" spans="1:102" ht="18.95" customHeight="1">
      <c r="A304" s="45" t="str">
        <f t="shared" si="251"/>
        <v/>
      </c>
      <c r="B304" s="55" t="str">
        <f t="shared" si="253"/>
        <v/>
      </c>
      <c r="C304" s="47" t="str">
        <f t="shared" si="252"/>
        <v/>
      </c>
      <c r="D304" s="56" t="str">
        <f t="shared" si="254"/>
        <v/>
      </c>
      <c r="E304" s="121" t="str">
        <f t="shared" si="259"/>
        <v/>
      </c>
      <c r="F304" s="121"/>
      <c r="G304" s="57" t="str">
        <f t="shared" si="255"/>
        <v/>
      </c>
      <c r="H304" s="57" t="str">
        <f t="shared" si="256"/>
        <v/>
      </c>
      <c r="I304" s="128" t="str">
        <f t="shared" si="260"/>
        <v/>
      </c>
      <c r="J304" s="128" t="str">
        <f t="shared" si="261"/>
        <v/>
      </c>
      <c r="K304" s="140" t="str">
        <f t="shared" si="264"/>
        <v/>
      </c>
      <c r="L304" s="140"/>
      <c r="M304" s="139" t="str">
        <f t="shared" si="265"/>
        <v/>
      </c>
      <c r="N304" s="139"/>
      <c r="O304" s="46" t="str">
        <f t="shared" si="266"/>
        <v/>
      </c>
      <c r="P304" s="51" t="str">
        <f t="shared" si="267"/>
        <v/>
      </c>
      <c r="Q304" s="51"/>
      <c r="R304" s="75">
        <f>IF(R303+1&lt;13,(R303+1)*S1,1*S1)</f>
        <v>0</v>
      </c>
      <c r="S304" s="75">
        <f>SUM(BG304*S1)</f>
        <v>0</v>
      </c>
      <c r="T304" s="75">
        <f>IF(R304=1,(T303+1)*S1,T303*S1)</f>
        <v>0</v>
      </c>
      <c r="U304" s="75">
        <f>IF(U303+3&lt;13,(U303+3)*V1,(U303-9)*V1)</f>
        <v>0</v>
      </c>
      <c r="V304" s="75">
        <f>SUM(BG304*V1)</f>
        <v>0</v>
      </c>
      <c r="W304" s="75">
        <f>IF(U304&lt;4,(W303+1)*V1,W303*V1)</f>
        <v>0</v>
      </c>
      <c r="X304" s="75">
        <f>IF(X303+6&lt;13,(X303+6)*Y1,(X303-6)*Y1)</f>
        <v>0</v>
      </c>
      <c r="Y304" s="75">
        <f>SUM(BG304*Y1)</f>
        <v>0</v>
      </c>
      <c r="Z304" s="75">
        <f>IF(X304&lt;6,(Z303+1)*Y1,Z303*Y1)</f>
        <v>0</v>
      </c>
      <c r="AA304" s="75">
        <f>SUM(AA303*AB1)</f>
        <v>0</v>
      </c>
      <c r="AB304" s="75">
        <f>SUM(BG304*AB1)</f>
        <v>0</v>
      </c>
      <c r="AC304" s="75">
        <f>SUM(AC303+1*AB1)</f>
        <v>0</v>
      </c>
      <c r="AD304" s="75">
        <v>0</v>
      </c>
      <c r="AE304" s="75">
        <v>0</v>
      </c>
      <c r="AF304" s="75">
        <v>0</v>
      </c>
      <c r="AG304" s="75">
        <f>IF(AG303+2&lt;13,(AG303+2)*AH1,(AG303-10)*AH1)</f>
        <v>0</v>
      </c>
      <c r="AH304" s="75">
        <f>SUM(BG304*AH1)</f>
        <v>0</v>
      </c>
      <c r="AI304" s="75">
        <f>IF(AG304&lt;3,(AI303+1)*AH1,AI303*AH1)</f>
        <v>0</v>
      </c>
      <c r="AJ304" s="75">
        <f>IF(AJ302=AJ303,(AJ303+1-AK304)*AL1,AJ303*AL1)</f>
        <v>0</v>
      </c>
      <c r="AK304" s="75">
        <f t="shared" si="250"/>
        <v>0</v>
      </c>
      <c r="AL304" s="75">
        <f>IF(AJ304-AJ303=0,(AL303+15)*AL1,AM1*AL1)</f>
        <v>0</v>
      </c>
      <c r="AM304" s="75">
        <f>IF(AK304=12,(AM303+1)*AL1,AM303*AL1)</f>
        <v>0</v>
      </c>
      <c r="AN304" s="75">
        <f>IF(AN302=AN303,(AN303+1-AO304)*AO1,AN303*AO1)</f>
        <v>0</v>
      </c>
      <c r="AO304" s="75">
        <f t="shared" si="242"/>
        <v>0</v>
      </c>
      <c r="AP304" s="75">
        <f>IF(AN303=AN304,BG304*AO1,(AP303-15)*AO1)</f>
        <v>0</v>
      </c>
      <c r="AQ304" s="75">
        <f>IF(AO304=12,(AQ303+1)*AO1,AQ303*AO1)</f>
        <v>0</v>
      </c>
      <c r="AR304" s="91">
        <f>SUM(MONTH(BC303+14)*AS1)</f>
        <v>0</v>
      </c>
      <c r="AS304" s="91">
        <f>SUM(DAY(BC303+14)*AS1)</f>
        <v>0</v>
      </c>
      <c r="AT304" s="91">
        <f>SUM(YEAR(BC303+14)*AS1)</f>
        <v>0</v>
      </c>
      <c r="AU304" s="91">
        <f>SUM(MONTH(BC303+7)*AV1)</f>
        <v>0</v>
      </c>
      <c r="AV304" s="91">
        <f>SUM(DAY(BC303+7)*AV1)</f>
        <v>0</v>
      </c>
      <c r="AW304" s="91">
        <f>SUM(YEAR(BC303+7)*AV1)</f>
        <v>0</v>
      </c>
      <c r="AX304" s="91">
        <f t="shared" si="220"/>
        <v>1</v>
      </c>
      <c r="AY304" s="91">
        <f t="shared" si="218"/>
        <v>1</v>
      </c>
      <c r="AZ304" s="91">
        <f t="shared" si="219"/>
        <v>0</v>
      </c>
      <c r="BA304" s="91">
        <f t="shared" si="219"/>
        <v>0</v>
      </c>
      <c r="BB304" s="79">
        <f t="shared" si="221"/>
        <v>0</v>
      </c>
      <c r="BC304" s="91">
        <f t="shared" si="222"/>
        <v>0</v>
      </c>
      <c r="BD304" s="75" t="s">
        <v>59</v>
      </c>
      <c r="BE304" s="91">
        <f>IF(BC304&lt;BU42,((BC304*10)+5),999999)</f>
        <v>5</v>
      </c>
      <c r="BF304" s="91">
        <f t="shared" si="223"/>
        <v>1</v>
      </c>
      <c r="BG304" s="75">
        <f t="shared" si="224"/>
        <v>0</v>
      </c>
      <c r="BH304" s="75">
        <f t="shared" si="243"/>
        <v>0</v>
      </c>
      <c r="BI304" s="75" t="b">
        <f t="shared" si="225"/>
        <v>0</v>
      </c>
      <c r="BJ304" s="75">
        <f t="shared" si="226"/>
        <v>0</v>
      </c>
      <c r="BK304" s="75">
        <f t="shared" si="227"/>
        <v>0</v>
      </c>
      <c r="BL304" s="75" t="b">
        <f t="shared" si="228"/>
        <v>1</v>
      </c>
      <c r="BM304" s="75">
        <f t="shared" si="229"/>
        <v>0</v>
      </c>
      <c r="BN304" s="75">
        <f t="shared" si="230"/>
        <v>0</v>
      </c>
      <c r="BO304" s="75" t="b">
        <f t="shared" si="231"/>
        <v>0</v>
      </c>
      <c r="BP304" s="75">
        <f t="shared" si="232"/>
        <v>0</v>
      </c>
      <c r="BQ304" s="75">
        <f t="shared" si="233"/>
        <v>0</v>
      </c>
      <c r="BR304" s="75"/>
      <c r="BS304" s="72" t="b">
        <f t="shared" si="257"/>
        <v>0</v>
      </c>
      <c r="BT304" s="72">
        <f t="shared" si="263"/>
        <v>0</v>
      </c>
      <c r="BU304" s="69" t="str">
        <f t="shared" si="262"/>
        <v/>
      </c>
      <c r="BV304" s="75"/>
      <c r="BW304" s="75"/>
      <c r="BX304" s="75"/>
      <c r="BY304" s="75"/>
      <c r="BZ304" s="75"/>
      <c r="CA304" s="75"/>
      <c r="CB304" s="75"/>
      <c r="CC304" s="75"/>
      <c r="CD304" s="79">
        <f t="shared" si="234"/>
        <v>0</v>
      </c>
      <c r="CE304" s="92">
        <f>IF(CD304&lt;CE3,CD304,CE3)</f>
        <v>0</v>
      </c>
      <c r="CF304" s="72" t="str">
        <f>IF(CE304&gt;=CE3,"BALLOON","PMT")</f>
        <v>PMT</v>
      </c>
      <c r="CG304" s="91">
        <f t="shared" si="244"/>
        <v>0</v>
      </c>
      <c r="CH304" s="91">
        <f>IF(BX1=360,CB5,CG304)</f>
        <v>0</v>
      </c>
      <c r="CI304" s="75" t="b">
        <f t="shared" si="235"/>
        <v>0</v>
      </c>
      <c r="CJ304" s="75">
        <f t="shared" si="245"/>
        <v>0</v>
      </c>
      <c r="CK304" s="75">
        <f>SUM(CJ304*CK1)</f>
        <v>0</v>
      </c>
      <c r="CL304" s="98">
        <f t="shared" si="236"/>
        <v>0</v>
      </c>
      <c r="CM304" s="97">
        <f>IF(CF304="PMT",E16-CL304,0)</f>
        <v>0</v>
      </c>
      <c r="CN304" s="97">
        <f t="shared" si="249"/>
        <v>0</v>
      </c>
      <c r="CO304" s="97">
        <f t="shared" si="237"/>
        <v>0</v>
      </c>
      <c r="CP304" s="97">
        <f t="shared" si="238"/>
        <v>0</v>
      </c>
      <c r="CQ304" s="94">
        <f t="shared" si="239"/>
        <v>0</v>
      </c>
      <c r="CR304" s="95">
        <f t="shared" si="246"/>
        <v>0</v>
      </c>
      <c r="CS304" s="96">
        <f t="shared" si="258"/>
        <v>0</v>
      </c>
      <c r="CT304" s="75">
        <f t="shared" si="248"/>
        <v>0</v>
      </c>
      <c r="CU304" s="99">
        <f t="shared" si="241"/>
        <v>0</v>
      </c>
      <c r="CV304" s="99">
        <f t="shared" si="217"/>
        <v>0</v>
      </c>
      <c r="CW304" s="100">
        <f t="shared" si="247"/>
        <v>0</v>
      </c>
      <c r="CX304" s="75">
        <f>SUM(CR304*CT304*BE1)</f>
        <v>0</v>
      </c>
    </row>
    <row r="305" spans="1:102" ht="18.95" customHeight="1">
      <c r="A305" s="45" t="str">
        <f t="shared" si="251"/>
        <v/>
      </c>
      <c r="B305" s="55" t="str">
        <f t="shared" si="253"/>
        <v/>
      </c>
      <c r="C305" s="47" t="str">
        <f t="shared" si="252"/>
        <v/>
      </c>
      <c r="D305" s="56" t="str">
        <f t="shared" si="254"/>
        <v/>
      </c>
      <c r="E305" s="121" t="str">
        <f t="shared" si="259"/>
        <v/>
      </c>
      <c r="F305" s="121"/>
      <c r="G305" s="57" t="str">
        <f t="shared" si="255"/>
        <v/>
      </c>
      <c r="H305" s="57" t="str">
        <f t="shared" si="256"/>
        <v/>
      </c>
      <c r="I305" s="128" t="str">
        <f t="shared" si="260"/>
        <v/>
      </c>
      <c r="J305" s="128" t="str">
        <f t="shared" si="261"/>
        <v/>
      </c>
      <c r="K305" s="140" t="str">
        <f t="shared" si="264"/>
        <v/>
      </c>
      <c r="L305" s="140"/>
      <c r="M305" s="139" t="str">
        <f t="shared" si="265"/>
        <v/>
      </c>
      <c r="N305" s="139"/>
      <c r="O305" s="46" t="str">
        <f t="shared" si="266"/>
        <v/>
      </c>
      <c r="P305" s="51" t="str">
        <f t="shared" si="267"/>
        <v/>
      </c>
      <c r="Q305" s="51"/>
      <c r="R305" s="75">
        <f>IF(R304+1&lt;13,(R304+1)*S1,1*S1)</f>
        <v>0</v>
      </c>
      <c r="S305" s="75">
        <f>SUM(BG305*S1)</f>
        <v>0</v>
      </c>
      <c r="T305" s="75">
        <f>IF(R305=1,(T304+1)*S1,T304*S1)</f>
        <v>0</v>
      </c>
      <c r="U305" s="75">
        <f>IF(U304+3&lt;13,(U304+3)*V1,(U304-9)*V1)</f>
        <v>0</v>
      </c>
      <c r="V305" s="75">
        <f>SUM(BG305*V1)</f>
        <v>0</v>
      </c>
      <c r="W305" s="75">
        <f>IF(U305&lt;4,(W304+1)*V1,W304*V1)</f>
        <v>0</v>
      </c>
      <c r="X305" s="75">
        <f>IF(X304+6&lt;13,(X304+6)*Y1,(X304-6)*Y1)</f>
        <v>0</v>
      </c>
      <c r="Y305" s="75">
        <f>SUM(BG305*Y1)</f>
        <v>0</v>
      </c>
      <c r="Z305" s="75">
        <f>IF(X305&lt;6,(Z304+1)*Y1,Z304*Y1)</f>
        <v>0</v>
      </c>
      <c r="AA305" s="75">
        <f>SUM(AA304*AB1)</f>
        <v>0</v>
      </c>
      <c r="AB305" s="75">
        <f>SUM(BG305*AB1)</f>
        <v>0</v>
      </c>
      <c r="AC305" s="75">
        <f>SUM(AC304+1*AB1)</f>
        <v>0</v>
      </c>
      <c r="AD305" s="75">
        <v>0</v>
      </c>
      <c r="AE305" s="75">
        <v>0</v>
      </c>
      <c r="AF305" s="75">
        <v>0</v>
      </c>
      <c r="AG305" s="75">
        <f>IF(AG304+2&lt;13,(AG304+2)*AH1,(AG304-10)*AH1)</f>
        <v>0</v>
      </c>
      <c r="AH305" s="75">
        <f>SUM(BG305*AH1)</f>
        <v>0</v>
      </c>
      <c r="AI305" s="75">
        <f>IF(AG305&lt;3,(AI304+1)*AH1,AI304*AH1)</f>
        <v>0</v>
      </c>
      <c r="AJ305" s="75">
        <f>IF(AJ303=AJ304,(AJ304+1-AK305)*AL1,AJ304*AL1)</f>
        <v>0</v>
      </c>
      <c r="AK305" s="75">
        <f t="shared" si="250"/>
        <v>0</v>
      </c>
      <c r="AL305" s="75">
        <f>IF(AJ305-AJ304=0,(AL304+15)*AL1,AM1*AL1)</f>
        <v>0</v>
      </c>
      <c r="AM305" s="75">
        <f>IF(AK305=12,(AM304+1)*AL1,AM304*AL1)</f>
        <v>0</v>
      </c>
      <c r="AN305" s="75">
        <f>IF(AN303=AN304,(AN304+1-AO305)*AO1,AN304*AO1)</f>
        <v>0</v>
      </c>
      <c r="AO305" s="75">
        <f t="shared" si="242"/>
        <v>0</v>
      </c>
      <c r="AP305" s="75">
        <f>IF(AN304=AN305,BG305*AO1,(AP304-15)*AO1)</f>
        <v>0</v>
      </c>
      <c r="AQ305" s="75">
        <f>IF(AO305=12,(AQ304+1)*AO1,AQ304*AO1)</f>
        <v>0</v>
      </c>
      <c r="AR305" s="91">
        <f>SUM(MONTH(BC304+14)*AS1)</f>
        <v>0</v>
      </c>
      <c r="AS305" s="91">
        <f>SUM(DAY(BC304+14)*AS1)</f>
        <v>0</v>
      </c>
      <c r="AT305" s="91">
        <f>SUM(YEAR(BC304+14)*AS1)</f>
        <v>0</v>
      </c>
      <c r="AU305" s="91">
        <f>SUM(MONTH(BC304+7)*AV1)</f>
        <v>0</v>
      </c>
      <c r="AV305" s="91">
        <f>SUM(DAY(BC304+7)*AV1)</f>
        <v>0</v>
      </c>
      <c r="AW305" s="91">
        <f>SUM(YEAR(BC304+7)*AV1)</f>
        <v>0</v>
      </c>
      <c r="AX305" s="91">
        <f t="shared" si="220"/>
        <v>1</v>
      </c>
      <c r="AY305" s="91">
        <f t="shared" si="218"/>
        <v>1</v>
      </c>
      <c r="AZ305" s="91">
        <f t="shared" si="219"/>
        <v>0</v>
      </c>
      <c r="BA305" s="91">
        <f t="shared" si="219"/>
        <v>0</v>
      </c>
      <c r="BB305" s="79">
        <f t="shared" si="221"/>
        <v>0</v>
      </c>
      <c r="BC305" s="91">
        <f t="shared" si="222"/>
        <v>0</v>
      </c>
      <c r="BD305" s="75" t="s">
        <v>59</v>
      </c>
      <c r="BE305" s="91">
        <f>IF(BC305&lt;BU42,((BC305*10)+5),999999)</f>
        <v>5</v>
      </c>
      <c r="BF305" s="91">
        <f t="shared" si="223"/>
        <v>1</v>
      </c>
      <c r="BG305" s="75">
        <f t="shared" si="224"/>
        <v>0</v>
      </c>
      <c r="BH305" s="75">
        <f t="shared" si="243"/>
        <v>0</v>
      </c>
      <c r="BI305" s="75" t="b">
        <f t="shared" si="225"/>
        <v>0</v>
      </c>
      <c r="BJ305" s="75">
        <f t="shared" si="226"/>
        <v>0</v>
      </c>
      <c r="BK305" s="75">
        <f t="shared" si="227"/>
        <v>0</v>
      </c>
      <c r="BL305" s="75" t="b">
        <f t="shared" si="228"/>
        <v>1</v>
      </c>
      <c r="BM305" s="75">
        <f t="shared" si="229"/>
        <v>0</v>
      </c>
      <c r="BN305" s="75">
        <f t="shared" si="230"/>
        <v>0</v>
      </c>
      <c r="BO305" s="75" t="b">
        <f t="shared" si="231"/>
        <v>0</v>
      </c>
      <c r="BP305" s="75">
        <f t="shared" si="232"/>
        <v>0</v>
      </c>
      <c r="BQ305" s="75">
        <f t="shared" si="233"/>
        <v>0</v>
      </c>
      <c r="BR305" s="75"/>
      <c r="BS305" s="72" t="b">
        <f t="shared" si="257"/>
        <v>0</v>
      </c>
      <c r="BT305" s="72">
        <f t="shared" si="263"/>
        <v>0</v>
      </c>
      <c r="BU305" s="69" t="str">
        <f t="shared" si="262"/>
        <v/>
      </c>
      <c r="BV305" s="75"/>
      <c r="BW305" s="75"/>
      <c r="BX305" s="75"/>
      <c r="BY305" s="75"/>
      <c r="BZ305" s="75"/>
      <c r="CA305" s="75"/>
      <c r="CB305" s="75"/>
      <c r="CC305" s="75"/>
      <c r="CD305" s="79">
        <f t="shared" si="234"/>
        <v>0</v>
      </c>
      <c r="CE305" s="92">
        <f>IF(CD305&lt;CE3,CD305,CE3)</f>
        <v>0</v>
      </c>
      <c r="CF305" s="72" t="str">
        <f>IF(CE305&gt;=CE3,"BALLOON","PMT")</f>
        <v>PMT</v>
      </c>
      <c r="CG305" s="91">
        <f t="shared" si="244"/>
        <v>0</v>
      </c>
      <c r="CH305" s="91">
        <f>IF(BX1=360,CB5,CG305)</f>
        <v>0</v>
      </c>
      <c r="CI305" s="75" t="b">
        <f t="shared" si="235"/>
        <v>0</v>
      </c>
      <c r="CJ305" s="75">
        <f t="shared" si="245"/>
        <v>0</v>
      </c>
      <c r="CK305" s="75">
        <f>SUM(CJ305*CK1)</f>
        <v>0</v>
      </c>
      <c r="CL305" s="98">
        <f t="shared" si="236"/>
        <v>0</v>
      </c>
      <c r="CM305" s="97">
        <f>IF(CF305="PMT",E16-CL305,0)</f>
        <v>0</v>
      </c>
      <c r="CN305" s="97">
        <f t="shared" si="249"/>
        <v>0</v>
      </c>
      <c r="CO305" s="97">
        <f t="shared" si="237"/>
        <v>0</v>
      </c>
      <c r="CP305" s="97">
        <f t="shared" si="238"/>
        <v>0</v>
      </c>
      <c r="CQ305" s="94">
        <f t="shared" si="239"/>
        <v>0</v>
      </c>
      <c r="CR305" s="95">
        <f t="shared" si="246"/>
        <v>0</v>
      </c>
      <c r="CS305" s="96">
        <f t="shared" si="258"/>
        <v>0</v>
      </c>
      <c r="CT305" s="75">
        <f t="shared" si="248"/>
        <v>0</v>
      </c>
      <c r="CU305" s="99">
        <f t="shared" si="241"/>
        <v>0</v>
      </c>
      <c r="CV305" s="99">
        <f t="shared" si="217"/>
        <v>0</v>
      </c>
      <c r="CW305" s="100">
        <f t="shared" si="247"/>
        <v>0</v>
      </c>
      <c r="CX305" s="75">
        <f>SUM(CR305*CT305*BE1)</f>
        <v>0</v>
      </c>
    </row>
    <row r="306" spans="1:102" ht="18.95" customHeight="1">
      <c r="A306" s="45" t="str">
        <f t="shared" si="251"/>
        <v/>
      </c>
      <c r="B306" s="55" t="str">
        <f t="shared" si="253"/>
        <v/>
      </c>
      <c r="C306" s="47" t="str">
        <f t="shared" si="252"/>
        <v/>
      </c>
      <c r="D306" s="56" t="str">
        <f t="shared" si="254"/>
        <v/>
      </c>
      <c r="E306" s="121" t="str">
        <f t="shared" si="259"/>
        <v/>
      </c>
      <c r="F306" s="121"/>
      <c r="G306" s="57" t="str">
        <f t="shared" si="255"/>
        <v/>
      </c>
      <c r="H306" s="57" t="str">
        <f t="shared" si="256"/>
        <v/>
      </c>
      <c r="I306" s="128" t="str">
        <f t="shared" si="260"/>
        <v/>
      </c>
      <c r="J306" s="128" t="str">
        <f t="shared" si="261"/>
        <v/>
      </c>
      <c r="K306" s="140" t="str">
        <f t="shared" si="264"/>
        <v/>
      </c>
      <c r="L306" s="140"/>
      <c r="M306" s="139" t="str">
        <f t="shared" si="265"/>
        <v/>
      </c>
      <c r="N306" s="139"/>
      <c r="O306" s="46" t="str">
        <f t="shared" si="266"/>
        <v/>
      </c>
      <c r="P306" s="51" t="str">
        <f t="shared" si="267"/>
        <v/>
      </c>
      <c r="Q306" s="51"/>
      <c r="R306" s="75">
        <f>IF(R305+1&lt;13,(R305+1)*S1,1*S1)</f>
        <v>0</v>
      </c>
      <c r="S306" s="75">
        <f>SUM(BG306*S1)</f>
        <v>0</v>
      </c>
      <c r="T306" s="75">
        <f>IF(R306=1,(T305+1)*S1,T305*S1)</f>
        <v>0</v>
      </c>
      <c r="U306" s="75">
        <f>IF(U305+3&lt;13,(U305+3)*V1,(U305-9)*V1)</f>
        <v>0</v>
      </c>
      <c r="V306" s="75">
        <f>SUM(BG306*V1)</f>
        <v>0</v>
      </c>
      <c r="W306" s="75">
        <f>IF(U306&lt;4,(W305+1)*V1,W305*V1)</f>
        <v>0</v>
      </c>
      <c r="X306" s="75">
        <f>IF(X305+6&lt;13,(X305+6)*Y1,(X305-6)*Y1)</f>
        <v>0</v>
      </c>
      <c r="Y306" s="75">
        <f>SUM(BG306*Y1)</f>
        <v>0</v>
      </c>
      <c r="Z306" s="75">
        <f>IF(X306&lt;6,(Z305+1)*Y1,Z305*Y1)</f>
        <v>0</v>
      </c>
      <c r="AA306" s="75">
        <f>SUM(AA305*AB1)</f>
        <v>0</v>
      </c>
      <c r="AB306" s="75">
        <f>SUM(BG306*AB1)</f>
        <v>0</v>
      </c>
      <c r="AC306" s="75">
        <f>SUM(AC305+1*AB1)</f>
        <v>0</v>
      </c>
      <c r="AD306" s="75">
        <v>0</v>
      </c>
      <c r="AE306" s="75">
        <v>0</v>
      </c>
      <c r="AF306" s="75">
        <v>0</v>
      </c>
      <c r="AG306" s="75">
        <f>IF(AG305+2&lt;13,(AG305+2)*AH1,(AG305-10)*AH1)</f>
        <v>0</v>
      </c>
      <c r="AH306" s="75">
        <f>SUM(BG306*AH1)</f>
        <v>0</v>
      </c>
      <c r="AI306" s="75">
        <f>IF(AG306&lt;3,(AI305+1)*AH1,AI305*AH1)</f>
        <v>0</v>
      </c>
      <c r="AJ306" s="75">
        <f>IF(AJ304=AJ305,(AJ305+1-AK306)*AL1,AJ305*AL1)</f>
        <v>0</v>
      </c>
      <c r="AK306" s="75">
        <f t="shared" si="250"/>
        <v>0</v>
      </c>
      <c r="AL306" s="75">
        <f>IF(AJ306-AJ305=0,(AL305+15)*AL1,AM1*AL1)</f>
        <v>0</v>
      </c>
      <c r="AM306" s="75">
        <f>IF(AK306=12,(AM305+1)*AL1,AM305*AL1)</f>
        <v>0</v>
      </c>
      <c r="AN306" s="75">
        <f>IF(AN304=AN305,(AN305+1-AO306)*AO1,AN305*AO1)</f>
        <v>0</v>
      </c>
      <c r="AO306" s="75">
        <f t="shared" si="242"/>
        <v>0</v>
      </c>
      <c r="AP306" s="75">
        <f>IF(AN305=AN306,BG306*AO1,(AP305-15)*AO1)</f>
        <v>0</v>
      </c>
      <c r="AQ306" s="75">
        <f>IF(AO306=12,(AQ305+1)*AO1,AQ305*AO1)</f>
        <v>0</v>
      </c>
      <c r="AR306" s="91">
        <f>SUM(MONTH(BC305+14)*AS1)</f>
        <v>0</v>
      </c>
      <c r="AS306" s="91">
        <f>SUM(DAY(BC305+14)*AS1)</f>
        <v>0</v>
      </c>
      <c r="AT306" s="91">
        <f>SUM(YEAR(BC305+14)*AS1)</f>
        <v>0</v>
      </c>
      <c r="AU306" s="91">
        <f>SUM(MONTH(BC305+7)*AV1)</f>
        <v>0</v>
      </c>
      <c r="AV306" s="91">
        <f>SUM(DAY(BC305+7)*AV1)</f>
        <v>0</v>
      </c>
      <c r="AW306" s="91">
        <f>SUM(YEAR(BC305+7)*AV1)</f>
        <v>0</v>
      </c>
      <c r="AX306" s="91">
        <f t="shared" si="220"/>
        <v>1</v>
      </c>
      <c r="AY306" s="91">
        <f t="shared" si="218"/>
        <v>1</v>
      </c>
      <c r="AZ306" s="91">
        <f t="shared" si="219"/>
        <v>0</v>
      </c>
      <c r="BA306" s="91">
        <f t="shared" si="219"/>
        <v>0</v>
      </c>
      <c r="BB306" s="79">
        <f t="shared" si="221"/>
        <v>0</v>
      </c>
      <c r="BC306" s="91">
        <f t="shared" si="222"/>
        <v>0</v>
      </c>
      <c r="BD306" s="75" t="s">
        <v>59</v>
      </c>
      <c r="BE306" s="91">
        <f>IF(BC306&lt;BU42,((BC306*10)+5),999999)</f>
        <v>5</v>
      </c>
      <c r="BF306" s="91">
        <f t="shared" si="223"/>
        <v>1</v>
      </c>
      <c r="BG306" s="75">
        <f t="shared" si="224"/>
        <v>0</v>
      </c>
      <c r="BH306" s="75">
        <f t="shared" si="243"/>
        <v>0</v>
      </c>
      <c r="BI306" s="75" t="b">
        <f t="shared" si="225"/>
        <v>0</v>
      </c>
      <c r="BJ306" s="75">
        <f t="shared" si="226"/>
        <v>0</v>
      </c>
      <c r="BK306" s="75">
        <f t="shared" si="227"/>
        <v>0</v>
      </c>
      <c r="BL306" s="75" t="b">
        <f t="shared" si="228"/>
        <v>1</v>
      </c>
      <c r="BM306" s="75">
        <f t="shared" si="229"/>
        <v>0</v>
      </c>
      <c r="BN306" s="75">
        <f t="shared" si="230"/>
        <v>0</v>
      </c>
      <c r="BO306" s="75" t="b">
        <f t="shared" si="231"/>
        <v>0</v>
      </c>
      <c r="BP306" s="75">
        <f t="shared" si="232"/>
        <v>0</v>
      </c>
      <c r="BQ306" s="75">
        <f t="shared" si="233"/>
        <v>0</v>
      </c>
      <c r="BR306" s="75"/>
      <c r="BS306" s="72" t="b">
        <f t="shared" si="257"/>
        <v>0</v>
      </c>
      <c r="BT306" s="72">
        <f t="shared" si="263"/>
        <v>0</v>
      </c>
      <c r="BU306" s="69" t="str">
        <f t="shared" si="262"/>
        <v/>
      </c>
      <c r="BV306" s="75"/>
      <c r="BW306" s="75"/>
      <c r="BX306" s="75"/>
      <c r="BY306" s="75"/>
      <c r="BZ306" s="75"/>
      <c r="CA306" s="75"/>
      <c r="CB306" s="75"/>
      <c r="CC306" s="75"/>
      <c r="CD306" s="79">
        <f t="shared" si="234"/>
        <v>0</v>
      </c>
      <c r="CE306" s="92">
        <f>IF(CD306&lt;CE3,CD306,CE3)</f>
        <v>0</v>
      </c>
      <c r="CF306" s="72" t="str">
        <f>IF(CE306&gt;=CE3,"BALLOON","PMT")</f>
        <v>PMT</v>
      </c>
      <c r="CG306" s="91">
        <f t="shared" si="244"/>
        <v>0</v>
      </c>
      <c r="CH306" s="91">
        <f>IF(BX1=360,CB5,CG306)</f>
        <v>0</v>
      </c>
      <c r="CI306" s="75" t="b">
        <f t="shared" si="235"/>
        <v>0</v>
      </c>
      <c r="CJ306" s="75">
        <f t="shared" si="245"/>
        <v>0</v>
      </c>
      <c r="CK306" s="75">
        <f>SUM(CJ306*CK1)</f>
        <v>0</v>
      </c>
      <c r="CL306" s="98">
        <f t="shared" si="236"/>
        <v>0</v>
      </c>
      <c r="CM306" s="97">
        <f>IF(CF306="PMT",E16-CL306,0)</f>
        <v>0</v>
      </c>
      <c r="CN306" s="97">
        <f t="shared" si="249"/>
        <v>0</v>
      </c>
      <c r="CO306" s="97">
        <f t="shared" si="237"/>
        <v>0</v>
      </c>
      <c r="CP306" s="97">
        <f t="shared" si="238"/>
        <v>0</v>
      </c>
      <c r="CQ306" s="94">
        <f t="shared" si="239"/>
        <v>0</v>
      </c>
      <c r="CR306" s="95">
        <f t="shared" si="246"/>
        <v>0</v>
      </c>
      <c r="CS306" s="96">
        <f t="shared" si="258"/>
        <v>0</v>
      </c>
      <c r="CT306" s="75">
        <f t="shared" si="248"/>
        <v>0</v>
      </c>
      <c r="CU306" s="99">
        <f t="shared" si="241"/>
        <v>0</v>
      </c>
      <c r="CV306" s="99">
        <f t="shared" si="217"/>
        <v>0</v>
      </c>
      <c r="CW306" s="100">
        <f t="shared" si="247"/>
        <v>0</v>
      </c>
      <c r="CX306" s="75">
        <f>SUM(CR306*CT306*BE1)</f>
        <v>0</v>
      </c>
    </row>
    <row r="307" spans="1:102" ht="18.95" customHeight="1">
      <c r="A307" s="45" t="str">
        <f t="shared" si="251"/>
        <v/>
      </c>
      <c r="B307" s="55" t="str">
        <f t="shared" si="253"/>
        <v/>
      </c>
      <c r="C307" s="47" t="str">
        <f t="shared" si="252"/>
        <v/>
      </c>
      <c r="D307" s="56" t="str">
        <f t="shared" si="254"/>
        <v/>
      </c>
      <c r="E307" s="121" t="str">
        <f t="shared" si="259"/>
        <v/>
      </c>
      <c r="F307" s="121"/>
      <c r="G307" s="57" t="str">
        <f t="shared" si="255"/>
        <v/>
      </c>
      <c r="H307" s="57" t="str">
        <f t="shared" si="256"/>
        <v/>
      </c>
      <c r="I307" s="128" t="str">
        <f t="shared" si="260"/>
        <v/>
      </c>
      <c r="J307" s="128" t="str">
        <f t="shared" si="261"/>
        <v/>
      </c>
      <c r="K307" s="140" t="str">
        <f t="shared" si="264"/>
        <v/>
      </c>
      <c r="L307" s="140"/>
      <c r="M307" s="139" t="str">
        <f t="shared" si="265"/>
        <v/>
      </c>
      <c r="N307" s="139"/>
      <c r="O307" s="46" t="str">
        <f t="shared" si="266"/>
        <v/>
      </c>
      <c r="P307" s="51" t="str">
        <f t="shared" si="267"/>
        <v/>
      </c>
      <c r="Q307" s="51"/>
      <c r="R307" s="75">
        <f>IF(R306+1&lt;13,(R306+1)*S1,1*S1)</f>
        <v>0</v>
      </c>
      <c r="S307" s="75">
        <f>SUM(BG307*S1)</f>
        <v>0</v>
      </c>
      <c r="T307" s="75">
        <f>IF(R307=1,(T306+1)*S1,T306*S1)</f>
        <v>0</v>
      </c>
      <c r="U307" s="75">
        <f>IF(U306+3&lt;13,(U306+3)*V1,(U306-9)*V1)</f>
        <v>0</v>
      </c>
      <c r="V307" s="75">
        <f>SUM(BG307*V1)</f>
        <v>0</v>
      </c>
      <c r="W307" s="75">
        <f>IF(U307&lt;4,(W306+1)*V1,W306*V1)</f>
        <v>0</v>
      </c>
      <c r="X307" s="75">
        <f>IF(X306+6&lt;13,(X306+6)*Y1,(X306-6)*Y1)</f>
        <v>0</v>
      </c>
      <c r="Y307" s="75">
        <f>SUM(BG307*Y1)</f>
        <v>0</v>
      </c>
      <c r="Z307" s="75">
        <f>IF(X307&lt;6,(Z306+1)*Y1,Z306*Y1)</f>
        <v>0</v>
      </c>
      <c r="AA307" s="75">
        <f>SUM(AA306*AB1)</f>
        <v>0</v>
      </c>
      <c r="AB307" s="75">
        <f>SUM(BG307*AB1)</f>
        <v>0</v>
      </c>
      <c r="AC307" s="75">
        <f>SUM(AC306+1*AB1)</f>
        <v>0</v>
      </c>
      <c r="AD307" s="75">
        <v>0</v>
      </c>
      <c r="AE307" s="75">
        <v>0</v>
      </c>
      <c r="AF307" s="75">
        <v>0</v>
      </c>
      <c r="AG307" s="75">
        <f>IF(AG306+2&lt;13,(AG306+2)*AH1,(AG306-10)*AH1)</f>
        <v>0</v>
      </c>
      <c r="AH307" s="75">
        <f>SUM(BG307*AH1)</f>
        <v>0</v>
      </c>
      <c r="AI307" s="75">
        <f>IF(AG307&lt;3,(AI306+1)*AH1,AI306*AH1)</f>
        <v>0</v>
      </c>
      <c r="AJ307" s="75">
        <f>IF(AJ305=AJ306,(AJ306+1-AK307)*AL1,AJ306*AL1)</f>
        <v>0</v>
      </c>
      <c r="AK307" s="75">
        <f t="shared" si="250"/>
        <v>0</v>
      </c>
      <c r="AL307" s="75">
        <f>IF(AJ307-AJ306=0,(AL306+15)*AL1,AM1*AL1)</f>
        <v>0</v>
      </c>
      <c r="AM307" s="75">
        <f>IF(AK307=12,(AM306+1)*AL1,AM306*AL1)</f>
        <v>0</v>
      </c>
      <c r="AN307" s="75">
        <f>IF(AN305=AN306,(AN306+1-AO307)*AO1,AN306*AO1)</f>
        <v>0</v>
      </c>
      <c r="AO307" s="75">
        <f t="shared" si="242"/>
        <v>0</v>
      </c>
      <c r="AP307" s="75">
        <f>IF(AN306=AN307,BG307*AO1,(AP306-15)*AO1)</f>
        <v>0</v>
      </c>
      <c r="AQ307" s="75">
        <f>IF(AO307=12,(AQ306+1)*AO1,AQ306*AO1)</f>
        <v>0</v>
      </c>
      <c r="AR307" s="91">
        <f>SUM(MONTH(BC306+14)*AS1)</f>
        <v>0</v>
      </c>
      <c r="AS307" s="91">
        <f>SUM(DAY(BC306+14)*AS1)</f>
        <v>0</v>
      </c>
      <c r="AT307" s="91">
        <f>SUM(YEAR(BC306+14)*AS1)</f>
        <v>0</v>
      </c>
      <c r="AU307" s="91">
        <f>SUM(MONTH(BC306+7)*AV1)</f>
        <v>0</v>
      </c>
      <c r="AV307" s="91">
        <f>SUM(DAY(BC306+7)*AV1)</f>
        <v>0</v>
      </c>
      <c r="AW307" s="91">
        <f>SUM(YEAR(BC306+7)*AV1)</f>
        <v>0</v>
      </c>
      <c r="AX307" s="91">
        <f t="shared" si="220"/>
        <v>1</v>
      </c>
      <c r="AY307" s="91">
        <f t="shared" si="218"/>
        <v>1</v>
      </c>
      <c r="AZ307" s="91">
        <f t="shared" si="219"/>
        <v>0</v>
      </c>
      <c r="BA307" s="91">
        <f t="shared" si="219"/>
        <v>0</v>
      </c>
      <c r="BB307" s="79">
        <f t="shared" si="221"/>
        <v>0</v>
      </c>
      <c r="BC307" s="91">
        <f t="shared" si="222"/>
        <v>0</v>
      </c>
      <c r="BD307" s="75" t="s">
        <v>59</v>
      </c>
      <c r="BE307" s="91">
        <f>IF(BC307&lt;BU42,((BC307*10)+5),999999)</f>
        <v>5</v>
      </c>
      <c r="BF307" s="91">
        <f t="shared" si="223"/>
        <v>1</v>
      </c>
      <c r="BG307" s="75">
        <f t="shared" si="224"/>
        <v>0</v>
      </c>
      <c r="BH307" s="75">
        <f t="shared" si="243"/>
        <v>0</v>
      </c>
      <c r="BI307" s="75" t="b">
        <f t="shared" si="225"/>
        <v>0</v>
      </c>
      <c r="BJ307" s="75">
        <f t="shared" si="226"/>
        <v>0</v>
      </c>
      <c r="BK307" s="75">
        <f t="shared" si="227"/>
        <v>0</v>
      </c>
      <c r="BL307" s="75" t="b">
        <f t="shared" si="228"/>
        <v>1</v>
      </c>
      <c r="BM307" s="75">
        <f t="shared" si="229"/>
        <v>0</v>
      </c>
      <c r="BN307" s="75">
        <f t="shared" si="230"/>
        <v>0</v>
      </c>
      <c r="BO307" s="75" t="b">
        <f t="shared" si="231"/>
        <v>0</v>
      </c>
      <c r="BP307" s="75">
        <f t="shared" si="232"/>
        <v>0</v>
      </c>
      <c r="BQ307" s="75">
        <f t="shared" si="233"/>
        <v>0</v>
      </c>
      <c r="BR307" s="75"/>
      <c r="BS307" s="72" t="b">
        <f t="shared" si="257"/>
        <v>0</v>
      </c>
      <c r="BT307" s="72">
        <f t="shared" si="263"/>
        <v>0</v>
      </c>
      <c r="BU307" s="69" t="str">
        <f t="shared" si="262"/>
        <v/>
      </c>
      <c r="BV307" s="75"/>
      <c r="BW307" s="75"/>
      <c r="BX307" s="75"/>
      <c r="BY307" s="75"/>
      <c r="BZ307" s="75"/>
      <c r="CA307" s="75"/>
      <c r="CB307" s="75"/>
      <c r="CC307" s="75"/>
      <c r="CD307" s="79">
        <f t="shared" si="234"/>
        <v>0</v>
      </c>
      <c r="CE307" s="92">
        <f>IF(CD307&lt;CE3,CD307,CE3)</f>
        <v>0</v>
      </c>
      <c r="CF307" s="72" t="str">
        <f>IF(CE307&gt;=CE3,"BALLOON","PMT")</f>
        <v>PMT</v>
      </c>
      <c r="CG307" s="91">
        <f t="shared" si="244"/>
        <v>0</v>
      </c>
      <c r="CH307" s="91">
        <f>IF(BX1=360,CB5,CG307)</f>
        <v>0</v>
      </c>
      <c r="CI307" s="75" t="b">
        <f t="shared" si="235"/>
        <v>0</v>
      </c>
      <c r="CJ307" s="75">
        <f t="shared" si="245"/>
        <v>0</v>
      </c>
      <c r="CK307" s="75">
        <f>SUM(CJ307*CK1)</f>
        <v>0</v>
      </c>
      <c r="CL307" s="98">
        <f t="shared" si="236"/>
        <v>0</v>
      </c>
      <c r="CM307" s="97">
        <f>IF(CF307="PMT",E16-CL307,0)</f>
        <v>0</v>
      </c>
      <c r="CN307" s="97">
        <f t="shared" si="249"/>
        <v>0</v>
      </c>
      <c r="CO307" s="97">
        <f t="shared" si="237"/>
        <v>0</v>
      </c>
      <c r="CP307" s="97">
        <f t="shared" si="238"/>
        <v>0</v>
      </c>
      <c r="CQ307" s="94">
        <f t="shared" si="239"/>
        <v>0</v>
      </c>
      <c r="CR307" s="95">
        <f t="shared" si="246"/>
        <v>0</v>
      </c>
      <c r="CS307" s="96">
        <f t="shared" si="258"/>
        <v>0</v>
      </c>
      <c r="CT307" s="75">
        <f t="shared" si="248"/>
        <v>0</v>
      </c>
      <c r="CU307" s="99">
        <f t="shared" si="241"/>
        <v>0</v>
      </c>
      <c r="CV307" s="99">
        <f t="shared" si="217"/>
        <v>0</v>
      </c>
      <c r="CW307" s="100">
        <f t="shared" si="247"/>
        <v>0</v>
      </c>
      <c r="CX307" s="75">
        <f>SUM(CR307*CT307*BE1)</f>
        <v>0</v>
      </c>
    </row>
    <row r="308" spans="1:102" ht="18.95" customHeight="1">
      <c r="A308" s="45" t="str">
        <f t="shared" si="251"/>
        <v/>
      </c>
      <c r="B308" s="55" t="str">
        <f t="shared" si="253"/>
        <v/>
      </c>
      <c r="C308" s="47" t="str">
        <f t="shared" si="252"/>
        <v/>
      </c>
      <c r="D308" s="56" t="str">
        <f t="shared" si="254"/>
        <v/>
      </c>
      <c r="E308" s="121" t="str">
        <f t="shared" si="259"/>
        <v/>
      </c>
      <c r="F308" s="121"/>
      <c r="G308" s="57" t="str">
        <f t="shared" si="255"/>
        <v/>
      </c>
      <c r="H308" s="57" t="str">
        <f t="shared" si="256"/>
        <v/>
      </c>
      <c r="I308" s="128" t="str">
        <f t="shared" si="260"/>
        <v/>
      </c>
      <c r="J308" s="128" t="str">
        <f t="shared" si="261"/>
        <v/>
      </c>
      <c r="K308" s="140" t="str">
        <f t="shared" si="264"/>
        <v/>
      </c>
      <c r="L308" s="140"/>
      <c r="M308" s="139" t="str">
        <f t="shared" si="265"/>
        <v/>
      </c>
      <c r="N308" s="139"/>
      <c r="O308" s="46" t="str">
        <f t="shared" si="266"/>
        <v/>
      </c>
      <c r="P308" s="51" t="str">
        <f t="shared" si="267"/>
        <v/>
      </c>
      <c r="Q308" s="51"/>
      <c r="R308" s="75">
        <f>IF(R307+1&lt;13,(R307+1)*S1,1*S1)</f>
        <v>0</v>
      </c>
      <c r="S308" s="75">
        <f>SUM(BG308*S1)</f>
        <v>0</v>
      </c>
      <c r="T308" s="75">
        <f>IF(R308=1,(T307+1)*S1,T307*S1)</f>
        <v>0</v>
      </c>
      <c r="U308" s="75">
        <f>IF(U307+3&lt;13,(U307+3)*V1,(U307-9)*V1)</f>
        <v>0</v>
      </c>
      <c r="V308" s="75">
        <f>SUM(BG308*V1)</f>
        <v>0</v>
      </c>
      <c r="W308" s="75">
        <f>IF(U308&lt;4,(W307+1)*V1,W307*V1)</f>
        <v>0</v>
      </c>
      <c r="X308" s="75">
        <f>IF(X307+6&lt;13,(X307+6)*Y1,(X307-6)*Y1)</f>
        <v>0</v>
      </c>
      <c r="Y308" s="75">
        <f>SUM(BG308*Y1)</f>
        <v>0</v>
      </c>
      <c r="Z308" s="75">
        <f>IF(X308&lt;6,(Z307+1)*Y1,Z307*Y1)</f>
        <v>0</v>
      </c>
      <c r="AA308" s="75">
        <f>SUM(AA307*AB1)</f>
        <v>0</v>
      </c>
      <c r="AB308" s="75">
        <f>SUM(BG308*AB1)</f>
        <v>0</v>
      </c>
      <c r="AC308" s="75">
        <f>SUM(AC307+1*AB1)</f>
        <v>0</v>
      </c>
      <c r="AD308" s="75">
        <v>0</v>
      </c>
      <c r="AE308" s="75">
        <v>0</v>
      </c>
      <c r="AF308" s="75">
        <v>0</v>
      </c>
      <c r="AG308" s="75">
        <f>IF(AG307+2&lt;13,(AG307+2)*AH1,(AG307-10)*AH1)</f>
        <v>0</v>
      </c>
      <c r="AH308" s="75">
        <f>SUM(BG308*AH1)</f>
        <v>0</v>
      </c>
      <c r="AI308" s="75">
        <f>IF(AG308&lt;3,(AI307+1)*AH1,AI307*AH1)</f>
        <v>0</v>
      </c>
      <c r="AJ308" s="75">
        <f>IF(AJ306=AJ307,(AJ307+1-AK308)*AL1,AJ307*AL1)</f>
        <v>0</v>
      </c>
      <c r="AK308" s="75">
        <f t="shared" si="250"/>
        <v>0</v>
      </c>
      <c r="AL308" s="75">
        <f>IF(AJ308-AJ307=0,(AL307+15)*AL1,AM1*AL1)</f>
        <v>0</v>
      </c>
      <c r="AM308" s="75">
        <f>IF(AK308=12,(AM307+1)*AL1,AM307*AL1)</f>
        <v>0</v>
      </c>
      <c r="AN308" s="75">
        <f>IF(AN306=AN307,(AN307+1-AO308)*AO1,AN307*AO1)</f>
        <v>0</v>
      </c>
      <c r="AO308" s="75">
        <f t="shared" si="242"/>
        <v>0</v>
      </c>
      <c r="AP308" s="75">
        <f>IF(AN307=AN308,BG308*AO1,(AP307-15)*AO1)</f>
        <v>0</v>
      </c>
      <c r="AQ308" s="75">
        <f>IF(AO308=12,(AQ307+1)*AO1,AQ307*AO1)</f>
        <v>0</v>
      </c>
      <c r="AR308" s="91">
        <f>SUM(MONTH(BC307+14)*AS1)</f>
        <v>0</v>
      </c>
      <c r="AS308" s="91">
        <f>SUM(DAY(BC307+14)*AS1)</f>
        <v>0</v>
      </c>
      <c r="AT308" s="91">
        <f>SUM(YEAR(BC307+14)*AS1)</f>
        <v>0</v>
      </c>
      <c r="AU308" s="91">
        <f>SUM(MONTH(BC307+7)*AV1)</f>
        <v>0</v>
      </c>
      <c r="AV308" s="91">
        <f>SUM(DAY(BC307+7)*AV1)</f>
        <v>0</v>
      </c>
      <c r="AW308" s="91">
        <f>SUM(YEAR(BC307+7)*AV1)</f>
        <v>0</v>
      </c>
      <c r="AX308" s="91">
        <f t="shared" si="220"/>
        <v>1</v>
      </c>
      <c r="AY308" s="91">
        <f t="shared" si="218"/>
        <v>1</v>
      </c>
      <c r="AZ308" s="91">
        <f t="shared" si="219"/>
        <v>0</v>
      </c>
      <c r="BA308" s="91">
        <f t="shared" si="219"/>
        <v>0</v>
      </c>
      <c r="BB308" s="79">
        <f t="shared" si="221"/>
        <v>0</v>
      </c>
      <c r="BC308" s="91">
        <f t="shared" si="222"/>
        <v>0</v>
      </c>
      <c r="BD308" s="75" t="s">
        <v>59</v>
      </c>
      <c r="BE308" s="91">
        <f>IF(BC308&lt;BU42,((BC308*10)+5),999999)</f>
        <v>5</v>
      </c>
      <c r="BF308" s="91">
        <f t="shared" si="223"/>
        <v>1</v>
      </c>
      <c r="BG308" s="75">
        <f t="shared" si="224"/>
        <v>0</v>
      </c>
      <c r="BH308" s="75">
        <f t="shared" si="243"/>
        <v>0</v>
      </c>
      <c r="BI308" s="75" t="b">
        <f t="shared" si="225"/>
        <v>0</v>
      </c>
      <c r="BJ308" s="75">
        <f t="shared" si="226"/>
        <v>0</v>
      </c>
      <c r="BK308" s="75">
        <f t="shared" si="227"/>
        <v>0</v>
      </c>
      <c r="BL308" s="75" t="b">
        <f t="shared" si="228"/>
        <v>1</v>
      </c>
      <c r="BM308" s="75">
        <f t="shared" si="229"/>
        <v>0</v>
      </c>
      <c r="BN308" s="75">
        <f t="shared" si="230"/>
        <v>0</v>
      </c>
      <c r="BO308" s="75" t="b">
        <f t="shared" si="231"/>
        <v>0</v>
      </c>
      <c r="BP308" s="75">
        <f t="shared" si="232"/>
        <v>0</v>
      </c>
      <c r="BQ308" s="75">
        <f t="shared" si="233"/>
        <v>0</v>
      </c>
      <c r="BR308" s="75"/>
      <c r="BS308" s="72" t="b">
        <f t="shared" si="257"/>
        <v>0</v>
      </c>
      <c r="BT308" s="72">
        <f t="shared" si="263"/>
        <v>0</v>
      </c>
      <c r="BU308" s="69" t="str">
        <f t="shared" si="262"/>
        <v/>
      </c>
      <c r="BV308" s="75"/>
      <c r="BW308" s="75"/>
      <c r="BX308" s="75"/>
      <c r="BY308" s="75"/>
      <c r="BZ308" s="75"/>
      <c r="CA308" s="75"/>
      <c r="CB308" s="75"/>
      <c r="CC308" s="75"/>
      <c r="CD308" s="79">
        <f t="shared" si="234"/>
        <v>0</v>
      </c>
      <c r="CE308" s="92">
        <f>IF(CD308&lt;CE3,CD308,CE3)</f>
        <v>0</v>
      </c>
      <c r="CF308" s="72" t="str">
        <f>IF(CE308&gt;=CE3,"BALLOON","PMT")</f>
        <v>PMT</v>
      </c>
      <c r="CG308" s="91">
        <f t="shared" si="244"/>
        <v>0</v>
      </c>
      <c r="CH308" s="91">
        <f>IF(BX1=360,CB5,CG308)</f>
        <v>0</v>
      </c>
      <c r="CI308" s="75" t="b">
        <f t="shared" si="235"/>
        <v>0</v>
      </c>
      <c r="CJ308" s="75">
        <f t="shared" si="245"/>
        <v>0</v>
      </c>
      <c r="CK308" s="75">
        <f>SUM(CJ308*CK1)</f>
        <v>0</v>
      </c>
      <c r="CL308" s="98">
        <f t="shared" si="236"/>
        <v>0</v>
      </c>
      <c r="CM308" s="97">
        <f>IF(CF308="PMT",E16-CL308,0)</f>
        <v>0</v>
      </c>
      <c r="CN308" s="97">
        <f t="shared" si="249"/>
        <v>0</v>
      </c>
      <c r="CO308" s="97">
        <f t="shared" si="237"/>
        <v>0</v>
      </c>
      <c r="CP308" s="97">
        <f t="shared" si="238"/>
        <v>0</v>
      </c>
      <c r="CQ308" s="94">
        <f t="shared" si="239"/>
        <v>0</v>
      </c>
      <c r="CR308" s="95">
        <f t="shared" si="246"/>
        <v>0</v>
      </c>
      <c r="CS308" s="96">
        <f t="shared" si="258"/>
        <v>0</v>
      </c>
      <c r="CT308" s="75">
        <f t="shared" si="248"/>
        <v>0</v>
      </c>
      <c r="CU308" s="99">
        <f t="shared" si="241"/>
        <v>0</v>
      </c>
      <c r="CV308" s="99">
        <f t="shared" si="217"/>
        <v>0</v>
      </c>
      <c r="CW308" s="100">
        <f t="shared" si="247"/>
        <v>0</v>
      </c>
      <c r="CX308" s="75">
        <f>SUM(CR308*CT308*BE1)</f>
        <v>0</v>
      </c>
    </row>
    <row r="309" spans="1:102" ht="18.95" customHeight="1">
      <c r="A309" s="45" t="str">
        <f t="shared" si="251"/>
        <v/>
      </c>
      <c r="B309" s="55" t="str">
        <f t="shared" si="253"/>
        <v/>
      </c>
      <c r="C309" s="47" t="str">
        <f t="shared" si="252"/>
        <v/>
      </c>
      <c r="D309" s="56" t="str">
        <f t="shared" si="254"/>
        <v/>
      </c>
      <c r="E309" s="121" t="str">
        <f t="shared" si="259"/>
        <v/>
      </c>
      <c r="F309" s="121"/>
      <c r="G309" s="57" t="str">
        <f t="shared" si="255"/>
        <v/>
      </c>
      <c r="H309" s="57" t="str">
        <f t="shared" si="256"/>
        <v/>
      </c>
      <c r="I309" s="128" t="str">
        <f t="shared" si="260"/>
        <v/>
      </c>
      <c r="J309" s="128" t="str">
        <f t="shared" si="261"/>
        <v/>
      </c>
      <c r="K309" s="140" t="str">
        <f t="shared" si="264"/>
        <v/>
      </c>
      <c r="L309" s="140"/>
      <c r="M309" s="139" t="str">
        <f t="shared" si="265"/>
        <v/>
      </c>
      <c r="N309" s="139"/>
      <c r="O309" s="46" t="str">
        <f t="shared" si="266"/>
        <v/>
      </c>
      <c r="P309" s="51" t="str">
        <f t="shared" si="267"/>
        <v/>
      </c>
      <c r="Q309" s="51"/>
      <c r="R309" s="75">
        <f>IF(R308+1&lt;13,(R308+1)*S1,1*S1)</f>
        <v>0</v>
      </c>
      <c r="S309" s="75">
        <f>SUM(BG309*S1)</f>
        <v>0</v>
      </c>
      <c r="T309" s="75">
        <f>IF(R309=1,(T308+1)*S1,T308*S1)</f>
        <v>0</v>
      </c>
      <c r="U309" s="75">
        <f>IF(U308+3&lt;13,(U308+3)*V1,(U308-9)*V1)</f>
        <v>0</v>
      </c>
      <c r="V309" s="75">
        <f>SUM(BG309*V1)</f>
        <v>0</v>
      </c>
      <c r="W309" s="75">
        <f>IF(U309&lt;4,(W308+1)*V1,W308*V1)</f>
        <v>0</v>
      </c>
      <c r="X309" s="75">
        <f>IF(X308+6&lt;13,(X308+6)*Y1,(X308-6)*Y1)</f>
        <v>0</v>
      </c>
      <c r="Y309" s="75">
        <f>SUM(BG309*Y1)</f>
        <v>0</v>
      </c>
      <c r="Z309" s="75">
        <f>IF(X309&lt;6,(Z308+1)*Y1,Z308*Y1)</f>
        <v>0</v>
      </c>
      <c r="AA309" s="75">
        <f>SUM(AA308*AB1)</f>
        <v>0</v>
      </c>
      <c r="AB309" s="75">
        <f>SUM(BG309*AB1)</f>
        <v>0</v>
      </c>
      <c r="AC309" s="75">
        <f>SUM(AC308+1*AB1)</f>
        <v>0</v>
      </c>
      <c r="AD309" s="75">
        <v>0</v>
      </c>
      <c r="AE309" s="75">
        <v>0</v>
      </c>
      <c r="AF309" s="75">
        <v>0</v>
      </c>
      <c r="AG309" s="75">
        <f>IF(AG308+2&lt;13,(AG308+2)*AH1,(AG308-10)*AH1)</f>
        <v>0</v>
      </c>
      <c r="AH309" s="75">
        <f>SUM(BG309*AH1)</f>
        <v>0</v>
      </c>
      <c r="AI309" s="75">
        <f>IF(AG309&lt;3,(AI308+1)*AH1,AI308*AH1)</f>
        <v>0</v>
      </c>
      <c r="AJ309" s="75">
        <f>IF(AJ307=AJ308,(AJ308+1-AK309)*AL1,AJ308*AL1)</f>
        <v>0</v>
      </c>
      <c r="AK309" s="75">
        <f t="shared" si="250"/>
        <v>0</v>
      </c>
      <c r="AL309" s="75">
        <f>IF(AJ309-AJ308=0,(AL308+15)*AL1,AM1*AL1)</f>
        <v>0</v>
      </c>
      <c r="AM309" s="75">
        <f>IF(AK309=12,(AM308+1)*AL1,AM308*AL1)</f>
        <v>0</v>
      </c>
      <c r="AN309" s="75">
        <f>IF(AN307=AN308,(AN308+1-AO309)*AO1,AN308*AO1)</f>
        <v>0</v>
      </c>
      <c r="AO309" s="75">
        <f t="shared" si="242"/>
        <v>0</v>
      </c>
      <c r="AP309" s="75">
        <f>IF(AN308=AN309,BG309*AO1,(AP308-15)*AO1)</f>
        <v>0</v>
      </c>
      <c r="AQ309" s="75">
        <f>IF(AO309=12,(AQ308+1)*AO1,AQ308*AO1)</f>
        <v>0</v>
      </c>
      <c r="AR309" s="91">
        <f>SUM(MONTH(BC308+14)*AS1)</f>
        <v>0</v>
      </c>
      <c r="AS309" s="91">
        <f>SUM(DAY(BC308+14)*AS1)</f>
        <v>0</v>
      </c>
      <c r="AT309" s="91">
        <f>SUM(YEAR(BC308+14)*AS1)</f>
        <v>0</v>
      </c>
      <c r="AU309" s="91">
        <f>SUM(MONTH(BC308+7)*AV1)</f>
        <v>0</v>
      </c>
      <c r="AV309" s="91">
        <f>SUM(DAY(BC308+7)*AV1)</f>
        <v>0</v>
      </c>
      <c r="AW309" s="91">
        <f>SUM(YEAR(BC308+7)*AV1)</f>
        <v>0</v>
      </c>
      <c r="AX309" s="91">
        <f t="shared" si="220"/>
        <v>1</v>
      </c>
      <c r="AY309" s="91">
        <f t="shared" si="218"/>
        <v>1</v>
      </c>
      <c r="AZ309" s="91">
        <f t="shared" si="219"/>
        <v>0</v>
      </c>
      <c r="BA309" s="91">
        <f t="shared" si="219"/>
        <v>0</v>
      </c>
      <c r="BB309" s="79">
        <f t="shared" si="221"/>
        <v>0</v>
      </c>
      <c r="BC309" s="91">
        <f t="shared" si="222"/>
        <v>0</v>
      </c>
      <c r="BD309" s="75" t="s">
        <v>59</v>
      </c>
      <c r="BE309" s="91">
        <f>IF(BC309&lt;BU42,((BC309*10)+5),999999)</f>
        <v>5</v>
      </c>
      <c r="BF309" s="91">
        <f t="shared" si="223"/>
        <v>1</v>
      </c>
      <c r="BG309" s="75">
        <f t="shared" si="224"/>
        <v>0</v>
      </c>
      <c r="BH309" s="75">
        <f t="shared" si="243"/>
        <v>0</v>
      </c>
      <c r="BI309" s="75" t="b">
        <f t="shared" si="225"/>
        <v>0</v>
      </c>
      <c r="BJ309" s="75">
        <f t="shared" si="226"/>
        <v>0</v>
      </c>
      <c r="BK309" s="75">
        <f t="shared" si="227"/>
        <v>0</v>
      </c>
      <c r="BL309" s="75" t="b">
        <f t="shared" si="228"/>
        <v>1</v>
      </c>
      <c r="BM309" s="75">
        <f t="shared" si="229"/>
        <v>0</v>
      </c>
      <c r="BN309" s="75">
        <f t="shared" si="230"/>
        <v>0</v>
      </c>
      <c r="BO309" s="75" t="b">
        <f t="shared" si="231"/>
        <v>0</v>
      </c>
      <c r="BP309" s="75">
        <f t="shared" si="232"/>
        <v>0</v>
      </c>
      <c r="BQ309" s="75">
        <f t="shared" si="233"/>
        <v>0</v>
      </c>
      <c r="BR309" s="75"/>
      <c r="BS309" s="72" t="b">
        <f t="shared" si="257"/>
        <v>0</v>
      </c>
      <c r="BT309" s="72">
        <f t="shared" si="263"/>
        <v>0</v>
      </c>
      <c r="BU309" s="69" t="str">
        <f t="shared" si="262"/>
        <v/>
      </c>
      <c r="BV309" s="75"/>
      <c r="BW309" s="75"/>
      <c r="BX309" s="75"/>
      <c r="BY309" s="75"/>
      <c r="BZ309" s="75"/>
      <c r="CA309" s="75"/>
      <c r="CB309" s="75"/>
      <c r="CC309" s="75"/>
      <c r="CD309" s="79">
        <f t="shared" si="234"/>
        <v>0</v>
      </c>
      <c r="CE309" s="92">
        <f>IF(CD309&lt;CE3,CD309,CE3)</f>
        <v>0</v>
      </c>
      <c r="CF309" s="72" t="str">
        <f>IF(CE309&gt;=CE3,"BALLOON","PMT")</f>
        <v>PMT</v>
      </c>
      <c r="CG309" s="91">
        <f t="shared" si="244"/>
        <v>0</v>
      </c>
      <c r="CH309" s="91">
        <f>IF(BX1=360,CB5,CG309)</f>
        <v>0</v>
      </c>
      <c r="CI309" s="75" t="b">
        <f t="shared" si="235"/>
        <v>0</v>
      </c>
      <c r="CJ309" s="75">
        <f t="shared" si="245"/>
        <v>0</v>
      </c>
      <c r="CK309" s="75">
        <f>SUM(CJ309*CK1)</f>
        <v>0</v>
      </c>
      <c r="CL309" s="98">
        <f t="shared" si="236"/>
        <v>0</v>
      </c>
      <c r="CM309" s="97">
        <f>IF(CF309="PMT",E16-CL309,0)</f>
        <v>0</v>
      </c>
      <c r="CN309" s="97">
        <f t="shared" si="249"/>
        <v>0</v>
      </c>
      <c r="CO309" s="97">
        <f t="shared" si="237"/>
        <v>0</v>
      </c>
      <c r="CP309" s="97">
        <f t="shared" si="238"/>
        <v>0</v>
      </c>
      <c r="CQ309" s="94">
        <f t="shared" si="239"/>
        <v>0</v>
      </c>
      <c r="CR309" s="95">
        <f t="shared" si="246"/>
        <v>0</v>
      </c>
      <c r="CS309" s="96">
        <f t="shared" si="258"/>
        <v>0</v>
      </c>
      <c r="CT309" s="75">
        <f t="shared" si="248"/>
        <v>0</v>
      </c>
      <c r="CU309" s="99">
        <f t="shared" si="241"/>
        <v>0</v>
      </c>
      <c r="CV309" s="99">
        <f t="shared" si="217"/>
        <v>0</v>
      </c>
      <c r="CW309" s="100">
        <f t="shared" si="247"/>
        <v>0</v>
      </c>
      <c r="CX309" s="75">
        <f>SUM(CR309*CT309*BE1)</f>
        <v>0</v>
      </c>
    </row>
    <row r="310" spans="1:102" ht="18.95" customHeight="1">
      <c r="A310" s="45" t="str">
        <f t="shared" si="251"/>
        <v/>
      </c>
      <c r="B310" s="55" t="str">
        <f t="shared" si="253"/>
        <v/>
      </c>
      <c r="C310" s="47" t="str">
        <f t="shared" si="252"/>
        <v/>
      </c>
      <c r="D310" s="56" t="str">
        <f t="shared" si="254"/>
        <v/>
      </c>
      <c r="E310" s="121" t="str">
        <f t="shared" si="259"/>
        <v/>
      </c>
      <c r="F310" s="121"/>
      <c r="G310" s="57" t="str">
        <f t="shared" si="255"/>
        <v/>
      </c>
      <c r="H310" s="57" t="str">
        <f t="shared" si="256"/>
        <v/>
      </c>
      <c r="I310" s="128" t="str">
        <f t="shared" si="260"/>
        <v/>
      </c>
      <c r="J310" s="128" t="str">
        <f t="shared" si="261"/>
        <v/>
      </c>
      <c r="K310" s="140" t="str">
        <f t="shared" si="264"/>
        <v/>
      </c>
      <c r="L310" s="140"/>
      <c r="M310" s="139" t="str">
        <f t="shared" si="265"/>
        <v/>
      </c>
      <c r="N310" s="139"/>
      <c r="O310" s="46" t="str">
        <f t="shared" si="266"/>
        <v/>
      </c>
      <c r="P310" s="51" t="str">
        <f t="shared" si="267"/>
        <v/>
      </c>
      <c r="Q310" s="51"/>
      <c r="R310" s="75">
        <f>IF(R309+1&lt;13,(R309+1)*S1,1*S1)</f>
        <v>0</v>
      </c>
      <c r="S310" s="75">
        <f>SUM(BG310*S1)</f>
        <v>0</v>
      </c>
      <c r="T310" s="75">
        <f>IF(R310=1,(T309+1)*S1,T309*S1)</f>
        <v>0</v>
      </c>
      <c r="U310" s="75">
        <f>IF(U309+3&lt;13,(U309+3)*V1,(U309-9)*V1)</f>
        <v>0</v>
      </c>
      <c r="V310" s="75">
        <f>SUM(BG310*V1)</f>
        <v>0</v>
      </c>
      <c r="W310" s="75">
        <f>IF(U310&lt;4,(W309+1)*V1,W309*V1)</f>
        <v>0</v>
      </c>
      <c r="X310" s="75">
        <f>IF(X309+6&lt;13,(X309+6)*Y1,(X309-6)*Y1)</f>
        <v>0</v>
      </c>
      <c r="Y310" s="75">
        <f>SUM(BG310*Y1)</f>
        <v>0</v>
      </c>
      <c r="Z310" s="75">
        <f>IF(X310&lt;6,(Z309+1)*Y1,Z309*Y1)</f>
        <v>0</v>
      </c>
      <c r="AA310" s="75">
        <f>SUM(AA309*AB1)</f>
        <v>0</v>
      </c>
      <c r="AB310" s="75">
        <f>SUM(BG310*AB1)</f>
        <v>0</v>
      </c>
      <c r="AC310" s="75">
        <f>SUM(AC309+1*AB1)</f>
        <v>0</v>
      </c>
      <c r="AD310" s="75">
        <v>0</v>
      </c>
      <c r="AE310" s="75">
        <v>0</v>
      </c>
      <c r="AF310" s="75">
        <v>0</v>
      </c>
      <c r="AG310" s="75">
        <f>IF(AG309+2&lt;13,(AG309+2)*AH1,(AG309-10)*AH1)</f>
        <v>0</v>
      </c>
      <c r="AH310" s="75">
        <f>SUM(BG310*AH1)</f>
        <v>0</v>
      </c>
      <c r="AI310" s="75">
        <f>IF(AG310&lt;3,(AI309+1)*AH1,AI309*AH1)</f>
        <v>0</v>
      </c>
      <c r="AJ310" s="75">
        <f>IF(AJ308=AJ309,(AJ309+1-AK310)*AL1,AJ309*AL1)</f>
        <v>0</v>
      </c>
      <c r="AK310" s="75">
        <f t="shared" si="250"/>
        <v>0</v>
      </c>
      <c r="AL310" s="75">
        <f>IF(AJ310-AJ309=0,(AL309+15)*AL1,AM1*AL1)</f>
        <v>0</v>
      </c>
      <c r="AM310" s="75">
        <f>IF(AK310=12,(AM309+1)*AL1,AM309*AL1)</f>
        <v>0</v>
      </c>
      <c r="AN310" s="75">
        <f>IF(AN308=AN309,(AN309+1-AO310)*AO1,AN309*AO1)</f>
        <v>0</v>
      </c>
      <c r="AO310" s="75">
        <f t="shared" si="242"/>
        <v>0</v>
      </c>
      <c r="AP310" s="75">
        <f>IF(AN309=AN310,BG310*AO1,(AP309-15)*AO1)</f>
        <v>0</v>
      </c>
      <c r="AQ310" s="75">
        <f>IF(AO310=12,(AQ309+1)*AO1,AQ309*AO1)</f>
        <v>0</v>
      </c>
      <c r="AR310" s="91">
        <f>SUM(MONTH(BC309+14)*AS1)</f>
        <v>0</v>
      </c>
      <c r="AS310" s="91">
        <f>SUM(DAY(BC309+14)*AS1)</f>
        <v>0</v>
      </c>
      <c r="AT310" s="91">
        <f>SUM(YEAR(BC309+14)*AS1)</f>
        <v>0</v>
      </c>
      <c r="AU310" s="91">
        <f>SUM(MONTH(BC309+7)*AV1)</f>
        <v>0</v>
      </c>
      <c r="AV310" s="91">
        <f>SUM(DAY(BC309+7)*AV1)</f>
        <v>0</v>
      </c>
      <c r="AW310" s="91">
        <f>SUM(YEAR(BC309+7)*AV1)</f>
        <v>0</v>
      </c>
      <c r="AX310" s="91">
        <f t="shared" si="220"/>
        <v>1</v>
      </c>
      <c r="AY310" s="91">
        <f t="shared" si="218"/>
        <v>1</v>
      </c>
      <c r="AZ310" s="91">
        <f t="shared" si="219"/>
        <v>0</v>
      </c>
      <c r="BA310" s="91">
        <f t="shared" si="219"/>
        <v>0</v>
      </c>
      <c r="BB310" s="79">
        <f t="shared" si="221"/>
        <v>0</v>
      </c>
      <c r="BC310" s="91">
        <f t="shared" si="222"/>
        <v>0</v>
      </c>
      <c r="BD310" s="75" t="s">
        <v>59</v>
      </c>
      <c r="BE310" s="91">
        <f>IF(BC310&lt;BU42,((BC310*10)+5),999999)</f>
        <v>5</v>
      </c>
      <c r="BF310" s="91">
        <f t="shared" si="223"/>
        <v>1</v>
      </c>
      <c r="BG310" s="75">
        <f t="shared" si="224"/>
        <v>0</v>
      </c>
      <c r="BH310" s="75">
        <f t="shared" si="243"/>
        <v>0</v>
      </c>
      <c r="BI310" s="75" t="b">
        <f t="shared" si="225"/>
        <v>0</v>
      </c>
      <c r="BJ310" s="75">
        <f t="shared" si="226"/>
        <v>0</v>
      </c>
      <c r="BK310" s="75">
        <f t="shared" si="227"/>
        <v>0</v>
      </c>
      <c r="BL310" s="75" t="b">
        <f t="shared" si="228"/>
        <v>1</v>
      </c>
      <c r="BM310" s="75">
        <f t="shared" si="229"/>
        <v>0</v>
      </c>
      <c r="BN310" s="75">
        <f t="shared" si="230"/>
        <v>0</v>
      </c>
      <c r="BO310" s="75" t="b">
        <f t="shared" si="231"/>
        <v>0</v>
      </c>
      <c r="BP310" s="75">
        <f t="shared" si="232"/>
        <v>0</v>
      </c>
      <c r="BQ310" s="75">
        <f t="shared" si="233"/>
        <v>0</v>
      </c>
      <c r="BR310" s="75"/>
      <c r="BS310" s="72" t="b">
        <f t="shared" si="257"/>
        <v>0</v>
      </c>
      <c r="BT310" s="72">
        <f t="shared" si="263"/>
        <v>0</v>
      </c>
      <c r="BU310" s="69" t="str">
        <f t="shared" si="262"/>
        <v/>
      </c>
      <c r="BV310" s="75"/>
      <c r="BW310" s="75"/>
      <c r="BX310" s="75"/>
      <c r="BY310" s="75"/>
      <c r="BZ310" s="75"/>
      <c r="CA310" s="75"/>
      <c r="CB310" s="75"/>
      <c r="CC310" s="75"/>
      <c r="CD310" s="79">
        <f t="shared" si="234"/>
        <v>0</v>
      </c>
      <c r="CE310" s="92">
        <f>IF(CD310&lt;CE3,CD310,CE3)</f>
        <v>0</v>
      </c>
      <c r="CF310" s="72" t="str">
        <f>IF(CE310&gt;=CE3,"BALLOON","PMT")</f>
        <v>PMT</v>
      </c>
      <c r="CG310" s="91">
        <f t="shared" si="244"/>
        <v>0</v>
      </c>
      <c r="CH310" s="91">
        <f>IF(BX1=360,CB5,CG310)</f>
        <v>0</v>
      </c>
      <c r="CI310" s="75" t="b">
        <f t="shared" si="235"/>
        <v>0</v>
      </c>
      <c r="CJ310" s="75">
        <f t="shared" si="245"/>
        <v>0</v>
      </c>
      <c r="CK310" s="75">
        <f>SUM(CJ310*CK1)</f>
        <v>0</v>
      </c>
      <c r="CL310" s="98">
        <f t="shared" si="236"/>
        <v>0</v>
      </c>
      <c r="CM310" s="97">
        <f>IF(CF310="PMT",E16-CL310,0)</f>
        <v>0</v>
      </c>
      <c r="CN310" s="97">
        <f t="shared" si="249"/>
        <v>0</v>
      </c>
      <c r="CO310" s="97">
        <f t="shared" si="237"/>
        <v>0</v>
      </c>
      <c r="CP310" s="97">
        <f t="shared" si="238"/>
        <v>0</v>
      </c>
      <c r="CQ310" s="94">
        <f t="shared" si="239"/>
        <v>0</v>
      </c>
      <c r="CR310" s="95">
        <f t="shared" si="246"/>
        <v>0</v>
      </c>
      <c r="CS310" s="96">
        <f t="shared" si="258"/>
        <v>0</v>
      </c>
      <c r="CT310" s="75">
        <f t="shared" si="248"/>
        <v>0</v>
      </c>
      <c r="CU310" s="99">
        <f t="shared" si="241"/>
        <v>0</v>
      </c>
      <c r="CV310" s="99">
        <f t="shared" si="217"/>
        <v>0</v>
      </c>
      <c r="CW310" s="100">
        <f t="shared" si="247"/>
        <v>0</v>
      </c>
      <c r="CX310" s="75">
        <f>SUM(CR310*CT310*BE1)</f>
        <v>0</v>
      </c>
    </row>
    <row r="311" spans="1:102" ht="18.95" customHeight="1">
      <c r="A311" s="45" t="str">
        <f t="shared" si="251"/>
        <v/>
      </c>
      <c r="B311" s="55" t="str">
        <f t="shared" si="253"/>
        <v/>
      </c>
      <c r="C311" s="47" t="str">
        <f t="shared" si="252"/>
        <v/>
      </c>
      <c r="D311" s="56" t="str">
        <f t="shared" si="254"/>
        <v/>
      </c>
      <c r="E311" s="121" t="str">
        <f t="shared" si="259"/>
        <v/>
      </c>
      <c r="F311" s="121"/>
      <c r="G311" s="57" t="str">
        <f t="shared" si="255"/>
        <v/>
      </c>
      <c r="H311" s="57" t="str">
        <f t="shared" si="256"/>
        <v/>
      </c>
      <c r="I311" s="128" t="str">
        <f t="shared" si="260"/>
        <v/>
      </c>
      <c r="J311" s="128" t="str">
        <f t="shared" si="261"/>
        <v/>
      </c>
      <c r="K311" s="140" t="str">
        <f t="shared" si="264"/>
        <v/>
      </c>
      <c r="L311" s="140"/>
      <c r="M311" s="139" t="str">
        <f t="shared" si="265"/>
        <v/>
      </c>
      <c r="N311" s="139"/>
      <c r="O311" s="46" t="str">
        <f t="shared" si="266"/>
        <v/>
      </c>
      <c r="P311" s="51" t="str">
        <f t="shared" si="267"/>
        <v/>
      </c>
      <c r="Q311" s="51"/>
      <c r="R311" s="75">
        <f>IF(R310+1&lt;13,(R310+1)*S1,1*S1)</f>
        <v>0</v>
      </c>
      <c r="S311" s="75">
        <f>SUM(BG311*S1)</f>
        <v>0</v>
      </c>
      <c r="T311" s="75">
        <f>IF(R311=1,(T310+1)*S1,T310*S1)</f>
        <v>0</v>
      </c>
      <c r="U311" s="75">
        <f>IF(U310+3&lt;13,(U310+3)*V1,(U310-9)*V1)</f>
        <v>0</v>
      </c>
      <c r="V311" s="75">
        <f>SUM(BG311*V1)</f>
        <v>0</v>
      </c>
      <c r="W311" s="75">
        <f>IF(U311&lt;4,(W310+1)*V1,W310*V1)</f>
        <v>0</v>
      </c>
      <c r="X311" s="75">
        <f>IF(X310+6&lt;13,(X310+6)*Y1,(X310-6)*Y1)</f>
        <v>0</v>
      </c>
      <c r="Y311" s="75">
        <f>SUM(BG311*Y1)</f>
        <v>0</v>
      </c>
      <c r="Z311" s="75">
        <f>IF(X311&lt;6,(Z310+1)*Y1,Z310*Y1)</f>
        <v>0</v>
      </c>
      <c r="AA311" s="75">
        <f>SUM(AA310*AB1)</f>
        <v>0</v>
      </c>
      <c r="AB311" s="75">
        <f>SUM(BG311*AB1)</f>
        <v>0</v>
      </c>
      <c r="AC311" s="75">
        <f>SUM(AC310+1*AB1)</f>
        <v>0</v>
      </c>
      <c r="AD311" s="75">
        <v>0</v>
      </c>
      <c r="AE311" s="75">
        <v>0</v>
      </c>
      <c r="AF311" s="75">
        <v>0</v>
      </c>
      <c r="AG311" s="75">
        <f>IF(AG310+2&lt;13,(AG310+2)*AH1,(AG310-10)*AH1)</f>
        <v>0</v>
      </c>
      <c r="AH311" s="75">
        <f>SUM(BG311*AH1)</f>
        <v>0</v>
      </c>
      <c r="AI311" s="75">
        <f>IF(AG311&lt;3,(AI310+1)*AH1,AI310*AH1)</f>
        <v>0</v>
      </c>
      <c r="AJ311" s="75">
        <f>IF(AJ309=AJ310,(AJ310+1-AK311)*AL1,AJ310*AL1)</f>
        <v>0</v>
      </c>
      <c r="AK311" s="75">
        <f t="shared" si="250"/>
        <v>0</v>
      </c>
      <c r="AL311" s="75">
        <f>IF(AJ311-AJ310=0,(AL310+15)*AL1,AM1*AL1)</f>
        <v>0</v>
      </c>
      <c r="AM311" s="75">
        <f>IF(AK311=12,(AM310+1)*AL1,AM310*AL1)</f>
        <v>0</v>
      </c>
      <c r="AN311" s="75">
        <f>IF(AN309=AN310,(AN310+1-AO311)*AO1,AN310*AO1)</f>
        <v>0</v>
      </c>
      <c r="AO311" s="75">
        <f t="shared" si="242"/>
        <v>0</v>
      </c>
      <c r="AP311" s="75">
        <f>IF(AN310=AN311,BG311*AO1,(AP310-15)*AO1)</f>
        <v>0</v>
      </c>
      <c r="AQ311" s="75">
        <f>IF(AO311=12,(AQ310+1)*AO1,AQ310*AO1)</f>
        <v>0</v>
      </c>
      <c r="AR311" s="91">
        <f>SUM(MONTH(BC310+14)*AS1)</f>
        <v>0</v>
      </c>
      <c r="AS311" s="91">
        <f>SUM(DAY(BC310+14)*AS1)</f>
        <v>0</v>
      </c>
      <c r="AT311" s="91">
        <f>SUM(YEAR(BC310+14)*AS1)</f>
        <v>0</v>
      </c>
      <c r="AU311" s="91">
        <f>SUM(MONTH(BC310+7)*AV1)</f>
        <v>0</v>
      </c>
      <c r="AV311" s="91">
        <f>SUM(DAY(BC310+7)*AV1)</f>
        <v>0</v>
      </c>
      <c r="AW311" s="91">
        <f>SUM(YEAR(BC310+7)*AV1)</f>
        <v>0</v>
      </c>
      <c r="AX311" s="91">
        <f t="shared" si="220"/>
        <v>1</v>
      </c>
      <c r="AY311" s="91">
        <f t="shared" si="218"/>
        <v>1</v>
      </c>
      <c r="AZ311" s="91">
        <f t="shared" si="219"/>
        <v>0</v>
      </c>
      <c r="BA311" s="91">
        <f t="shared" si="219"/>
        <v>0</v>
      </c>
      <c r="BB311" s="79">
        <f t="shared" si="221"/>
        <v>0</v>
      </c>
      <c r="BC311" s="91">
        <f t="shared" si="222"/>
        <v>0</v>
      </c>
      <c r="BD311" s="75" t="s">
        <v>59</v>
      </c>
      <c r="BE311" s="91">
        <f>IF(BC311&lt;BU42,((BC311*10)+5),999999)</f>
        <v>5</v>
      </c>
      <c r="BF311" s="91">
        <f t="shared" si="223"/>
        <v>1</v>
      </c>
      <c r="BG311" s="75">
        <f t="shared" si="224"/>
        <v>0</v>
      </c>
      <c r="BH311" s="75">
        <f t="shared" si="243"/>
        <v>0</v>
      </c>
      <c r="BI311" s="75" t="b">
        <f t="shared" si="225"/>
        <v>0</v>
      </c>
      <c r="BJ311" s="75">
        <f t="shared" si="226"/>
        <v>0</v>
      </c>
      <c r="BK311" s="75">
        <f t="shared" si="227"/>
        <v>0</v>
      </c>
      <c r="BL311" s="75" t="b">
        <f t="shared" si="228"/>
        <v>1</v>
      </c>
      <c r="BM311" s="75">
        <f t="shared" si="229"/>
        <v>0</v>
      </c>
      <c r="BN311" s="75">
        <f t="shared" si="230"/>
        <v>0</v>
      </c>
      <c r="BO311" s="75" t="b">
        <f t="shared" si="231"/>
        <v>0</v>
      </c>
      <c r="BP311" s="75">
        <f t="shared" si="232"/>
        <v>0</v>
      </c>
      <c r="BQ311" s="75">
        <f t="shared" si="233"/>
        <v>0</v>
      </c>
      <c r="BR311" s="75"/>
      <c r="BS311" s="72" t="b">
        <f t="shared" si="257"/>
        <v>0</v>
      </c>
      <c r="BT311" s="72">
        <f t="shared" si="263"/>
        <v>0</v>
      </c>
      <c r="BU311" s="69" t="str">
        <f t="shared" si="262"/>
        <v/>
      </c>
      <c r="BV311" s="75"/>
      <c r="BW311" s="75"/>
      <c r="BX311" s="75"/>
      <c r="BY311" s="75"/>
      <c r="BZ311" s="75"/>
      <c r="CA311" s="75"/>
      <c r="CB311" s="75"/>
      <c r="CC311" s="75"/>
      <c r="CD311" s="79">
        <f t="shared" si="234"/>
        <v>0</v>
      </c>
      <c r="CE311" s="92">
        <f>IF(CD311&lt;CE3,CD311,CE3)</f>
        <v>0</v>
      </c>
      <c r="CF311" s="72" t="str">
        <f>IF(CE311&gt;=CE3,"BALLOON","PMT")</f>
        <v>PMT</v>
      </c>
      <c r="CG311" s="91">
        <f t="shared" si="244"/>
        <v>0</v>
      </c>
      <c r="CH311" s="91">
        <f>IF(BX1=360,CB5,CG311)</f>
        <v>0</v>
      </c>
      <c r="CI311" s="75" t="b">
        <f t="shared" si="235"/>
        <v>0</v>
      </c>
      <c r="CJ311" s="75">
        <f t="shared" si="245"/>
        <v>0</v>
      </c>
      <c r="CK311" s="75">
        <f>SUM(CJ311*CK1)</f>
        <v>0</v>
      </c>
      <c r="CL311" s="98">
        <f t="shared" si="236"/>
        <v>0</v>
      </c>
      <c r="CM311" s="97">
        <f>IF(CF311="PMT",E16-CL311,0)</f>
        <v>0</v>
      </c>
      <c r="CN311" s="97">
        <f t="shared" si="249"/>
        <v>0</v>
      </c>
      <c r="CO311" s="97">
        <f t="shared" si="237"/>
        <v>0</v>
      </c>
      <c r="CP311" s="97">
        <f t="shared" si="238"/>
        <v>0</v>
      </c>
      <c r="CQ311" s="94">
        <f t="shared" si="239"/>
        <v>0</v>
      </c>
      <c r="CR311" s="95">
        <f t="shared" si="246"/>
        <v>0</v>
      </c>
      <c r="CS311" s="96">
        <f t="shared" si="258"/>
        <v>0</v>
      </c>
      <c r="CT311" s="75">
        <f t="shared" si="248"/>
        <v>0</v>
      </c>
      <c r="CU311" s="99">
        <f t="shared" si="241"/>
        <v>0</v>
      </c>
      <c r="CV311" s="99">
        <f t="shared" si="217"/>
        <v>0</v>
      </c>
      <c r="CW311" s="100">
        <f t="shared" si="247"/>
        <v>0</v>
      </c>
      <c r="CX311" s="75">
        <f>SUM(CR311*CT311*BE1)</f>
        <v>0</v>
      </c>
    </row>
    <row r="312" spans="1:102" ht="18.95" customHeight="1">
      <c r="A312" s="45" t="str">
        <f t="shared" si="251"/>
        <v/>
      </c>
      <c r="B312" s="55" t="str">
        <f t="shared" si="253"/>
        <v/>
      </c>
      <c r="C312" s="47" t="str">
        <f t="shared" si="252"/>
        <v/>
      </c>
      <c r="D312" s="56" t="str">
        <f t="shared" si="254"/>
        <v/>
      </c>
      <c r="E312" s="121" t="str">
        <f t="shared" si="259"/>
        <v/>
      </c>
      <c r="F312" s="121"/>
      <c r="G312" s="57" t="str">
        <f t="shared" si="255"/>
        <v/>
      </c>
      <c r="H312" s="57" t="str">
        <f t="shared" si="256"/>
        <v/>
      </c>
      <c r="I312" s="128" t="str">
        <f t="shared" si="260"/>
        <v/>
      </c>
      <c r="J312" s="128" t="str">
        <f t="shared" si="261"/>
        <v/>
      </c>
      <c r="K312" s="140" t="str">
        <f t="shared" si="264"/>
        <v/>
      </c>
      <c r="L312" s="140"/>
      <c r="M312" s="139" t="str">
        <f t="shared" si="265"/>
        <v/>
      </c>
      <c r="N312" s="139"/>
      <c r="O312" s="46" t="str">
        <f t="shared" si="266"/>
        <v/>
      </c>
      <c r="P312" s="51" t="str">
        <f t="shared" si="267"/>
        <v/>
      </c>
      <c r="Q312" s="51"/>
      <c r="R312" s="75">
        <f>IF(R311+1&lt;13,(R311+1)*S1,1*S1)</f>
        <v>0</v>
      </c>
      <c r="S312" s="75">
        <f>SUM(BG312*S1)</f>
        <v>0</v>
      </c>
      <c r="T312" s="75">
        <f>IF(R312=1,(T311+1)*S1,T311*S1)</f>
        <v>0</v>
      </c>
      <c r="U312" s="75">
        <f>IF(U311+3&lt;13,(U311+3)*V1,(U311-9)*V1)</f>
        <v>0</v>
      </c>
      <c r="V312" s="75">
        <f>SUM(BG312*V1)</f>
        <v>0</v>
      </c>
      <c r="W312" s="75">
        <f>IF(U312&lt;4,(W311+1)*V1,W311*V1)</f>
        <v>0</v>
      </c>
      <c r="X312" s="75">
        <f>IF(X311+6&lt;13,(X311+6)*Y1,(X311-6)*Y1)</f>
        <v>0</v>
      </c>
      <c r="Y312" s="75">
        <f>SUM(BG312*Y1)</f>
        <v>0</v>
      </c>
      <c r="Z312" s="75">
        <f>IF(X312&lt;6,(Z311+1)*Y1,Z311*Y1)</f>
        <v>0</v>
      </c>
      <c r="AA312" s="75">
        <f>SUM(AA311*AB1)</f>
        <v>0</v>
      </c>
      <c r="AB312" s="75">
        <f>SUM(BG312*AB1)</f>
        <v>0</v>
      </c>
      <c r="AC312" s="75">
        <f>SUM(AC311+1*AB1)</f>
        <v>0</v>
      </c>
      <c r="AD312" s="75">
        <v>0</v>
      </c>
      <c r="AE312" s="75">
        <v>0</v>
      </c>
      <c r="AF312" s="75">
        <v>0</v>
      </c>
      <c r="AG312" s="75">
        <f>IF(AG311+2&lt;13,(AG311+2)*AH1,(AG311-10)*AH1)</f>
        <v>0</v>
      </c>
      <c r="AH312" s="75">
        <f>SUM(BG312*AH1)</f>
        <v>0</v>
      </c>
      <c r="AI312" s="75">
        <f>IF(AG312&lt;3,(AI311+1)*AH1,AI311*AH1)</f>
        <v>0</v>
      </c>
      <c r="AJ312" s="75">
        <f>IF(AJ310=AJ311,(AJ311+1-AK312)*AL1,AJ311*AL1)</f>
        <v>0</v>
      </c>
      <c r="AK312" s="75">
        <f t="shared" si="250"/>
        <v>0</v>
      </c>
      <c r="AL312" s="75">
        <f>IF(AJ312-AJ311=0,(AL311+15)*AL1,AM1*AL1)</f>
        <v>0</v>
      </c>
      <c r="AM312" s="75">
        <f>IF(AK312=12,(AM311+1)*AL1,AM311*AL1)</f>
        <v>0</v>
      </c>
      <c r="AN312" s="75">
        <f>IF(AN310=AN311,(AN311+1-AO312)*AO1,AN311*AO1)</f>
        <v>0</v>
      </c>
      <c r="AO312" s="75">
        <f t="shared" si="242"/>
        <v>0</v>
      </c>
      <c r="AP312" s="75">
        <f>IF(AN311=AN312,BG312*AO1,(AP311-15)*AO1)</f>
        <v>0</v>
      </c>
      <c r="AQ312" s="75">
        <f>IF(AO312=12,(AQ311+1)*AO1,AQ311*AO1)</f>
        <v>0</v>
      </c>
      <c r="AR312" s="91">
        <f>SUM(MONTH(BC311+14)*AS1)</f>
        <v>0</v>
      </c>
      <c r="AS312" s="91">
        <f>SUM(DAY(BC311+14)*AS1)</f>
        <v>0</v>
      </c>
      <c r="AT312" s="91">
        <f>SUM(YEAR(BC311+14)*AS1)</f>
        <v>0</v>
      </c>
      <c r="AU312" s="91">
        <f>SUM(MONTH(BC311+7)*AV1)</f>
        <v>0</v>
      </c>
      <c r="AV312" s="91">
        <f>SUM(DAY(BC311+7)*AV1)</f>
        <v>0</v>
      </c>
      <c r="AW312" s="91">
        <f>SUM(YEAR(BC311+7)*AV1)</f>
        <v>0</v>
      </c>
      <c r="AX312" s="91">
        <f t="shared" si="220"/>
        <v>1</v>
      </c>
      <c r="AY312" s="91">
        <f t="shared" si="218"/>
        <v>1</v>
      </c>
      <c r="AZ312" s="91">
        <f t="shared" si="219"/>
        <v>0</v>
      </c>
      <c r="BA312" s="91">
        <f t="shared" si="219"/>
        <v>0</v>
      </c>
      <c r="BB312" s="79">
        <f t="shared" si="221"/>
        <v>0</v>
      </c>
      <c r="BC312" s="91">
        <f t="shared" si="222"/>
        <v>0</v>
      </c>
      <c r="BD312" s="75" t="s">
        <v>59</v>
      </c>
      <c r="BE312" s="91">
        <f>IF(BC312&lt;BU42,((BC312*10)+5),999999)</f>
        <v>5</v>
      </c>
      <c r="BF312" s="91">
        <f t="shared" si="223"/>
        <v>1</v>
      </c>
      <c r="BG312" s="75">
        <f t="shared" si="224"/>
        <v>0</v>
      </c>
      <c r="BH312" s="75">
        <f t="shared" si="243"/>
        <v>0</v>
      </c>
      <c r="BI312" s="75" t="b">
        <f t="shared" si="225"/>
        <v>0</v>
      </c>
      <c r="BJ312" s="75">
        <f t="shared" si="226"/>
        <v>0</v>
      </c>
      <c r="BK312" s="75">
        <f t="shared" si="227"/>
        <v>0</v>
      </c>
      <c r="BL312" s="75" t="b">
        <f t="shared" si="228"/>
        <v>1</v>
      </c>
      <c r="BM312" s="75">
        <f t="shared" si="229"/>
        <v>0</v>
      </c>
      <c r="BN312" s="75">
        <f t="shared" si="230"/>
        <v>0</v>
      </c>
      <c r="BO312" s="75" t="b">
        <f t="shared" si="231"/>
        <v>0</v>
      </c>
      <c r="BP312" s="75">
        <f t="shared" si="232"/>
        <v>0</v>
      </c>
      <c r="BQ312" s="75">
        <f t="shared" si="233"/>
        <v>0</v>
      </c>
      <c r="BR312" s="75"/>
      <c r="BS312" s="72" t="b">
        <f t="shared" si="257"/>
        <v>0</v>
      </c>
      <c r="BT312" s="72">
        <f t="shared" si="263"/>
        <v>0</v>
      </c>
      <c r="BU312" s="69" t="str">
        <f t="shared" si="262"/>
        <v/>
      </c>
      <c r="BV312" s="75"/>
      <c r="BW312" s="75"/>
      <c r="BX312" s="75"/>
      <c r="BY312" s="75"/>
      <c r="BZ312" s="75"/>
      <c r="CA312" s="75"/>
      <c r="CB312" s="75"/>
      <c r="CC312" s="75"/>
      <c r="CD312" s="79">
        <f t="shared" si="234"/>
        <v>0</v>
      </c>
      <c r="CE312" s="92">
        <f>IF(CD312&lt;CE3,CD312,CE3)</f>
        <v>0</v>
      </c>
      <c r="CF312" s="72" t="str">
        <f>IF(CE312&gt;=CE3,"BALLOON","PMT")</f>
        <v>PMT</v>
      </c>
      <c r="CG312" s="91">
        <f t="shared" si="244"/>
        <v>0</v>
      </c>
      <c r="CH312" s="91">
        <f>IF(BX1=360,CB5,CG312)</f>
        <v>0</v>
      </c>
      <c r="CI312" s="75" t="b">
        <f t="shared" si="235"/>
        <v>0</v>
      </c>
      <c r="CJ312" s="75">
        <f t="shared" si="245"/>
        <v>0</v>
      </c>
      <c r="CK312" s="75">
        <f>SUM(CJ312*CK1)</f>
        <v>0</v>
      </c>
      <c r="CL312" s="98">
        <f t="shared" si="236"/>
        <v>0</v>
      </c>
      <c r="CM312" s="97">
        <f>IF(CF312="PMT",E16-CL312,0)</f>
        <v>0</v>
      </c>
      <c r="CN312" s="97">
        <f t="shared" si="249"/>
        <v>0</v>
      </c>
      <c r="CO312" s="97">
        <f t="shared" si="237"/>
        <v>0</v>
      </c>
      <c r="CP312" s="97">
        <f t="shared" si="238"/>
        <v>0</v>
      </c>
      <c r="CQ312" s="94">
        <f t="shared" si="239"/>
        <v>0</v>
      </c>
      <c r="CR312" s="95">
        <f t="shared" si="246"/>
        <v>0</v>
      </c>
      <c r="CS312" s="96">
        <f t="shared" si="258"/>
        <v>0</v>
      </c>
      <c r="CT312" s="75">
        <f t="shared" si="248"/>
        <v>0</v>
      </c>
      <c r="CU312" s="99">
        <f t="shared" si="241"/>
        <v>0</v>
      </c>
      <c r="CV312" s="99">
        <f t="shared" si="217"/>
        <v>0</v>
      </c>
      <c r="CW312" s="100">
        <f t="shared" si="247"/>
        <v>0</v>
      </c>
      <c r="CX312" s="75">
        <f>SUM(CR312*CT312*BE1)</f>
        <v>0</v>
      </c>
    </row>
    <row r="313" spans="1:102" ht="18.95" customHeight="1">
      <c r="A313" s="45" t="str">
        <f t="shared" si="251"/>
        <v/>
      </c>
      <c r="B313" s="55" t="str">
        <f t="shared" si="253"/>
        <v/>
      </c>
      <c r="C313" s="47" t="str">
        <f t="shared" si="252"/>
        <v/>
      </c>
      <c r="D313" s="56" t="str">
        <f t="shared" si="254"/>
        <v/>
      </c>
      <c r="E313" s="121" t="str">
        <f t="shared" si="259"/>
        <v/>
      </c>
      <c r="F313" s="121"/>
      <c r="G313" s="57" t="str">
        <f t="shared" si="255"/>
        <v/>
      </c>
      <c r="H313" s="57" t="str">
        <f t="shared" si="256"/>
        <v/>
      </c>
      <c r="I313" s="128" t="str">
        <f t="shared" si="260"/>
        <v/>
      </c>
      <c r="J313" s="128" t="str">
        <f t="shared" si="261"/>
        <v/>
      </c>
      <c r="K313" s="140" t="str">
        <f t="shared" si="264"/>
        <v/>
      </c>
      <c r="L313" s="140"/>
      <c r="M313" s="139" t="str">
        <f t="shared" si="265"/>
        <v/>
      </c>
      <c r="N313" s="139"/>
      <c r="O313" s="46" t="str">
        <f t="shared" si="266"/>
        <v/>
      </c>
      <c r="P313" s="51" t="str">
        <f t="shared" si="267"/>
        <v/>
      </c>
      <c r="Q313" s="51"/>
      <c r="R313" s="75">
        <f>IF(R312+1&lt;13,(R312+1)*S1,1*S1)</f>
        <v>0</v>
      </c>
      <c r="S313" s="75">
        <f>SUM(BG313*S1)</f>
        <v>0</v>
      </c>
      <c r="T313" s="75">
        <f>IF(R313=1,(T312+1)*S1,T312*S1)</f>
        <v>0</v>
      </c>
      <c r="U313" s="75">
        <f>IF(U312+3&lt;13,(U312+3)*V1,(U312-9)*V1)</f>
        <v>0</v>
      </c>
      <c r="V313" s="75">
        <f>SUM(BG313*V1)</f>
        <v>0</v>
      </c>
      <c r="W313" s="75">
        <f>IF(U313&lt;4,(W312+1)*V1,W312*V1)</f>
        <v>0</v>
      </c>
      <c r="X313" s="75">
        <f>IF(X312+6&lt;13,(X312+6)*Y1,(X312-6)*Y1)</f>
        <v>0</v>
      </c>
      <c r="Y313" s="75">
        <f>SUM(BG313*Y1)</f>
        <v>0</v>
      </c>
      <c r="Z313" s="75">
        <f>IF(X313&lt;6,(Z312+1)*Y1,Z312*Y1)</f>
        <v>0</v>
      </c>
      <c r="AA313" s="75">
        <f>SUM(AA312*AB1)</f>
        <v>0</v>
      </c>
      <c r="AB313" s="75">
        <f>SUM(BG313*AB1)</f>
        <v>0</v>
      </c>
      <c r="AC313" s="75">
        <f>SUM(AC312+1*AB1)</f>
        <v>0</v>
      </c>
      <c r="AD313" s="75">
        <v>0</v>
      </c>
      <c r="AE313" s="75">
        <v>0</v>
      </c>
      <c r="AF313" s="75">
        <v>0</v>
      </c>
      <c r="AG313" s="75">
        <f>IF(AG312+2&lt;13,(AG312+2)*AH1,(AG312-10)*AH1)</f>
        <v>0</v>
      </c>
      <c r="AH313" s="75">
        <f>SUM(BG313*AH1)</f>
        <v>0</v>
      </c>
      <c r="AI313" s="75">
        <f>IF(AG313&lt;3,(AI312+1)*AH1,AI312*AH1)</f>
        <v>0</v>
      </c>
      <c r="AJ313" s="75">
        <f>IF(AJ311=AJ312,(AJ312+1-AK313)*AL1,AJ312*AL1)</f>
        <v>0</v>
      </c>
      <c r="AK313" s="75">
        <f t="shared" si="250"/>
        <v>0</v>
      </c>
      <c r="AL313" s="75">
        <f>IF(AJ313-AJ312=0,(AL312+15)*AL1,AM1*AL1)</f>
        <v>0</v>
      </c>
      <c r="AM313" s="75">
        <f>IF(AK313=12,(AM312+1)*AL1,AM312*AL1)</f>
        <v>0</v>
      </c>
      <c r="AN313" s="75">
        <f>IF(AN311=AN312,(AN312+1-AO313)*AO1,AN312*AO1)</f>
        <v>0</v>
      </c>
      <c r="AO313" s="75">
        <f t="shared" si="242"/>
        <v>0</v>
      </c>
      <c r="AP313" s="75">
        <f>IF(AN312=AN313,BG313*AO1,(AP312-15)*AO1)</f>
        <v>0</v>
      </c>
      <c r="AQ313" s="75">
        <f>IF(AO313=12,(AQ312+1)*AO1,AQ312*AO1)</f>
        <v>0</v>
      </c>
      <c r="AR313" s="91">
        <f>SUM(MONTH(BC312+14)*AS1)</f>
        <v>0</v>
      </c>
      <c r="AS313" s="91">
        <f>SUM(DAY(BC312+14)*AS1)</f>
        <v>0</v>
      </c>
      <c r="AT313" s="91">
        <f>SUM(YEAR(BC312+14)*AS1)</f>
        <v>0</v>
      </c>
      <c r="AU313" s="91">
        <f>SUM(MONTH(BC312+7)*AV1)</f>
        <v>0</v>
      </c>
      <c r="AV313" s="91">
        <f>SUM(DAY(BC312+7)*AV1)</f>
        <v>0</v>
      </c>
      <c r="AW313" s="91">
        <f>SUM(YEAR(BC312+7)*AV1)</f>
        <v>0</v>
      </c>
      <c r="AX313" s="91">
        <f t="shared" si="220"/>
        <v>1</v>
      </c>
      <c r="AY313" s="91">
        <f t="shared" si="218"/>
        <v>1</v>
      </c>
      <c r="AZ313" s="91">
        <f t="shared" si="219"/>
        <v>0</v>
      </c>
      <c r="BA313" s="91">
        <f t="shared" si="219"/>
        <v>0</v>
      </c>
      <c r="BB313" s="79">
        <f t="shared" si="221"/>
        <v>0</v>
      </c>
      <c r="BC313" s="91">
        <f t="shared" si="222"/>
        <v>0</v>
      </c>
      <c r="BD313" s="75" t="s">
        <v>59</v>
      </c>
      <c r="BE313" s="91">
        <f>IF(BC313&lt;BU42,((BC313*10)+5),999999)</f>
        <v>5</v>
      </c>
      <c r="BF313" s="91">
        <f t="shared" si="223"/>
        <v>1</v>
      </c>
      <c r="BG313" s="75">
        <f t="shared" si="224"/>
        <v>0</v>
      </c>
      <c r="BH313" s="75">
        <f t="shared" si="243"/>
        <v>0</v>
      </c>
      <c r="BI313" s="75" t="b">
        <f t="shared" si="225"/>
        <v>0</v>
      </c>
      <c r="BJ313" s="75">
        <f t="shared" si="226"/>
        <v>0</v>
      </c>
      <c r="BK313" s="75">
        <f t="shared" si="227"/>
        <v>0</v>
      </c>
      <c r="BL313" s="75" t="b">
        <f t="shared" si="228"/>
        <v>1</v>
      </c>
      <c r="BM313" s="75">
        <f t="shared" si="229"/>
        <v>0</v>
      </c>
      <c r="BN313" s="75">
        <f t="shared" si="230"/>
        <v>0</v>
      </c>
      <c r="BO313" s="75" t="b">
        <f t="shared" si="231"/>
        <v>0</v>
      </c>
      <c r="BP313" s="75">
        <f t="shared" si="232"/>
        <v>0</v>
      </c>
      <c r="BQ313" s="75">
        <f t="shared" si="233"/>
        <v>0</v>
      </c>
      <c r="BR313" s="75"/>
      <c r="BS313" s="72" t="b">
        <f t="shared" si="257"/>
        <v>0</v>
      </c>
      <c r="BT313" s="72">
        <f t="shared" si="263"/>
        <v>0</v>
      </c>
      <c r="BU313" s="69" t="str">
        <f t="shared" si="262"/>
        <v/>
      </c>
      <c r="BV313" s="75"/>
      <c r="BW313" s="75"/>
      <c r="BX313" s="75"/>
      <c r="BY313" s="75"/>
      <c r="BZ313" s="75"/>
      <c r="CA313" s="75"/>
      <c r="CB313" s="75"/>
      <c r="CC313" s="75"/>
      <c r="CD313" s="79">
        <f t="shared" si="234"/>
        <v>0</v>
      </c>
      <c r="CE313" s="92">
        <f>IF(CD313&lt;CE3,CD313,CE3)</f>
        <v>0</v>
      </c>
      <c r="CF313" s="72" t="str">
        <f>IF(CE313&gt;=CE3,"BALLOON","PMT")</f>
        <v>PMT</v>
      </c>
      <c r="CG313" s="91">
        <f t="shared" si="244"/>
        <v>0</v>
      </c>
      <c r="CH313" s="91">
        <f>IF(BX1=360,CB5,CG313)</f>
        <v>0</v>
      </c>
      <c r="CI313" s="75" t="b">
        <f t="shared" si="235"/>
        <v>0</v>
      </c>
      <c r="CJ313" s="75">
        <f t="shared" si="245"/>
        <v>0</v>
      </c>
      <c r="CK313" s="75">
        <f>SUM(CJ313*CK1)</f>
        <v>0</v>
      </c>
      <c r="CL313" s="98">
        <f t="shared" si="236"/>
        <v>0</v>
      </c>
      <c r="CM313" s="97">
        <f>IF(CF313="PMT",E16-CL313,0)</f>
        <v>0</v>
      </c>
      <c r="CN313" s="97">
        <f t="shared" si="249"/>
        <v>0</v>
      </c>
      <c r="CO313" s="97">
        <f t="shared" si="237"/>
        <v>0</v>
      </c>
      <c r="CP313" s="97">
        <f t="shared" si="238"/>
        <v>0</v>
      </c>
      <c r="CQ313" s="94">
        <f t="shared" si="239"/>
        <v>0</v>
      </c>
      <c r="CR313" s="95">
        <f t="shared" si="246"/>
        <v>0</v>
      </c>
      <c r="CS313" s="96">
        <f t="shared" si="258"/>
        <v>0</v>
      </c>
      <c r="CT313" s="75">
        <f t="shared" si="248"/>
        <v>0</v>
      </c>
      <c r="CU313" s="99">
        <f t="shared" si="241"/>
        <v>0</v>
      </c>
      <c r="CV313" s="99">
        <f t="shared" si="217"/>
        <v>0</v>
      </c>
      <c r="CW313" s="100">
        <f t="shared" si="247"/>
        <v>0</v>
      </c>
      <c r="CX313" s="75">
        <f>SUM(CR313*CT313*BE1)</f>
        <v>0</v>
      </c>
    </row>
    <row r="314" spans="1:102" ht="18.95" customHeight="1">
      <c r="A314" s="45" t="str">
        <f t="shared" si="251"/>
        <v/>
      </c>
      <c r="B314" s="55" t="str">
        <f t="shared" si="253"/>
        <v/>
      </c>
      <c r="C314" s="47" t="str">
        <f t="shared" si="252"/>
        <v/>
      </c>
      <c r="D314" s="56" t="str">
        <f t="shared" si="254"/>
        <v/>
      </c>
      <c r="E314" s="121" t="str">
        <f t="shared" si="259"/>
        <v/>
      </c>
      <c r="F314" s="121"/>
      <c r="G314" s="57" t="str">
        <f t="shared" si="255"/>
        <v/>
      </c>
      <c r="H314" s="57" t="str">
        <f t="shared" si="256"/>
        <v/>
      </c>
      <c r="I314" s="128" t="str">
        <f t="shared" si="260"/>
        <v/>
      </c>
      <c r="J314" s="128" t="str">
        <f t="shared" si="261"/>
        <v/>
      </c>
      <c r="K314" s="140" t="str">
        <f t="shared" si="264"/>
        <v/>
      </c>
      <c r="L314" s="140"/>
      <c r="M314" s="139" t="str">
        <f t="shared" si="265"/>
        <v/>
      </c>
      <c r="N314" s="139"/>
      <c r="O314" s="46" t="str">
        <f t="shared" si="266"/>
        <v/>
      </c>
      <c r="P314" s="51" t="str">
        <f t="shared" si="267"/>
        <v/>
      </c>
      <c r="Q314" s="51"/>
      <c r="R314" s="75">
        <f>IF(R313+1&lt;13,(R313+1)*S1,1*S1)</f>
        <v>0</v>
      </c>
      <c r="S314" s="75">
        <f>SUM(BG314*S1)</f>
        <v>0</v>
      </c>
      <c r="T314" s="75">
        <f>IF(R314=1,(T313+1)*S1,T313*S1)</f>
        <v>0</v>
      </c>
      <c r="U314" s="75">
        <f>IF(U313+3&lt;13,(U313+3)*V1,(U313-9)*V1)</f>
        <v>0</v>
      </c>
      <c r="V314" s="75">
        <f>SUM(BG314*V1)</f>
        <v>0</v>
      </c>
      <c r="W314" s="75">
        <f>IF(U314&lt;4,(W313+1)*V1,W313*V1)</f>
        <v>0</v>
      </c>
      <c r="X314" s="75">
        <f>IF(X313+6&lt;13,(X313+6)*Y1,(X313-6)*Y1)</f>
        <v>0</v>
      </c>
      <c r="Y314" s="75">
        <f>SUM(BG314*Y1)</f>
        <v>0</v>
      </c>
      <c r="Z314" s="75">
        <f>IF(X314&lt;6,(Z313+1)*Y1,Z313*Y1)</f>
        <v>0</v>
      </c>
      <c r="AA314" s="75">
        <f>SUM(AA313*AB1)</f>
        <v>0</v>
      </c>
      <c r="AB314" s="75">
        <f>SUM(BG314*AB1)</f>
        <v>0</v>
      </c>
      <c r="AC314" s="75">
        <f>SUM(AC313+1*AB1)</f>
        <v>0</v>
      </c>
      <c r="AD314" s="75">
        <v>0</v>
      </c>
      <c r="AE314" s="75">
        <v>0</v>
      </c>
      <c r="AF314" s="75">
        <v>0</v>
      </c>
      <c r="AG314" s="75">
        <f>IF(AG313+2&lt;13,(AG313+2)*AH1,(AG313-10)*AH1)</f>
        <v>0</v>
      </c>
      <c r="AH314" s="75">
        <f>SUM(BG314*AH1)</f>
        <v>0</v>
      </c>
      <c r="AI314" s="75">
        <f>IF(AG314&lt;3,(AI313+1)*AH1,AI313*AH1)</f>
        <v>0</v>
      </c>
      <c r="AJ314" s="75">
        <f>IF(AJ312=AJ313,(AJ313+1-AK314)*AL1,AJ313*AL1)</f>
        <v>0</v>
      </c>
      <c r="AK314" s="75">
        <f t="shared" si="250"/>
        <v>0</v>
      </c>
      <c r="AL314" s="75">
        <f>IF(AJ314-AJ313=0,(AL313+15)*AL1,AM1*AL1)</f>
        <v>0</v>
      </c>
      <c r="AM314" s="75">
        <f>IF(AK314=12,(AM313+1)*AL1,AM313*AL1)</f>
        <v>0</v>
      </c>
      <c r="AN314" s="75">
        <f>IF(AN312=AN313,(AN313+1-AO314)*AO1,AN313*AO1)</f>
        <v>0</v>
      </c>
      <c r="AO314" s="75">
        <f t="shared" si="242"/>
        <v>0</v>
      </c>
      <c r="AP314" s="75">
        <f>IF(AN313=AN314,BG314*AO1,(AP313-15)*AO1)</f>
        <v>0</v>
      </c>
      <c r="AQ314" s="75">
        <f>IF(AO314=12,(AQ313+1)*AO1,AQ313*AO1)</f>
        <v>0</v>
      </c>
      <c r="AR314" s="91">
        <f>SUM(MONTH(BC313+14)*AS1)</f>
        <v>0</v>
      </c>
      <c r="AS314" s="91">
        <f>SUM(DAY(BC313+14)*AS1)</f>
        <v>0</v>
      </c>
      <c r="AT314" s="91">
        <f>SUM(YEAR(BC313+14)*AS1)</f>
        <v>0</v>
      </c>
      <c r="AU314" s="91">
        <f>SUM(MONTH(BC313+7)*AV1)</f>
        <v>0</v>
      </c>
      <c r="AV314" s="91">
        <f>SUM(DAY(BC313+7)*AV1)</f>
        <v>0</v>
      </c>
      <c r="AW314" s="91">
        <f>SUM(YEAR(BC313+7)*AV1)</f>
        <v>0</v>
      </c>
      <c r="AX314" s="91">
        <f t="shared" si="220"/>
        <v>1</v>
      </c>
      <c r="AY314" s="91">
        <f t="shared" si="218"/>
        <v>1</v>
      </c>
      <c r="AZ314" s="91">
        <f t="shared" si="219"/>
        <v>0</v>
      </c>
      <c r="BA314" s="91">
        <f t="shared" si="219"/>
        <v>0</v>
      </c>
      <c r="BB314" s="79">
        <f t="shared" si="221"/>
        <v>0</v>
      </c>
      <c r="BC314" s="91">
        <f t="shared" si="222"/>
        <v>0</v>
      </c>
      <c r="BD314" s="75" t="s">
        <v>59</v>
      </c>
      <c r="BE314" s="91">
        <f>IF(BC314&lt;BU42,((BC314*10)+5),999999)</f>
        <v>5</v>
      </c>
      <c r="BF314" s="91">
        <f t="shared" si="223"/>
        <v>1</v>
      </c>
      <c r="BG314" s="75">
        <f t="shared" si="224"/>
        <v>0</v>
      </c>
      <c r="BH314" s="75">
        <f t="shared" si="243"/>
        <v>0</v>
      </c>
      <c r="BI314" s="75" t="b">
        <f t="shared" si="225"/>
        <v>0</v>
      </c>
      <c r="BJ314" s="75">
        <f t="shared" si="226"/>
        <v>0</v>
      </c>
      <c r="BK314" s="75">
        <f t="shared" si="227"/>
        <v>0</v>
      </c>
      <c r="BL314" s="75" t="b">
        <f t="shared" si="228"/>
        <v>1</v>
      </c>
      <c r="BM314" s="75">
        <f t="shared" si="229"/>
        <v>0</v>
      </c>
      <c r="BN314" s="75">
        <f t="shared" si="230"/>
        <v>0</v>
      </c>
      <c r="BO314" s="75" t="b">
        <f t="shared" si="231"/>
        <v>0</v>
      </c>
      <c r="BP314" s="75">
        <f t="shared" si="232"/>
        <v>0</v>
      </c>
      <c r="BQ314" s="75">
        <f t="shared" si="233"/>
        <v>0</v>
      </c>
      <c r="BR314" s="75"/>
      <c r="BS314" s="72" t="b">
        <f t="shared" si="257"/>
        <v>0</v>
      </c>
      <c r="BT314" s="72">
        <f t="shared" si="263"/>
        <v>0</v>
      </c>
      <c r="BU314" s="69" t="str">
        <f t="shared" si="262"/>
        <v/>
      </c>
      <c r="BV314" s="75"/>
      <c r="BW314" s="75"/>
      <c r="BX314" s="75"/>
      <c r="BY314" s="75"/>
      <c r="BZ314" s="75"/>
      <c r="CA314" s="75"/>
      <c r="CB314" s="75"/>
      <c r="CC314" s="75"/>
      <c r="CD314" s="79">
        <f t="shared" si="234"/>
        <v>0</v>
      </c>
      <c r="CE314" s="92">
        <f>IF(CD314&lt;CE3,CD314,CE3)</f>
        <v>0</v>
      </c>
      <c r="CF314" s="72" t="str">
        <f>IF(CE314&gt;=CE3,"BALLOON","PMT")</f>
        <v>PMT</v>
      </c>
      <c r="CG314" s="91">
        <f t="shared" si="244"/>
        <v>0</v>
      </c>
      <c r="CH314" s="91">
        <f>IF(BX1=360,CB5,CG314)</f>
        <v>0</v>
      </c>
      <c r="CI314" s="75" t="b">
        <f t="shared" si="235"/>
        <v>0</v>
      </c>
      <c r="CJ314" s="75">
        <f t="shared" si="245"/>
        <v>0</v>
      </c>
      <c r="CK314" s="75">
        <f>SUM(CJ314*CK1)</f>
        <v>0</v>
      </c>
      <c r="CL314" s="98">
        <f t="shared" si="236"/>
        <v>0</v>
      </c>
      <c r="CM314" s="97">
        <f>IF(CF314="PMT",E16-CL314,0)</f>
        <v>0</v>
      </c>
      <c r="CN314" s="97">
        <f t="shared" si="249"/>
        <v>0</v>
      </c>
      <c r="CO314" s="97">
        <f t="shared" si="237"/>
        <v>0</v>
      </c>
      <c r="CP314" s="97">
        <f t="shared" si="238"/>
        <v>0</v>
      </c>
      <c r="CQ314" s="94">
        <f t="shared" si="239"/>
        <v>0</v>
      </c>
      <c r="CR314" s="95">
        <f t="shared" si="246"/>
        <v>0</v>
      </c>
      <c r="CS314" s="96">
        <f t="shared" si="258"/>
        <v>0</v>
      </c>
      <c r="CT314" s="75">
        <f t="shared" si="248"/>
        <v>0</v>
      </c>
      <c r="CU314" s="99">
        <f t="shared" si="241"/>
        <v>0</v>
      </c>
      <c r="CV314" s="99">
        <f t="shared" ref="CV314:CV377" si="268">IF(CQ314&lt;0,CS314,CU314)</f>
        <v>0</v>
      </c>
      <c r="CW314" s="100">
        <f t="shared" si="247"/>
        <v>0</v>
      </c>
      <c r="CX314" s="75">
        <f>SUM(CR314*CT314*BE1)</f>
        <v>0</v>
      </c>
    </row>
    <row r="315" spans="1:102" ht="18.95" customHeight="1">
      <c r="A315" s="45" t="str">
        <f t="shared" si="251"/>
        <v/>
      </c>
      <c r="B315" s="55" t="str">
        <f t="shared" si="253"/>
        <v/>
      </c>
      <c r="C315" s="47" t="str">
        <f t="shared" si="252"/>
        <v/>
      </c>
      <c r="D315" s="56" t="str">
        <f t="shared" si="254"/>
        <v/>
      </c>
      <c r="E315" s="121" t="str">
        <f t="shared" si="259"/>
        <v/>
      </c>
      <c r="F315" s="121"/>
      <c r="G315" s="57" t="str">
        <f t="shared" si="255"/>
        <v/>
      </c>
      <c r="H315" s="57" t="str">
        <f t="shared" si="256"/>
        <v/>
      </c>
      <c r="I315" s="128" t="str">
        <f t="shared" si="260"/>
        <v/>
      </c>
      <c r="J315" s="128" t="str">
        <f t="shared" si="261"/>
        <v/>
      </c>
      <c r="K315" s="140" t="str">
        <f t="shared" si="264"/>
        <v/>
      </c>
      <c r="L315" s="140"/>
      <c r="M315" s="139" t="str">
        <f t="shared" si="265"/>
        <v/>
      </c>
      <c r="N315" s="139"/>
      <c r="O315" s="46" t="str">
        <f t="shared" si="266"/>
        <v/>
      </c>
      <c r="P315" s="51" t="str">
        <f t="shared" si="267"/>
        <v/>
      </c>
      <c r="Q315" s="51"/>
      <c r="R315" s="75">
        <f>IF(R314+1&lt;13,(R314+1)*S1,1*S1)</f>
        <v>0</v>
      </c>
      <c r="S315" s="75">
        <f>SUM(BG315*S1)</f>
        <v>0</v>
      </c>
      <c r="T315" s="75">
        <f>IF(R315=1,(T314+1)*S1,T314*S1)</f>
        <v>0</v>
      </c>
      <c r="U315" s="75">
        <f>IF(U314+3&lt;13,(U314+3)*V1,(U314-9)*V1)</f>
        <v>0</v>
      </c>
      <c r="V315" s="75">
        <f>SUM(BG315*V1)</f>
        <v>0</v>
      </c>
      <c r="W315" s="75">
        <f>IF(U315&lt;4,(W314+1)*V1,W314*V1)</f>
        <v>0</v>
      </c>
      <c r="X315" s="75">
        <f>IF(X314+6&lt;13,(X314+6)*Y1,(X314-6)*Y1)</f>
        <v>0</v>
      </c>
      <c r="Y315" s="75">
        <f>SUM(BG315*Y1)</f>
        <v>0</v>
      </c>
      <c r="Z315" s="75">
        <f>IF(X315&lt;6,(Z314+1)*Y1,Z314*Y1)</f>
        <v>0</v>
      </c>
      <c r="AA315" s="75">
        <f>SUM(AA314*AB1)</f>
        <v>0</v>
      </c>
      <c r="AB315" s="75">
        <f>SUM(BG315*AB1)</f>
        <v>0</v>
      </c>
      <c r="AC315" s="75">
        <f>SUM(AC314+1*AB1)</f>
        <v>0</v>
      </c>
      <c r="AD315" s="75">
        <v>0</v>
      </c>
      <c r="AE315" s="75">
        <v>0</v>
      </c>
      <c r="AF315" s="75">
        <v>0</v>
      </c>
      <c r="AG315" s="75">
        <f>IF(AG314+2&lt;13,(AG314+2)*AH1,(AG314-10)*AH1)</f>
        <v>0</v>
      </c>
      <c r="AH315" s="75">
        <f>SUM(BG315*AH1)</f>
        <v>0</v>
      </c>
      <c r="AI315" s="75">
        <f>IF(AG315&lt;3,(AI314+1)*AH1,AI314*AH1)</f>
        <v>0</v>
      </c>
      <c r="AJ315" s="75">
        <f>IF(AJ313=AJ314,(AJ314+1-AK315)*AL1,AJ314*AL1)</f>
        <v>0</v>
      </c>
      <c r="AK315" s="75">
        <f t="shared" si="250"/>
        <v>0</v>
      </c>
      <c r="AL315" s="75">
        <f>IF(AJ315-AJ314=0,(AL314+15)*AL1,AM1*AL1)</f>
        <v>0</v>
      </c>
      <c r="AM315" s="75">
        <f>IF(AK315=12,(AM314+1)*AL1,AM314*AL1)</f>
        <v>0</v>
      </c>
      <c r="AN315" s="75">
        <f>IF(AN313=AN314,(AN314+1-AO315)*AO1,AN314*AO1)</f>
        <v>0</v>
      </c>
      <c r="AO315" s="75">
        <f t="shared" si="242"/>
        <v>0</v>
      </c>
      <c r="AP315" s="75">
        <f>IF(AN314=AN315,BG315*AO1,(AP314-15)*AO1)</f>
        <v>0</v>
      </c>
      <c r="AQ315" s="75">
        <f>IF(AO315=12,(AQ314+1)*AO1,AQ314*AO1)</f>
        <v>0</v>
      </c>
      <c r="AR315" s="91">
        <f>SUM(MONTH(BC314+14)*AS1)</f>
        <v>0</v>
      </c>
      <c r="AS315" s="91">
        <f>SUM(DAY(BC314+14)*AS1)</f>
        <v>0</v>
      </c>
      <c r="AT315" s="91">
        <f>SUM(YEAR(BC314+14)*AS1)</f>
        <v>0</v>
      </c>
      <c r="AU315" s="91">
        <f>SUM(MONTH(BC314+7)*AV1)</f>
        <v>0</v>
      </c>
      <c r="AV315" s="91">
        <f>SUM(DAY(BC314+7)*AV1)</f>
        <v>0</v>
      </c>
      <c r="AW315" s="91">
        <f>SUM(YEAR(BC314+7)*AV1)</f>
        <v>0</v>
      </c>
      <c r="AX315" s="91">
        <f t="shared" si="220"/>
        <v>1</v>
      </c>
      <c r="AY315" s="91">
        <f t="shared" si="218"/>
        <v>1</v>
      </c>
      <c r="AZ315" s="91">
        <f t="shared" si="219"/>
        <v>0</v>
      </c>
      <c r="BA315" s="91">
        <f t="shared" si="219"/>
        <v>0</v>
      </c>
      <c r="BB315" s="79">
        <f t="shared" si="221"/>
        <v>0</v>
      </c>
      <c r="BC315" s="91">
        <f t="shared" si="222"/>
        <v>0</v>
      </c>
      <c r="BD315" s="75" t="s">
        <v>59</v>
      </c>
      <c r="BE315" s="91">
        <f>IF(BC315&lt;BU42,((BC315*10)+5),999999)</f>
        <v>5</v>
      </c>
      <c r="BF315" s="91">
        <f t="shared" si="223"/>
        <v>1</v>
      </c>
      <c r="BG315" s="75">
        <f t="shared" si="224"/>
        <v>0</v>
      </c>
      <c r="BH315" s="75">
        <f t="shared" si="243"/>
        <v>0</v>
      </c>
      <c r="BI315" s="75" t="b">
        <f t="shared" si="225"/>
        <v>0</v>
      </c>
      <c r="BJ315" s="75">
        <f t="shared" si="226"/>
        <v>0</v>
      </c>
      <c r="BK315" s="75">
        <f t="shared" si="227"/>
        <v>0</v>
      </c>
      <c r="BL315" s="75" t="b">
        <f t="shared" si="228"/>
        <v>1</v>
      </c>
      <c r="BM315" s="75">
        <f t="shared" si="229"/>
        <v>0</v>
      </c>
      <c r="BN315" s="75">
        <f t="shared" si="230"/>
        <v>0</v>
      </c>
      <c r="BO315" s="75" t="b">
        <f t="shared" si="231"/>
        <v>0</v>
      </c>
      <c r="BP315" s="75">
        <f t="shared" si="232"/>
        <v>0</v>
      </c>
      <c r="BQ315" s="75">
        <f t="shared" si="233"/>
        <v>0</v>
      </c>
      <c r="BR315" s="75"/>
      <c r="BS315" s="72" t="b">
        <f t="shared" si="257"/>
        <v>0</v>
      </c>
      <c r="BT315" s="72">
        <f t="shared" si="263"/>
        <v>0</v>
      </c>
      <c r="BU315" s="69" t="str">
        <f t="shared" si="262"/>
        <v/>
      </c>
      <c r="BV315" s="75"/>
      <c r="BW315" s="75"/>
      <c r="BX315" s="75"/>
      <c r="BY315" s="75"/>
      <c r="BZ315" s="75"/>
      <c r="CA315" s="75"/>
      <c r="CB315" s="75"/>
      <c r="CC315" s="75"/>
      <c r="CD315" s="79">
        <f t="shared" si="234"/>
        <v>0</v>
      </c>
      <c r="CE315" s="92">
        <f>IF(CD315&lt;CE3,CD315,CE3)</f>
        <v>0</v>
      </c>
      <c r="CF315" s="72" t="str">
        <f>IF(CE315&gt;=CE3,"BALLOON","PMT")</f>
        <v>PMT</v>
      </c>
      <c r="CG315" s="91">
        <f t="shared" si="244"/>
        <v>0</v>
      </c>
      <c r="CH315" s="91">
        <f>IF(BX1=360,CB5,CG315)</f>
        <v>0</v>
      </c>
      <c r="CI315" s="75" t="b">
        <f t="shared" si="235"/>
        <v>0</v>
      </c>
      <c r="CJ315" s="75">
        <f t="shared" si="245"/>
        <v>0</v>
      </c>
      <c r="CK315" s="75">
        <f>SUM(CJ315*CK1)</f>
        <v>0</v>
      </c>
      <c r="CL315" s="98">
        <f t="shared" si="236"/>
        <v>0</v>
      </c>
      <c r="CM315" s="97">
        <f>IF(CF315="PMT",E16-CL315,0)</f>
        <v>0</v>
      </c>
      <c r="CN315" s="97">
        <f t="shared" si="249"/>
        <v>0</v>
      </c>
      <c r="CO315" s="97">
        <f t="shared" si="237"/>
        <v>0</v>
      </c>
      <c r="CP315" s="97">
        <f t="shared" si="238"/>
        <v>0</v>
      </c>
      <c r="CQ315" s="94">
        <f t="shared" si="239"/>
        <v>0</v>
      </c>
      <c r="CR315" s="95">
        <f t="shared" si="246"/>
        <v>0</v>
      </c>
      <c r="CS315" s="96">
        <f t="shared" si="258"/>
        <v>0</v>
      </c>
      <c r="CT315" s="75">
        <f t="shared" si="248"/>
        <v>0</v>
      </c>
      <c r="CU315" s="99">
        <f t="shared" si="241"/>
        <v>0</v>
      </c>
      <c r="CV315" s="99">
        <f t="shared" si="268"/>
        <v>0</v>
      </c>
      <c r="CW315" s="100">
        <f t="shared" si="247"/>
        <v>0</v>
      </c>
      <c r="CX315" s="75">
        <f>SUM(CR315*CT315*BE1)</f>
        <v>0</v>
      </c>
    </row>
    <row r="316" spans="1:102" ht="18.95" customHeight="1">
      <c r="A316" s="45" t="str">
        <f t="shared" si="251"/>
        <v/>
      </c>
      <c r="B316" s="55" t="str">
        <f t="shared" si="253"/>
        <v/>
      </c>
      <c r="C316" s="47" t="str">
        <f t="shared" si="252"/>
        <v/>
      </c>
      <c r="D316" s="56" t="str">
        <f t="shared" si="254"/>
        <v/>
      </c>
      <c r="E316" s="121" t="str">
        <f t="shared" si="259"/>
        <v/>
      </c>
      <c r="F316" s="121"/>
      <c r="G316" s="57" t="str">
        <f t="shared" si="255"/>
        <v/>
      </c>
      <c r="H316" s="57" t="str">
        <f t="shared" si="256"/>
        <v/>
      </c>
      <c r="I316" s="128" t="str">
        <f t="shared" si="260"/>
        <v/>
      </c>
      <c r="J316" s="128" t="str">
        <f t="shared" si="261"/>
        <v/>
      </c>
      <c r="K316" s="140" t="str">
        <f t="shared" si="264"/>
        <v/>
      </c>
      <c r="L316" s="140"/>
      <c r="M316" s="139" t="str">
        <f t="shared" si="265"/>
        <v/>
      </c>
      <c r="N316" s="139"/>
      <c r="O316" s="46" t="str">
        <f t="shared" si="266"/>
        <v/>
      </c>
      <c r="P316" s="51" t="str">
        <f t="shared" si="267"/>
        <v/>
      </c>
      <c r="Q316" s="51"/>
      <c r="R316" s="75">
        <f>IF(R315+1&lt;13,(R315+1)*S1,1*S1)</f>
        <v>0</v>
      </c>
      <c r="S316" s="75">
        <f>SUM(BG316*S1)</f>
        <v>0</v>
      </c>
      <c r="T316" s="75">
        <f>IF(R316=1,(T315+1)*S1,T315*S1)</f>
        <v>0</v>
      </c>
      <c r="U316" s="75">
        <f>IF(U315+3&lt;13,(U315+3)*V1,(U315-9)*V1)</f>
        <v>0</v>
      </c>
      <c r="V316" s="75">
        <f>SUM(BG316*V1)</f>
        <v>0</v>
      </c>
      <c r="W316" s="75">
        <f>IF(U316&lt;4,(W315+1)*V1,W315*V1)</f>
        <v>0</v>
      </c>
      <c r="X316" s="75">
        <f>IF(X315+6&lt;13,(X315+6)*Y1,(X315-6)*Y1)</f>
        <v>0</v>
      </c>
      <c r="Y316" s="75">
        <f>SUM(BG316*Y1)</f>
        <v>0</v>
      </c>
      <c r="Z316" s="75">
        <f>IF(X316&lt;6,(Z315+1)*Y1,Z315*Y1)</f>
        <v>0</v>
      </c>
      <c r="AA316" s="75">
        <f>SUM(AA315*AB1)</f>
        <v>0</v>
      </c>
      <c r="AB316" s="75">
        <f>SUM(BG316*AB1)</f>
        <v>0</v>
      </c>
      <c r="AC316" s="75">
        <f>SUM(AC315+1*AB1)</f>
        <v>0</v>
      </c>
      <c r="AD316" s="75">
        <v>0</v>
      </c>
      <c r="AE316" s="75">
        <v>0</v>
      </c>
      <c r="AF316" s="75">
        <v>0</v>
      </c>
      <c r="AG316" s="75">
        <f>IF(AG315+2&lt;13,(AG315+2)*AH1,(AG315-10)*AH1)</f>
        <v>0</v>
      </c>
      <c r="AH316" s="75">
        <f>SUM(BG316*AH1)</f>
        <v>0</v>
      </c>
      <c r="AI316" s="75">
        <f>IF(AG316&lt;3,(AI315+1)*AH1,AI315*AH1)</f>
        <v>0</v>
      </c>
      <c r="AJ316" s="75">
        <f>IF(AJ314=AJ315,(AJ315+1-AK316)*AL1,AJ315*AL1)</f>
        <v>0</v>
      </c>
      <c r="AK316" s="75">
        <f t="shared" si="250"/>
        <v>0</v>
      </c>
      <c r="AL316" s="75">
        <f>IF(AJ316-AJ315=0,(AL315+15)*AL1,AM1*AL1)</f>
        <v>0</v>
      </c>
      <c r="AM316" s="75">
        <f>IF(AK316=12,(AM315+1)*AL1,AM315*AL1)</f>
        <v>0</v>
      </c>
      <c r="AN316" s="75">
        <f>IF(AN314=AN315,(AN315+1-AO316)*AO1,AN315*AO1)</f>
        <v>0</v>
      </c>
      <c r="AO316" s="75">
        <f t="shared" si="242"/>
        <v>0</v>
      </c>
      <c r="AP316" s="75">
        <f>IF(AN315=AN316,BG316*AO1,(AP315-15)*AO1)</f>
        <v>0</v>
      </c>
      <c r="AQ316" s="75">
        <f>IF(AO316=12,(AQ315+1)*AO1,AQ315*AO1)</f>
        <v>0</v>
      </c>
      <c r="AR316" s="91">
        <f>SUM(MONTH(BC315+14)*AS1)</f>
        <v>0</v>
      </c>
      <c r="AS316" s="91">
        <f>SUM(DAY(BC315+14)*AS1)</f>
        <v>0</v>
      </c>
      <c r="AT316" s="91">
        <f>SUM(YEAR(BC315+14)*AS1)</f>
        <v>0</v>
      </c>
      <c r="AU316" s="91">
        <f>SUM(MONTH(BC315+7)*AV1)</f>
        <v>0</v>
      </c>
      <c r="AV316" s="91">
        <f>SUM(DAY(BC315+7)*AV1)</f>
        <v>0</v>
      </c>
      <c r="AW316" s="91">
        <f>SUM(YEAR(BC315+7)*AV1)</f>
        <v>0</v>
      </c>
      <c r="AX316" s="91">
        <f t="shared" si="220"/>
        <v>1</v>
      </c>
      <c r="AY316" s="91">
        <f t="shared" si="218"/>
        <v>1</v>
      </c>
      <c r="AZ316" s="91">
        <f t="shared" si="219"/>
        <v>0</v>
      </c>
      <c r="BA316" s="91">
        <f t="shared" si="219"/>
        <v>0</v>
      </c>
      <c r="BB316" s="79">
        <f t="shared" si="221"/>
        <v>0</v>
      </c>
      <c r="BC316" s="91">
        <f t="shared" si="222"/>
        <v>0</v>
      </c>
      <c r="BD316" s="75" t="s">
        <v>59</v>
      </c>
      <c r="BE316" s="91">
        <f>IF(BC316&lt;BU42,((BC316*10)+5),999999)</f>
        <v>5</v>
      </c>
      <c r="BF316" s="91">
        <f t="shared" si="223"/>
        <v>1</v>
      </c>
      <c r="BG316" s="75">
        <f t="shared" si="224"/>
        <v>0</v>
      </c>
      <c r="BH316" s="75">
        <f t="shared" si="243"/>
        <v>0</v>
      </c>
      <c r="BI316" s="75" t="b">
        <f t="shared" si="225"/>
        <v>0</v>
      </c>
      <c r="BJ316" s="75">
        <f t="shared" si="226"/>
        <v>0</v>
      </c>
      <c r="BK316" s="75">
        <f t="shared" si="227"/>
        <v>0</v>
      </c>
      <c r="BL316" s="75" t="b">
        <f t="shared" si="228"/>
        <v>1</v>
      </c>
      <c r="BM316" s="75">
        <f t="shared" si="229"/>
        <v>0</v>
      </c>
      <c r="BN316" s="75">
        <f t="shared" si="230"/>
        <v>0</v>
      </c>
      <c r="BO316" s="75" t="b">
        <f t="shared" si="231"/>
        <v>0</v>
      </c>
      <c r="BP316" s="75">
        <f t="shared" si="232"/>
        <v>0</v>
      </c>
      <c r="BQ316" s="75">
        <f t="shared" si="233"/>
        <v>0</v>
      </c>
      <c r="BR316" s="75"/>
      <c r="BS316" s="72" t="b">
        <f t="shared" si="257"/>
        <v>0</v>
      </c>
      <c r="BT316" s="72">
        <f t="shared" si="263"/>
        <v>0</v>
      </c>
      <c r="BU316" s="69" t="str">
        <f t="shared" si="262"/>
        <v/>
      </c>
      <c r="BV316" s="75"/>
      <c r="BW316" s="75"/>
      <c r="BX316" s="75"/>
      <c r="BY316" s="75"/>
      <c r="BZ316" s="75"/>
      <c r="CA316" s="75"/>
      <c r="CB316" s="75"/>
      <c r="CC316" s="75"/>
      <c r="CD316" s="79">
        <f t="shared" si="234"/>
        <v>0</v>
      </c>
      <c r="CE316" s="92">
        <f>IF(CD316&lt;CE3,CD316,CE3)</f>
        <v>0</v>
      </c>
      <c r="CF316" s="72" t="str">
        <f>IF(CE316&gt;=CE3,"BALLOON","PMT")</f>
        <v>PMT</v>
      </c>
      <c r="CG316" s="91">
        <f t="shared" si="244"/>
        <v>0</v>
      </c>
      <c r="CH316" s="91">
        <f>IF(BX1=360,CB5,CG316)</f>
        <v>0</v>
      </c>
      <c r="CI316" s="75" t="b">
        <f t="shared" si="235"/>
        <v>0</v>
      </c>
      <c r="CJ316" s="75">
        <f t="shared" si="245"/>
        <v>0</v>
      </c>
      <c r="CK316" s="75">
        <f>SUM(CJ316*CK1)</f>
        <v>0</v>
      </c>
      <c r="CL316" s="98">
        <f t="shared" si="236"/>
        <v>0</v>
      </c>
      <c r="CM316" s="97">
        <f>IF(CF316="PMT",E16-CL316,0)</f>
        <v>0</v>
      </c>
      <c r="CN316" s="97">
        <f t="shared" si="249"/>
        <v>0</v>
      </c>
      <c r="CO316" s="97">
        <f t="shared" si="237"/>
        <v>0</v>
      </c>
      <c r="CP316" s="97">
        <f t="shared" si="238"/>
        <v>0</v>
      </c>
      <c r="CQ316" s="94">
        <f t="shared" si="239"/>
        <v>0</v>
      </c>
      <c r="CR316" s="95">
        <f t="shared" si="246"/>
        <v>0</v>
      </c>
      <c r="CS316" s="96">
        <f t="shared" si="258"/>
        <v>0</v>
      </c>
      <c r="CT316" s="75">
        <f t="shared" si="248"/>
        <v>0</v>
      </c>
      <c r="CU316" s="99">
        <f t="shared" si="241"/>
        <v>0</v>
      </c>
      <c r="CV316" s="99">
        <f t="shared" si="268"/>
        <v>0</v>
      </c>
      <c r="CW316" s="100">
        <f t="shared" si="247"/>
        <v>0</v>
      </c>
      <c r="CX316" s="75">
        <f>SUM(CR316*CT316*BE1)</f>
        <v>0</v>
      </c>
    </row>
    <row r="317" spans="1:102" ht="18.95" customHeight="1">
      <c r="A317" s="45" t="str">
        <f t="shared" si="251"/>
        <v/>
      </c>
      <c r="B317" s="55" t="str">
        <f t="shared" si="253"/>
        <v/>
      </c>
      <c r="C317" s="47" t="str">
        <f t="shared" si="252"/>
        <v/>
      </c>
      <c r="D317" s="56" t="str">
        <f t="shared" si="254"/>
        <v/>
      </c>
      <c r="E317" s="121" t="str">
        <f t="shared" si="259"/>
        <v/>
      </c>
      <c r="F317" s="121"/>
      <c r="G317" s="57" t="str">
        <f t="shared" si="255"/>
        <v/>
      </c>
      <c r="H317" s="57" t="str">
        <f t="shared" si="256"/>
        <v/>
      </c>
      <c r="I317" s="128" t="str">
        <f t="shared" si="260"/>
        <v/>
      </c>
      <c r="J317" s="128" t="str">
        <f t="shared" si="261"/>
        <v/>
      </c>
      <c r="K317" s="140" t="str">
        <f t="shared" si="264"/>
        <v/>
      </c>
      <c r="L317" s="140"/>
      <c r="M317" s="139" t="str">
        <f t="shared" si="265"/>
        <v/>
      </c>
      <c r="N317" s="139"/>
      <c r="O317" s="46" t="str">
        <f t="shared" si="266"/>
        <v/>
      </c>
      <c r="P317" s="51" t="str">
        <f t="shared" si="267"/>
        <v/>
      </c>
      <c r="Q317" s="51"/>
      <c r="R317" s="75">
        <f>IF(R316+1&lt;13,(R316+1)*S1,1*S1)</f>
        <v>0</v>
      </c>
      <c r="S317" s="75">
        <f>SUM(BG317*S1)</f>
        <v>0</v>
      </c>
      <c r="T317" s="75">
        <f>IF(R317=1,(T316+1)*S1,T316*S1)</f>
        <v>0</v>
      </c>
      <c r="U317" s="75">
        <f>IF(U316+3&lt;13,(U316+3)*V1,(U316-9)*V1)</f>
        <v>0</v>
      </c>
      <c r="V317" s="75">
        <f>SUM(BG317*V1)</f>
        <v>0</v>
      </c>
      <c r="W317" s="75">
        <f>IF(U317&lt;4,(W316+1)*V1,W316*V1)</f>
        <v>0</v>
      </c>
      <c r="X317" s="75">
        <f>IF(X316+6&lt;13,(X316+6)*Y1,(X316-6)*Y1)</f>
        <v>0</v>
      </c>
      <c r="Y317" s="75">
        <f>SUM(BG317*Y1)</f>
        <v>0</v>
      </c>
      <c r="Z317" s="75">
        <f>IF(X317&lt;6,(Z316+1)*Y1,Z316*Y1)</f>
        <v>0</v>
      </c>
      <c r="AA317" s="75">
        <f>SUM(AA316*AB1)</f>
        <v>0</v>
      </c>
      <c r="AB317" s="75">
        <f>SUM(BG317*AB1)</f>
        <v>0</v>
      </c>
      <c r="AC317" s="75">
        <f>SUM(AC316+1*AB1)</f>
        <v>0</v>
      </c>
      <c r="AD317" s="75">
        <v>0</v>
      </c>
      <c r="AE317" s="75">
        <v>0</v>
      </c>
      <c r="AF317" s="75">
        <v>0</v>
      </c>
      <c r="AG317" s="75">
        <f>IF(AG316+2&lt;13,(AG316+2)*AH1,(AG316-10)*AH1)</f>
        <v>0</v>
      </c>
      <c r="AH317" s="75">
        <f>SUM(BG317*AH1)</f>
        <v>0</v>
      </c>
      <c r="AI317" s="75">
        <f>IF(AG317&lt;3,(AI316+1)*AH1,AI316*AH1)</f>
        <v>0</v>
      </c>
      <c r="AJ317" s="75">
        <f>IF(AJ315=AJ316,(AJ316+1-AK317)*AL1,AJ316*AL1)</f>
        <v>0</v>
      </c>
      <c r="AK317" s="75">
        <f t="shared" si="250"/>
        <v>0</v>
      </c>
      <c r="AL317" s="75">
        <f>IF(AJ317-AJ316=0,(AL316+15)*AL1,AM1*AL1)</f>
        <v>0</v>
      </c>
      <c r="AM317" s="75">
        <f>IF(AK317=12,(AM316+1)*AL1,AM316*AL1)</f>
        <v>0</v>
      </c>
      <c r="AN317" s="75">
        <f>IF(AN315=AN316,(AN316+1-AO317)*AO1,AN316*AO1)</f>
        <v>0</v>
      </c>
      <c r="AO317" s="75">
        <f t="shared" si="242"/>
        <v>0</v>
      </c>
      <c r="AP317" s="75">
        <f>IF(AN316=AN317,BG317*AO1,(AP316-15)*AO1)</f>
        <v>0</v>
      </c>
      <c r="AQ317" s="75">
        <f>IF(AO317=12,(AQ316+1)*AO1,AQ316*AO1)</f>
        <v>0</v>
      </c>
      <c r="AR317" s="91">
        <f>SUM(MONTH(BC316+14)*AS1)</f>
        <v>0</v>
      </c>
      <c r="AS317" s="91">
        <f>SUM(DAY(BC316+14)*AS1)</f>
        <v>0</v>
      </c>
      <c r="AT317" s="91">
        <f>SUM(YEAR(BC316+14)*AS1)</f>
        <v>0</v>
      </c>
      <c r="AU317" s="91">
        <f>SUM(MONTH(BC316+7)*AV1)</f>
        <v>0</v>
      </c>
      <c r="AV317" s="91">
        <f>SUM(DAY(BC316+7)*AV1)</f>
        <v>0</v>
      </c>
      <c r="AW317" s="91">
        <f>SUM(YEAR(BC316+7)*AV1)</f>
        <v>0</v>
      </c>
      <c r="AX317" s="91">
        <f t="shared" si="220"/>
        <v>1</v>
      </c>
      <c r="AY317" s="91">
        <f t="shared" si="218"/>
        <v>1</v>
      </c>
      <c r="AZ317" s="91">
        <f t="shared" si="219"/>
        <v>0</v>
      </c>
      <c r="BA317" s="91">
        <f t="shared" si="219"/>
        <v>0</v>
      </c>
      <c r="BB317" s="79">
        <f t="shared" si="221"/>
        <v>0</v>
      </c>
      <c r="BC317" s="91">
        <f t="shared" si="222"/>
        <v>0</v>
      </c>
      <c r="BD317" s="75" t="s">
        <v>59</v>
      </c>
      <c r="BE317" s="91">
        <f>IF(BC317&lt;BU42,((BC317*10)+5),999999)</f>
        <v>5</v>
      </c>
      <c r="BF317" s="91">
        <f t="shared" si="223"/>
        <v>1</v>
      </c>
      <c r="BG317" s="75">
        <f t="shared" si="224"/>
        <v>0</v>
      </c>
      <c r="BH317" s="75">
        <f t="shared" si="243"/>
        <v>0</v>
      </c>
      <c r="BI317" s="75" t="b">
        <f t="shared" si="225"/>
        <v>0</v>
      </c>
      <c r="BJ317" s="75">
        <f t="shared" si="226"/>
        <v>0</v>
      </c>
      <c r="BK317" s="75">
        <f t="shared" si="227"/>
        <v>0</v>
      </c>
      <c r="BL317" s="75" t="b">
        <f t="shared" si="228"/>
        <v>1</v>
      </c>
      <c r="BM317" s="75">
        <f t="shared" si="229"/>
        <v>0</v>
      </c>
      <c r="BN317" s="75">
        <f t="shared" si="230"/>
        <v>0</v>
      </c>
      <c r="BO317" s="75" t="b">
        <f t="shared" si="231"/>
        <v>0</v>
      </c>
      <c r="BP317" s="75">
        <f t="shared" si="232"/>
        <v>0</v>
      </c>
      <c r="BQ317" s="75">
        <f t="shared" si="233"/>
        <v>0</v>
      </c>
      <c r="BR317" s="75"/>
      <c r="BS317" s="72" t="b">
        <f t="shared" si="257"/>
        <v>0</v>
      </c>
      <c r="BT317" s="72">
        <f t="shared" si="263"/>
        <v>0</v>
      </c>
      <c r="BU317" s="69" t="str">
        <f t="shared" si="262"/>
        <v/>
      </c>
      <c r="BV317" s="75"/>
      <c r="BW317" s="75"/>
      <c r="BX317" s="75"/>
      <c r="BY317" s="75"/>
      <c r="BZ317" s="75"/>
      <c r="CA317" s="75"/>
      <c r="CB317" s="75"/>
      <c r="CC317" s="75"/>
      <c r="CD317" s="79">
        <f t="shared" si="234"/>
        <v>0</v>
      </c>
      <c r="CE317" s="92">
        <f>IF(CD317&lt;CE3,CD317,CE3)</f>
        <v>0</v>
      </c>
      <c r="CF317" s="72" t="str">
        <f>IF(CE317&gt;=CE3,"BALLOON","PMT")</f>
        <v>PMT</v>
      </c>
      <c r="CG317" s="91">
        <f t="shared" si="244"/>
        <v>0</v>
      </c>
      <c r="CH317" s="91">
        <f>IF(BX1=360,CB5,CG317)</f>
        <v>0</v>
      </c>
      <c r="CI317" s="75" t="b">
        <f t="shared" si="235"/>
        <v>0</v>
      </c>
      <c r="CJ317" s="75">
        <f t="shared" si="245"/>
        <v>0</v>
      </c>
      <c r="CK317" s="75">
        <f>SUM(CJ317*CK1)</f>
        <v>0</v>
      </c>
      <c r="CL317" s="98">
        <f t="shared" si="236"/>
        <v>0</v>
      </c>
      <c r="CM317" s="97">
        <f>IF(CF317="PMT",E16-CL317,0)</f>
        <v>0</v>
      </c>
      <c r="CN317" s="97">
        <f t="shared" si="249"/>
        <v>0</v>
      </c>
      <c r="CO317" s="97">
        <f t="shared" si="237"/>
        <v>0</v>
      </c>
      <c r="CP317" s="97">
        <f t="shared" si="238"/>
        <v>0</v>
      </c>
      <c r="CQ317" s="94">
        <f t="shared" si="239"/>
        <v>0</v>
      </c>
      <c r="CR317" s="95">
        <f t="shared" si="246"/>
        <v>0</v>
      </c>
      <c r="CS317" s="96">
        <f t="shared" si="258"/>
        <v>0</v>
      </c>
      <c r="CT317" s="75">
        <f t="shared" si="248"/>
        <v>0</v>
      </c>
      <c r="CU317" s="99">
        <f t="shared" si="241"/>
        <v>0</v>
      </c>
      <c r="CV317" s="99">
        <f t="shared" si="268"/>
        <v>0</v>
      </c>
      <c r="CW317" s="100">
        <f t="shared" si="247"/>
        <v>0</v>
      </c>
      <c r="CX317" s="75">
        <f>SUM(CR317*CT317*BE1)</f>
        <v>0</v>
      </c>
    </row>
    <row r="318" spans="1:102" ht="18.95" customHeight="1">
      <c r="A318" s="45" t="str">
        <f t="shared" si="251"/>
        <v/>
      </c>
      <c r="B318" s="55" t="str">
        <f t="shared" si="253"/>
        <v/>
      </c>
      <c r="C318" s="47" t="str">
        <f t="shared" si="252"/>
        <v/>
      </c>
      <c r="D318" s="56" t="str">
        <f t="shared" si="254"/>
        <v/>
      </c>
      <c r="E318" s="121" t="str">
        <f t="shared" si="259"/>
        <v/>
      </c>
      <c r="F318" s="121"/>
      <c r="G318" s="57" t="str">
        <f t="shared" si="255"/>
        <v/>
      </c>
      <c r="H318" s="57" t="str">
        <f t="shared" si="256"/>
        <v/>
      </c>
      <c r="I318" s="128" t="str">
        <f t="shared" si="260"/>
        <v/>
      </c>
      <c r="J318" s="128" t="str">
        <f t="shared" si="261"/>
        <v/>
      </c>
      <c r="K318" s="140" t="str">
        <f t="shared" si="264"/>
        <v/>
      </c>
      <c r="L318" s="140"/>
      <c r="M318" s="139" t="str">
        <f t="shared" si="265"/>
        <v/>
      </c>
      <c r="N318" s="139"/>
      <c r="O318" s="46" t="str">
        <f t="shared" si="266"/>
        <v/>
      </c>
      <c r="P318" s="51" t="str">
        <f t="shared" si="267"/>
        <v/>
      </c>
      <c r="Q318" s="51"/>
      <c r="R318" s="75">
        <f>IF(R317+1&lt;13,(R317+1)*S1,1*S1)</f>
        <v>0</v>
      </c>
      <c r="S318" s="75">
        <f>SUM(BG318*S1)</f>
        <v>0</v>
      </c>
      <c r="T318" s="75">
        <f>IF(R318=1,(T317+1)*S1,T317*S1)</f>
        <v>0</v>
      </c>
      <c r="U318" s="75">
        <f>IF(U317+3&lt;13,(U317+3)*V1,(U317-9)*V1)</f>
        <v>0</v>
      </c>
      <c r="V318" s="75">
        <f>SUM(BG318*V1)</f>
        <v>0</v>
      </c>
      <c r="W318" s="75">
        <f>IF(U318&lt;4,(W317+1)*V1,W317*V1)</f>
        <v>0</v>
      </c>
      <c r="X318" s="75">
        <f>IF(X317+6&lt;13,(X317+6)*Y1,(X317-6)*Y1)</f>
        <v>0</v>
      </c>
      <c r="Y318" s="75">
        <f>SUM(BG318*Y1)</f>
        <v>0</v>
      </c>
      <c r="Z318" s="75">
        <f>IF(X318&lt;6,(Z317+1)*Y1,Z317*Y1)</f>
        <v>0</v>
      </c>
      <c r="AA318" s="75">
        <f>SUM(AA317*AB1)</f>
        <v>0</v>
      </c>
      <c r="AB318" s="75">
        <f>SUM(BG318*AB1)</f>
        <v>0</v>
      </c>
      <c r="AC318" s="75">
        <f>SUM(AC317+1*AB1)</f>
        <v>0</v>
      </c>
      <c r="AD318" s="75">
        <v>0</v>
      </c>
      <c r="AE318" s="75">
        <v>0</v>
      </c>
      <c r="AF318" s="75">
        <v>0</v>
      </c>
      <c r="AG318" s="75">
        <f>IF(AG317+2&lt;13,(AG317+2)*AH1,(AG317-10)*AH1)</f>
        <v>0</v>
      </c>
      <c r="AH318" s="75">
        <f>SUM(BG318*AH1)</f>
        <v>0</v>
      </c>
      <c r="AI318" s="75">
        <f>IF(AG318&lt;3,(AI317+1)*AH1,AI317*AH1)</f>
        <v>0</v>
      </c>
      <c r="AJ318" s="75">
        <f>IF(AJ316=AJ317,(AJ317+1-AK318)*AL1,AJ317*AL1)</f>
        <v>0</v>
      </c>
      <c r="AK318" s="75">
        <f t="shared" si="250"/>
        <v>0</v>
      </c>
      <c r="AL318" s="75">
        <f>IF(AJ318-AJ317=0,(AL317+15)*AL1,AM1*AL1)</f>
        <v>0</v>
      </c>
      <c r="AM318" s="75">
        <f>IF(AK318=12,(AM317+1)*AL1,AM317*AL1)</f>
        <v>0</v>
      </c>
      <c r="AN318" s="75">
        <f>IF(AN316=AN317,(AN317+1-AO318)*AO1,AN317*AO1)</f>
        <v>0</v>
      </c>
      <c r="AO318" s="75">
        <f t="shared" si="242"/>
        <v>0</v>
      </c>
      <c r="AP318" s="75">
        <f>IF(AN317=AN318,BG318*AO1,(AP317-15)*AO1)</f>
        <v>0</v>
      </c>
      <c r="AQ318" s="75">
        <f>IF(AO318=12,(AQ317+1)*AO1,AQ317*AO1)</f>
        <v>0</v>
      </c>
      <c r="AR318" s="91">
        <f>SUM(MONTH(BC317+14)*AS1)</f>
        <v>0</v>
      </c>
      <c r="AS318" s="91">
        <f>SUM(DAY(BC317+14)*AS1)</f>
        <v>0</v>
      </c>
      <c r="AT318" s="91">
        <f>SUM(YEAR(BC317+14)*AS1)</f>
        <v>0</v>
      </c>
      <c r="AU318" s="91">
        <f>SUM(MONTH(BC317+7)*AV1)</f>
        <v>0</v>
      </c>
      <c r="AV318" s="91">
        <f>SUM(DAY(BC317+7)*AV1)</f>
        <v>0</v>
      </c>
      <c r="AW318" s="91">
        <f>SUM(YEAR(BC317+7)*AV1)</f>
        <v>0</v>
      </c>
      <c r="AX318" s="91">
        <f t="shared" si="220"/>
        <v>1</v>
      </c>
      <c r="AY318" s="91">
        <f t="shared" si="218"/>
        <v>1</v>
      </c>
      <c r="AZ318" s="91">
        <f t="shared" si="219"/>
        <v>0</v>
      </c>
      <c r="BA318" s="91">
        <f t="shared" si="219"/>
        <v>0</v>
      </c>
      <c r="BB318" s="79">
        <f t="shared" si="221"/>
        <v>0</v>
      </c>
      <c r="BC318" s="91">
        <f t="shared" si="222"/>
        <v>0</v>
      </c>
      <c r="BD318" s="75" t="s">
        <v>59</v>
      </c>
      <c r="BE318" s="91">
        <f>IF(BC318&lt;BU42,((BC318*10)+5),999999)</f>
        <v>5</v>
      </c>
      <c r="BF318" s="91">
        <f t="shared" si="223"/>
        <v>1</v>
      </c>
      <c r="BG318" s="75">
        <f t="shared" si="224"/>
        <v>0</v>
      </c>
      <c r="BH318" s="75">
        <f t="shared" si="243"/>
        <v>0</v>
      </c>
      <c r="BI318" s="75" t="b">
        <f t="shared" si="225"/>
        <v>0</v>
      </c>
      <c r="BJ318" s="75">
        <f t="shared" si="226"/>
        <v>0</v>
      </c>
      <c r="BK318" s="75">
        <f t="shared" si="227"/>
        <v>0</v>
      </c>
      <c r="BL318" s="75" t="b">
        <f t="shared" si="228"/>
        <v>1</v>
      </c>
      <c r="BM318" s="75">
        <f t="shared" si="229"/>
        <v>0</v>
      </c>
      <c r="BN318" s="75">
        <f t="shared" si="230"/>
        <v>0</v>
      </c>
      <c r="BO318" s="75" t="b">
        <f t="shared" si="231"/>
        <v>0</v>
      </c>
      <c r="BP318" s="75">
        <f t="shared" si="232"/>
        <v>0</v>
      </c>
      <c r="BQ318" s="75">
        <f t="shared" si="233"/>
        <v>0</v>
      </c>
      <c r="BR318" s="75"/>
      <c r="BS318" s="72" t="b">
        <f t="shared" si="257"/>
        <v>0</v>
      </c>
      <c r="BT318" s="72">
        <f t="shared" si="263"/>
        <v>0</v>
      </c>
      <c r="BU318" s="69" t="str">
        <f t="shared" si="262"/>
        <v/>
      </c>
      <c r="BV318" s="75"/>
      <c r="BW318" s="75"/>
      <c r="BX318" s="75"/>
      <c r="BY318" s="75"/>
      <c r="BZ318" s="75"/>
      <c r="CA318" s="75"/>
      <c r="CB318" s="75"/>
      <c r="CC318" s="75"/>
      <c r="CD318" s="79">
        <f t="shared" si="234"/>
        <v>0</v>
      </c>
      <c r="CE318" s="92">
        <f>IF(CD318&lt;CE3,CD318,CE3)</f>
        <v>0</v>
      </c>
      <c r="CF318" s="72" t="str">
        <f>IF(CE318&gt;=CE3,"BALLOON","PMT")</f>
        <v>PMT</v>
      </c>
      <c r="CG318" s="91">
        <f t="shared" si="244"/>
        <v>0</v>
      </c>
      <c r="CH318" s="91">
        <f>IF(BX1=360,CB5,CG318)</f>
        <v>0</v>
      </c>
      <c r="CI318" s="75" t="b">
        <f t="shared" si="235"/>
        <v>0</v>
      </c>
      <c r="CJ318" s="75">
        <f t="shared" si="245"/>
        <v>0</v>
      </c>
      <c r="CK318" s="75">
        <f>SUM(CJ318*CK1)</f>
        <v>0</v>
      </c>
      <c r="CL318" s="98">
        <f t="shared" si="236"/>
        <v>0</v>
      </c>
      <c r="CM318" s="97">
        <f>IF(CF318="PMT",E16-CL318,0)</f>
        <v>0</v>
      </c>
      <c r="CN318" s="97">
        <f t="shared" si="249"/>
        <v>0</v>
      </c>
      <c r="CO318" s="97">
        <f t="shared" si="237"/>
        <v>0</v>
      </c>
      <c r="CP318" s="97">
        <f t="shared" si="238"/>
        <v>0</v>
      </c>
      <c r="CQ318" s="94">
        <f t="shared" si="239"/>
        <v>0</v>
      </c>
      <c r="CR318" s="95">
        <f t="shared" si="246"/>
        <v>0</v>
      </c>
      <c r="CS318" s="96">
        <f t="shared" si="258"/>
        <v>0</v>
      </c>
      <c r="CT318" s="75">
        <f t="shared" si="248"/>
        <v>0</v>
      </c>
      <c r="CU318" s="99">
        <f t="shared" si="241"/>
        <v>0</v>
      </c>
      <c r="CV318" s="99">
        <f t="shared" si="268"/>
        <v>0</v>
      </c>
      <c r="CW318" s="100">
        <f t="shared" si="247"/>
        <v>0</v>
      </c>
      <c r="CX318" s="75">
        <f>SUM(CR318*CT318*BE1)</f>
        <v>0</v>
      </c>
    </row>
    <row r="319" spans="1:102" ht="18.95" customHeight="1">
      <c r="A319" s="45" t="str">
        <f t="shared" si="251"/>
        <v/>
      </c>
      <c r="B319" s="55" t="str">
        <f t="shared" si="253"/>
        <v/>
      </c>
      <c r="C319" s="47" t="str">
        <f t="shared" si="252"/>
        <v/>
      </c>
      <c r="D319" s="56" t="str">
        <f t="shared" si="254"/>
        <v/>
      </c>
      <c r="E319" s="121" t="str">
        <f t="shared" si="259"/>
        <v/>
      </c>
      <c r="F319" s="121"/>
      <c r="G319" s="57" t="str">
        <f t="shared" si="255"/>
        <v/>
      </c>
      <c r="H319" s="57" t="str">
        <f t="shared" si="256"/>
        <v/>
      </c>
      <c r="I319" s="128" t="str">
        <f t="shared" si="260"/>
        <v/>
      </c>
      <c r="J319" s="128" t="str">
        <f t="shared" si="261"/>
        <v/>
      </c>
      <c r="K319" s="140" t="str">
        <f t="shared" si="264"/>
        <v/>
      </c>
      <c r="L319" s="140"/>
      <c r="M319" s="139" t="str">
        <f t="shared" si="265"/>
        <v/>
      </c>
      <c r="N319" s="139"/>
      <c r="O319" s="46" t="str">
        <f t="shared" si="266"/>
        <v/>
      </c>
      <c r="P319" s="51" t="str">
        <f t="shared" si="267"/>
        <v/>
      </c>
      <c r="Q319" s="51"/>
      <c r="R319" s="75">
        <f>IF(R318+1&lt;13,(R318+1)*S1,1*S1)</f>
        <v>0</v>
      </c>
      <c r="S319" s="75">
        <f>SUM(BG319*S1)</f>
        <v>0</v>
      </c>
      <c r="T319" s="75">
        <f>IF(R319=1,(T318+1)*S1,T318*S1)</f>
        <v>0</v>
      </c>
      <c r="U319" s="75">
        <f>IF(U318+3&lt;13,(U318+3)*V1,(U318-9)*V1)</f>
        <v>0</v>
      </c>
      <c r="V319" s="75">
        <f>SUM(BG319*V1)</f>
        <v>0</v>
      </c>
      <c r="W319" s="75">
        <f>IF(U319&lt;4,(W318+1)*V1,W318*V1)</f>
        <v>0</v>
      </c>
      <c r="X319" s="75">
        <f>IF(X318+6&lt;13,(X318+6)*Y1,(X318-6)*Y1)</f>
        <v>0</v>
      </c>
      <c r="Y319" s="75">
        <f>SUM(BG319*Y1)</f>
        <v>0</v>
      </c>
      <c r="Z319" s="75">
        <f>IF(X319&lt;6,(Z318+1)*Y1,Z318*Y1)</f>
        <v>0</v>
      </c>
      <c r="AA319" s="75">
        <f>SUM(AA318*AB1)</f>
        <v>0</v>
      </c>
      <c r="AB319" s="75">
        <f>SUM(BG319*AB1)</f>
        <v>0</v>
      </c>
      <c r="AC319" s="75">
        <f>SUM(AC318+1*AB1)</f>
        <v>0</v>
      </c>
      <c r="AD319" s="75">
        <v>0</v>
      </c>
      <c r="AE319" s="75">
        <v>0</v>
      </c>
      <c r="AF319" s="75">
        <v>0</v>
      </c>
      <c r="AG319" s="75">
        <f>IF(AG318+2&lt;13,(AG318+2)*AH1,(AG318-10)*AH1)</f>
        <v>0</v>
      </c>
      <c r="AH319" s="75">
        <f>SUM(BG319*AH1)</f>
        <v>0</v>
      </c>
      <c r="AI319" s="75">
        <f>IF(AG319&lt;3,(AI318+1)*AH1,AI318*AH1)</f>
        <v>0</v>
      </c>
      <c r="AJ319" s="75">
        <f>IF(AJ317=AJ318,(AJ318+1-AK319)*AL1,AJ318*AL1)</f>
        <v>0</v>
      </c>
      <c r="AK319" s="75">
        <f t="shared" si="250"/>
        <v>0</v>
      </c>
      <c r="AL319" s="75">
        <f>IF(AJ319-AJ318=0,(AL318+15)*AL1,AM1*AL1)</f>
        <v>0</v>
      </c>
      <c r="AM319" s="75">
        <f>IF(AK319=12,(AM318+1)*AL1,AM318*AL1)</f>
        <v>0</v>
      </c>
      <c r="AN319" s="75">
        <f>IF(AN317=AN318,(AN318+1-AO319)*AO1,AN318*AO1)</f>
        <v>0</v>
      </c>
      <c r="AO319" s="75">
        <f t="shared" si="242"/>
        <v>0</v>
      </c>
      <c r="AP319" s="75">
        <f>IF(AN318=AN319,BG319*AO1,(AP318-15)*AO1)</f>
        <v>0</v>
      </c>
      <c r="AQ319" s="75">
        <f>IF(AO319=12,(AQ318+1)*AO1,AQ318*AO1)</f>
        <v>0</v>
      </c>
      <c r="AR319" s="91">
        <f>SUM(MONTH(BC318+14)*AS1)</f>
        <v>0</v>
      </c>
      <c r="AS319" s="91">
        <f>SUM(DAY(BC318+14)*AS1)</f>
        <v>0</v>
      </c>
      <c r="AT319" s="91">
        <f>SUM(YEAR(BC318+14)*AS1)</f>
        <v>0</v>
      </c>
      <c r="AU319" s="91">
        <f>SUM(MONTH(BC318+7)*AV1)</f>
        <v>0</v>
      </c>
      <c r="AV319" s="91">
        <f>SUM(DAY(BC318+7)*AV1)</f>
        <v>0</v>
      </c>
      <c r="AW319" s="91">
        <f>SUM(YEAR(BC318+7)*AV1)</f>
        <v>0</v>
      </c>
      <c r="AX319" s="91">
        <f t="shared" si="220"/>
        <v>1</v>
      </c>
      <c r="AY319" s="91">
        <f t="shared" si="218"/>
        <v>1</v>
      </c>
      <c r="AZ319" s="91">
        <f t="shared" si="219"/>
        <v>0</v>
      </c>
      <c r="BA319" s="91">
        <f t="shared" si="219"/>
        <v>0</v>
      </c>
      <c r="BB319" s="79">
        <f t="shared" si="221"/>
        <v>0</v>
      </c>
      <c r="BC319" s="91">
        <f t="shared" si="222"/>
        <v>0</v>
      </c>
      <c r="BD319" s="75" t="s">
        <v>59</v>
      </c>
      <c r="BE319" s="91">
        <f>IF(BC319&lt;BU42,((BC319*10)+5),999999)</f>
        <v>5</v>
      </c>
      <c r="BF319" s="91">
        <f t="shared" si="223"/>
        <v>1</v>
      </c>
      <c r="BG319" s="75">
        <f t="shared" si="224"/>
        <v>0</v>
      </c>
      <c r="BH319" s="75">
        <f t="shared" si="243"/>
        <v>0</v>
      </c>
      <c r="BI319" s="75" t="b">
        <f t="shared" si="225"/>
        <v>0</v>
      </c>
      <c r="BJ319" s="75">
        <f t="shared" si="226"/>
        <v>0</v>
      </c>
      <c r="BK319" s="75">
        <f t="shared" si="227"/>
        <v>0</v>
      </c>
      <c r="BL319" s="75" t="b">
        <f t="shared" si="228"/>
        <v>1</v>
      </c>
      <c r="BM319" s="75">
        <f t="shared" si="229"/>
        <v>0</v>
      </c>
      <c r="BN319" s="75">
        <f t="shared" si="230"/>
        <v>0</v>
      </c>
      <c r="BO319" s="75" t="b">
        <f t="shared" si="231"/>
        <v>0</v>
      </c>
      <c r="BP319" s="75">
        <f t="shared" si="232"/>
        <v>0</v>
      </c>
      <c r="BQ319" s="75">
        <f t="shared" si="233"/>
        <v>0</v>
      </c>
      <c r="BR319" s="75"/>
      <c r="BS319" s="72" t="b">
        <f t="shared" si="257"/>
        <v>0</v>
      </c>
      <c r="BT319" s="72">
        <f t="shared" si="263"/>
        <v>0</v>
      </c>
      <c r="BU319" s="69" t="str">
        <f t="shared" si="262"/>
        <v/>
      </c>
      <c r="BV319" s="75"/>
      <c r="BW319" s="75"/>
      <c r="BX319" s="75"/>
      <c r="BY319" s="75"/>
      <c r="BZ319" s="75"/>
      <c r="CA319" s="75"/>
      <c r="CB319" s="75"/>
      <c r="CC319" s="75"/>
      <c r="CD319" s="79">
        <f t="shared" si="234"/>
        <v>0</v>
      </c>
      <c r="CE319" s="92">
        <f>IF(CD319&lt;CE3,CD319,CE3)</f>
        <v>0</v>
      </c>
      <c r="CF319" s="72" t="str">
        <f>IF(CE319&gt;=CE3,"BALLOON","PMT")</f>
        <v>PMT</v>
      </c>
      <c r="CG319" s="91">
        <f t="shared" si="244"/>
        <v>0</v>
      </c>
      <c r="CH319" s="91">
        <f>IF(BX1=360,CB5,CG319)</f>
        <v>0</v>
      </c>
      <c r="CI319" s="75" t="b">
        <f t="shared" si="235"/>
        <v>0</v>
      </c>
      <c r="CJ319" s="75">
        <f t="shared" si="245"/>
        <v>0</v>
      </c>
      <c r="CK319" s="75">
        <f>SUM(CJ319*CK1)</f>
        <v>0</v>
      </c>
      <c r="CL319" s="98">
        <f t="shared" si="236"/>
        <v>0</v>
      </c>
      <c r="CM319" s="97">
        <f>IF(CF319="PMT",E16-CL319,0)</f>
        <v>0</v>
      </c>
      <c r="CN319" s="97">
        <f t="shared" si="249"/>
        <v>0</v>
      </c>
      <c r="CO319" s="97">
        <f t="shared" si="237"/>
        <v>0</v>
      </c>
      <c r="CP319" s="97">
        <f t="shared" si="238"/>
        <v>0</v>
      </c>
      <c r="CQ319" s="94">
        <f t="shared" si="239"/>
        <v>0</v>
      </c>
      <c r="CR319" s="95">
        <f t="shared" si="246"/>
        <v>0</v>
      </c>
      <c r="CS319" s="96">
        <f t="shared" si="258"/>
        <v>0</v>
      </c>
      <c r="CT319" s="75">
        <f t="shared" si="248"/>
        <v>0</v>
      </c>
      <c r="CU319" s="99">
        <f t="shared" si="241"/>
        <v>0</v>
      </c>
      <c r="CV319" s="99">
        <f t="shared" si="268"/>
        <v>0</v>
      </c>
      <c r="CW319" s="100">
        <f t="shared" si="247"/>
        <v>0</v>
      </c>
      <c r="CX319" s="75">
        <f>SUM(CR319*CT319*BE1)</f>
        <v>0</v>
      </c>
    </row>
    <row r="320" spans="1:102" ht="18.95" customHeight="1">
      <c r="A320" s="45" t="str">
        <f t="shared" si="251"/>
        <v/>
      </c>
      <c r="B320" s="55" t="str">
        <f t="shared" si="253"/>
        <v/>
      </c>
      <c r="C320" s="47" t="str">
        <f t="shared" si="252"/>
        <v/>
      </c>
      <c r="D320" s="56" t="str">
        <f t="shared" si="254"/>
        <v/>
      </c>
      <c r="E320" s="121" t="str">
        <f t="shared" si="259"/>
        <v/>
      </c>
      <c r="F320" s="121"/>
      <c r="G320" s="57" t="str">
        <f t="shared" si="255"/>
        <v/>
      </c>
      <c r="H320" s="57" t="str">
        <f t="shared" si="256"/>
        <v/>
      </c>
      <c r="I320" s="128" t="str">
        <f t="shared" si="260"/>
        <v/>
      </c>
      <c r="J320" s="128" t="str">
        <f t="shared" si="261"/>
        <v/>
      </c>
      <c r="K320" s="140" t="str">
        <f t="shared" si="264"/>
        <v/>
      </c>
      <c r="L320" s="140"/>
      <c r="M320" s="139" t="str">
        <f t="shared" si="265"/>
        <v/>
      </c>
      <c r="N320" s="139"/>
      <c r="O320" s="46" t="str">
        <f t="shared" si="266"/>
        <v/>
      </c>
      <c r="P320" s="51" t="str">
        <f t="shared" si="267"/>
        <v/>
      </c>
      <c r="Q320" s="51"/>
      <c r="R320" s="75">
        <f>IF(R319+1&lt;13,(R319+1)*S1,1*S1)</f>
        <v>0</v>
      </c>
      <c r="S320" s="75">
        <f>SUM(BG320*S1)</f>
        <v>0</v>
      </c>
      <c r="T320" s="75">
        <f>IF(R320=1,(T319+1)*S1,T319*S1)</f>
        <v>0</v>
      </c>
      <c r="U320" s="75">
        <f>IF(U319+3&lt;13,(U319+3)*V1,(U319-9)*V1)</f>
        <v>0</v>
      </c>
      <c r="V320" s="75">
        <f>SUM(BG320*V1)</f>
        <v>0</v>
      </c>
      <c r="W320" s="75">
        <f>IF(U320&lt;4,(W319+1)*V1,W319*V1)</f>
        <v>0</v>
      </c>
      <c r="X320" s="75">
        <f>IF(X319+6&lt;13,(X319+6)*Y1,(X319-6)*Y1)</f>
        <v>0</v>
      </c>
      <c r="Y320" s="75">
        <f>SUM(BG320*Y1)</f>
        <v>0</v>
      </c>
      <c r="Z320" s="75">
        <f>IF(X320&lt;6,(Z319+1)*Y1,Z319*Y1)</f>
        <v>0</v>
      </c>
      <c r="AA320" s="75">
        <f>SUM(AA319*AB1)</f>
        <v>0</v>
      </c>
      <c r="AB320" s="75">
        <f>SUM(BG320*AB1)</f>
        <v>0</v>
      </c>
      <c r="AC320" s="75">
        <f>SUM(AC319+1*AB1)</f>
        <v>0</v>
      </c>
      <c r="AD320" s="75">
        <v>0</v>
      </c>
      <c r="AE320" s="75">
        <v>0</v>
      </c>
      <c r="AF320" s="75">
        <v>0</v>
      </c>
      <c r="AG320" s="75">
        <f>IF(AG319+2&lt;13,(AG319+2)*AH1,(AG319-10)*AH1)</f>
        <v>0</v>
      </c>
      <c r="AH320" s="75">
        <f>SUM(BG320*AH1)</f>
        <v>0</v>
      </c>
      <c r="AI320" s="75">
        <f>IF(AG320&lt;3,(AI319+1)*AH1,AI319*AH1)</f>
        <v>0</v>
      </c>
      <c r="AJ320" s="75">
        <f>IF(AJ318=AJ319,(AJ319+1-AK320)*AL1,AJ319*AL1)</f>
        <v>0</v>
      </c>
      <c r="AK320" s="75">
        <f t="shared" si="250"/>
        <v>0</v>
      </c>
      <c r="AL320" s="75">
        <f>IF(AJ320-AJ319=0,(AL319+15)*AL1,AM1*AL1)</f>
        <v>0</v>
      </c>
      <c r="AM320" s="75">
        <f>IF(AK320=12,(AM319+1)*AL1,AM319*AL1)</f>
        <v>0</v>
      </c>
      <c r="AN320" s="75">
        <f>IF(AN318=AN319,(AN319+1-AO320)*AO1,AN319*AO1)</f>
        <v>0</v>
      </c>
      <c r="AO320" s="75">
        <f t="shared" si="242"/>
        <v>0</v>
      </c>
      <c r="AP320" s="75">
        <f>IF(AN319=AN320,BG320*AO1,(AP319-15)*AO1)</f>
        <v>0</v>
      </c>
      <c r="AQ320" s="75">
        <f>IF(AO320=12,(AQ319+1)*AO1,AQ319*AO1)</f>
        <v>0</v>
      </c>
      <c r="AR320" s="91">
        <f>SUM(MONTH(BC319+14)*AS1)</f>
        <v>0</v>
      </c>
      <c r="AS320" s="91">
        <f>SUM(DAY(BC319+14)*AS1)</f>
        <v>0</v>
      </c>
      <c r="AT320" s="91">
        <f>SUM(YEAR(BC319+14)*AS1)</f>
        <v>0</v>
      </c>
      <c r="AU320" s="91">
        <f>SUM(MONTH(BC319+7)*AV1)</f>
        <v>0</v>
      </c>
      <c r="AV320" s="91">
        <f>SUM(DAY(BC319+7)*AV1)</f>
        <v>0</v>
      </c>
      <c r="AW320" s="91">
        <f>SUM(YEAR(BC319+7)*AV1)</f>
        <v>0</v>
      </c>
      <c r="AX320" s="91">
        <f t="shared" si="220"/>
        <v>1</v>
      </c>
      <c r="AY320" s="91">
        <f t="shared" si="218"/>
        <v>1</v>
      </c>
      <c r="AZ320" s="91">
        <f t="shared" si="219"/>
        <v>0</v>
      </c>
      <c r="BA320" s="91">
        <f t="shared" si="219"/>
        <v>0</v>
      </c>
      <c r="BB320" s="79">
        <f t="shared" si="221"/>
        <v>0</v>
      </c>
      <c r="BC320" s="91">
        <f t="shared" si="222"/>
        <v>0</v>
      </c>
      <c r="BD320" s="75" t="s">
        <v>59</v>
      </c>
      <c r="BE320" s="91">
        <f>IF(BC320&lt;BU42,((BC320*10)+5),999999)</f>
        <v>5</v>
      </c>
      <c r="BF320" s="91">
        <f t="shared" si="223"/>
        <v>1</v>
      </c>
      <c r="BG320" s="75">
        <f t="shared" si="224"/>
        <v>0</v>
      </c>
      <c r="BH320" s="75">
        <f t="shared" si="243"/>
        <v>0</v>
      </c>
      <c r="BI320" s="75" t="b">
        <f t="shared" si="225"/>
        <v>0</v>
      </c>
      <c r="BJ320" s="75">
        <f t="shared" si="226"/>
        <v>0</v>
      </c>
      <c r="BK320" s="75">
        <f t="shared" si="227"/>
        <v>0</v>
      </c>
      <c r="BL320" s="75" t="b">
        <f t="shared" si="228"/>
        <v>1</v>
      </c>
      <c r="BM320" s="75">
        <f t="shared" si="229"/>
        <v>0</v>
      </c>
      <c r="BN320" s="75">
        <f t="shared" si="230"/>
        <v>0</v>
      </c>
      <c r="BO320" s="75" t="b">
        <f t="shared" si="231"/>
        <v>0</v>
      </c>
      <c r="BP320" s="75">
        <f t="shared" si="232"/>
        <v>0</v>
      </c>
      <c r="BQ320" s="75">
        <f t="shared" si="233"/>
        <v>0</v>
      </c>
      <c r="BR320" s="75"/>
      <c r="BS320" s="72" t="b">
        <f t="shared" si="257"/>
        <v>0</v>
      </c>
      <c r="BT320" s="72">
        <f t="shared" si="263"/>
        <v>0</v>
      </c>
      <c r="BU320" s="69" t="str">
        <f t="shared" si="262"/>
        <v/>
      </c>
      <c r="BV320" s="75"/>
      <c r="BW320" s="75"/>
      <c r="BX320" s="75"/>
      <c r="BY320" s="75"/>
      <c r="BZ320" s="75"/>
      <c r="CA320" s="75"/>
      <c r="CB320" s="75"/>
      <c r="CC320" s="75"/>
      <c r="CD320" s="79">
        <f t="shared" si="234"/>
        <v>0</v>
      </c>
      <c r="CE320" s="92">
        <f>IF(CD320&lt;CE3,CD320,CE3)</f>
        <v>0</v>
      </c>
      <c r="CF320" s="72" t="str">
        <f>IF(CE320&gt;=CE3,"BALLOON","PMT")</f>
        <v>PMT</v>
      </c>
      <c r="CG320" s="91">
        <f t="shared" si="244"/>
        <v>0</v>
      </c>
      <c r="CH320" s="91">
        <f>IF(BX1=360,CB5,CG320)</f>
        <v>0</v>
      </c>
      <c r="CI320" s="75" t="b">
        <f t="shared" si="235"/>
        <v>0</v>
      </c>
      <c r="CJ320" s="75">
        <f t="shared" si="245"/>
        <v>0</v>
      </c>
      <c r="CK320" s="75">
        <f>SUM(CJ320*CK1)</f>
        <v>0</v>
      </c>
      <c r="CL320" s="98">
        <f t="shared" si="236"/>
        <v>0</v>
      </c>
      <c r="CM320" s="97">
        <f>IF(CF320="PMT",E16-CL320,0)</f>
        <v>0</v>
      </c>
      <c r="CN320" s="97">
        <f t="shared" si="249"/>
        <v>0</v>
      </c>
      <c r="CO320" s="97">
        <f t="shared" si="237"/>
        <v>0</v>
      </c>
      <c r="CP320" s="97">
        <f t="shared" si="238"/>
        <v>0</v>
      </c>
      <c r="CQ320" s="94">
        <f t="shared" si="239"/>
        <v>0</v>
      </c>
      <c r="CR320" s="95">
        <f t="shared" si="246"/>
        <v>0</v>
      </c>
      <c r="CS320" s="96">
        <f t="shared" si="258"/>
        <v>0</v>
      </c>
      <c r="CT320" s="75">
        <f t="shared" si="248"/>
        <v>0</v>
      </c>
      <c r="CU320" s="99">
        <f t="shared" si="241"/>
        <v>0</v>
      </c>
      <c r="CV320" s="99">
        <f t="shared" si="268"/>
        <v>0</v>
      </c>
      <c r="CW320" s="100">
        <f t="shared" si="247"/>
        <v>0</v>
      </c>
      <c r="CX320" s="75">
        <f>SUM(CR320*CT320*BE1)</f>
        <v>0</v>
      </c>
    </row>
    <row r="321" spans="1:102" ht="18.95" customHeight="1">
      <c r="A321" s="45" t="str">
        <f t="shared" si="251"/>
        <v/>
      </c>
      <c r="B321" s="55" t="str">
        <f t="shared" si="253"/>
        <v/>
      </c>
      <c r="C321" s="47" t="str">
        <f t="shared" si="252"/>
        <v/>
      </c>
      <c r="D321" s="56" t="str">
        <f t="shared" si="254"/>
        <v/>
      </c>
      <c r="E321" s="121" t="str">
        <f t="shared" si="259"/>
        <v/>
      </c>
      <c r="F321" s="121"/>
      <c r="G321" s="57" t="str">
        <f t="shared" si="255"/>
        <v/>
      </c>
      <c r="H321" s="57" t="str">
        <f t="shared" si="256"/>
        <v/>
      </c>
      <c r="I321" s="128" t="str">
        <f t="shared" si="260"/>
        <v/>
      </c>
      <c r="J321" s="128" t="str">
        <f t="shared" si="261"/>
        <v/>
      </c>
      <c r="K321" s="140" t="str">
        <f t="shared" si="264"/>
        <v/>
      </c>
      <c r="L321" s="140"/>
      <c r="M321" s="139" t="str">
        <f t="shared" si="265"/>
        <v/>
      </c>
      <c r="N321" s="139"/>
      <c r="O321" s="46" t="str">
        <f t="shared" si="266"/>
        <v/>
      </c>
      <c r="P321" s="51" t="str">
        <f t="shared" si="267"/>
        <v/>
      </c>
      <c r="Q321" s="51"/>
      <c r="R321" s="75">
        <f>IF(R320+1&lt;13,(R320+1)*S1,1*S1)</f>
        <v>0</v>
      </c>
      <c r="S321" s="75">
        <f>SUM(BG321*S1)</f>
        <v>0</v>
      </c>
      <c r="T321" s="75">
        <f>IF(R321=1,(T320+1)*S1,T320*S1)</f>
        <v>0</v>
      </c>
      <c r="U321" s="75">
        <f>IF(U320+3&lt;13,(U320+3)*V1,(U320-9)*V1)</f>
        <v>0</v>
      </c>
      <c r="V321" s="75">
        <f>SUM(BG321*V1)</f>
        <v>0</v>
      </c>
      <c r="W321" s="75">
        <f>IF(U321&lt;4,(W320+1)*V1,W320*V1)</f>
        <v>0</v>
      </c>
      <c r="X321" s="75">
        <f>IF(X320+6&lt;13,(X320+6)*Y1,(X320-6)*Y1)</f>
        <v>0</v>
      </c>
      <c r="Y321" s="75">
        <f>SUM(BG321*Y1)</f>
        <v>0</v>
      </c>
      <c r="Z321" s="75">
        <f>IF(X321&lt;6,(Z320+1)*Y1,Z320*Y1)</f>
        <v>0</v>
      </c>
      <c r="AA321" s="75">
        <f>SUM(AA320*AB1)</f>
        <v>0</v>
      </c>
      <c r="AB321" s="75">
        <f>SUM(BG321*AB1)</f>
        <v>0</v>
      </c>
      <c r="AC321" s="75">
        <f>SUM(AC320+1*AB1)</f>
        <v>0</v>
      </c>
      <c r="AD321" s="75">
        <v>0</v>
      </c>
      <c r="AE321" s="75">
        <v>0</v>
      </c>
      <c r="AF321" s="75">
        <v>0</v>
      </c>
      <c r="AG321" s="75">
        <f>IF(AG320+2&lt;13,(AG320+2)*AH1,(AG320-10)*AH1)</f>
        <v>0</v>
      </c>
      <c r="AH321" s="75">
        <f>SUM(BG321*AH1)</f>
        <v>0</v>
      </c>
      <c r="AI321" s="75">
        <f>IF(AG321&lt;3,(AI320+1)*AH1,AI320*AH1)</f>
        <v>0</v>
      </c>
      <c r="AJ321" s="75">
        <f>IF(AJ319=AJ320,(AJ320+1-AK321)*AL1,AJ320*AL1)</f>
        <v>0</v>
      </c>
      <c r="AK321" s="75">
        <f t="shared" si="250"/>
        <v>0</v>
      </c>
      <c r="AL321" s="75">
        <f>IF(AJ321-AJ320=0,(AL320+15)*AL1,AM1*AL1)</f>
        <v>0</v>
      </c>
      <c r="AM321" s="75">
        <f>IF(AK321=12,(AM320+1)*AL1,AM320*AL1)</f>
        <v>0</v>
      </c>
      <c r="AN321" s="75">
        <f>IF(AN319=AN320,(AN320+1-AO321)*AO1,AN320*AO1)</f>
        <v>0</v>
      </c>
      <c r="AO321" s="75">
        <f t="shared" si="242"/>
        <v>0</v>
      </c>
      <c r="AP321" s="75">
        <f>IF(AN320=AN321,BG321*AO1,(AP320-15)*AO1)</f>
        <v>0</v>
      </c>
      <c r="AQ321" s="75">
        <f>IF(AO321=12,(AQ320+1)*AO1,AQ320*AO1)</f>
        <v>0</v>
      </c>
      <c r="AR321" s="91">
        <f>SUM(MONTH(BC320+14)*AS1)</f>
        <v>0</v>
      </c>
      <c r="AS321" s="91">
        <f>SUM(DAY(BC320+14)*AS1)</f>
        <v>0</v>
      </c>
      <c r="AT321" s="91">
        <f>SUM(YEAR(BC320+14)*AS1)</f>
        <v>0</v>
      </c>
      <c r="AU321" s="91">
        <f>SUM(MONTH(BC320+7)*AV1)</f>
        <v>0</v>
      </c>
      <c r="AV321" s="91">
        <f>SUM(DAY(BC320+7)*AV1)</f>
        <v>0</v>
      </c>
      <c r="AW321" s="91">
        <f>SUM(YEAR(BC320+7)*AV1)</f>
        <v>0</v>
      </c>
      <c r="AX321" s="91">
        <f t="shared" si="220"/>
        <v>1</v>
      </c>
      <c r="AY321" s="91">
        <f t="shared" si="218"/>
        <v>1</v>
      </c>
      <c r="AZ321" s="91">
        <f t="shared" si="219"/>
        <v>0</v>
      </c>
      <c r="BA321" s="91">
        <f t="shared" si="219"/>
        <v>0</v>
      </c>
      <c r="BB321" s="79">
        <f t="shared" si="221"/>
        <v>0</v>
      </c>
      <c r="BC321" s="91">
        <f t="shared" si="222"/>
        <v>0</v>
      </c>
      <c r="BD321" s="75" t="s">
        <v>59</v>
      </c>
      <c r="BE321" s="91">
        <f>IF(BC321&lt;BU42,((BC321*10)+5),999999)</f>
        <v>5</v>
      </c>
      <c r="BF321" s="91">
        <f t="shared" si="223"/>
        <v>1</v>
      </c>
      <c r="BG321" s="75">
        <f t="shared" si="224"/>
        <v>0</v>
      </c>
      <c r="BH321" s="75">
        <f t="shared" si="243"/>
        <v>0</v>
      </c>
      <c r="BI321" s="75" t="b">
        <f t="shared" si="225"/>
        <v>0</v>
      </c>
      <c r="BJ321" s="75">
        <f t="shared" si="226"/>
        <v>0</v>
      </c>
      <c r="BK321" s="75">
        <f t="shared" si="227"/>
        <v>0</v>
      </c>
      <c r="BL321" s="75" t="b">
        <f t="shared" si="228"/>
        <v>1</v>
      </c>
      <c r="BM321" s="75">
        <f t="shared" si="229"/>
        <v>0</v>
      </c>
      <c r="BN321" s="75">
        <f t="shared" si="230"/>
        <v>0</v>
      </c>
      <c r="BO321" s="75" t="b">
        <f t="shared" si="231"/>
        <v>0</v>
      </c>
      <c r="BP321" s="75">
        <f t="shared" si="232"/>
        <v>0</v>
      </c>
      <c r="BQ321" s="75">
        <f t="shared" si="233"/>
        <v>0</v>
      </c>
      <c r="BR321" s="75"/>
      <c r="BS321" s="72" t="b">
        <f t="shared" si="257"/>
        <v>0</v>
      </c>
      <c r="BT321" s="72">
        <f t="shared" si="263"/>
        <v>0</v>
      </c>
      <c r="BU321" s="69" t="str">
        <f t="shared" si="262"/>
        <v/>
      </c>
      <c r="BV321" s="75"/>
      <c r="BW321" s="75"/>
      <c r="BX321" s="75"/>
      <c r="BY321" s="75"/>
      <c r="BZ321" s="75"/>
      <c r="CA321" s="75"/>
      <c r="CB321" s="75"/>
      <c r="CC321" s="75"/>
      <c r="CD321" s="79">
        <f t="shared" si="234"/>
        <v>0</v>
      </c>
      <c r="CE321" s="92">
        <f>IF(CD321&lt;CE3,CD321,CE3)</f>
        <v>0</v>
      </c>
      <c r="CF321" s="72" t="str">
        <f>IF(CE321&gt;=CE3,"BALLOON","PMT")</f>
        <v>PMT</v>
      </c>
      <c r="CG321" s="91">
        <f t="shared" si="244"/>
        <v>0</v>
      </c>
      <c r="CH321" s="91">
        <f>IF(BX1=360,CB5,CG321)</f>
        <v>0</v>
      </c>
      <c r="CI321" s="75" t="b">
        <f t="shared" si="235"/>
        <v>0</v>
      </c>
      <c r="CJ321" s="75">
        <f t="shared" si="245"/>
        <v>0</v>
      </c>
      <c r="CK321" s="75">
        <f>SUM(CJ321*CK1)</f>
        <v>0</v>
      </c>
      <c r="CL321" s="98">
        <f t="shared" si="236"/>
        <v>0</v>
      </c>
      <c r="CM321" s="97">
        <f>IF(CF321="PMT",E16-CL321,0)</f>
        <v>0</v>
      </c>
      <c r="CN321" s="97">
        <f t="shared" si="249"/>
        <v>0</v>
      </c>
      <c r="CO321" s="97">
        <f t="shared" si="237"/>
        <v>0</v>
      </c>
      <c r="CP321" s="97">
        <f t="shared" si="238"/>
        <v>0</v>
      </c>
      <c r="CQ321" s="94">
        <f t="shared" si="239"/>
        <v>0</v>
      </c>
      <c r="CR321" s="95">
        <f t="shared" si="246"/>
        <v>0</v>
      </c>
      <c r="CS321" s="96">
        <f t="shared" si="258"/>
        <v>0</v>
      </c>
      <c r="CT321" s="75">
        <f t="shared" si="248"/>
        <v>0</v>
      </c>
      <c r="CU321" s="99">
        <f t="shared" si="241"/>
        <v>0</v>
      </c>
      <c r="CV321" s="99">
        <f t="shared" si="268"/>
        <v>0</v>
      </c>
      <c r="CW321" s="100">
        <f t="shared" si="247"/>
        <v>0</v>
      </c>
      <c r="CX321" s="75">
        <f>SUM(CR321*CT321*BE1)</f>
        <v>0</v>
      </c>
    </row>
    <row r="322" spans="1:102" ht="18.95" customHeight="1">
      <c r="A322" s="45" t="str">
        <f t="shared" si="251"/>
        <v/>
      </c>
      <c r="B322" s="55" t="str">
        <f t="shared" si="253"/>
        <v/>
      </c>
      <c r="C322" s="47" t="str">
        <f t="shared" si="252"/>
        <v/>
      </c>
      <c r="D322" s="56" t="str">
        <f t="shared" si="254"/>
        <v/>
      </c>
      <c r="E322" s="121" t="str">
        <f t="shared" si="259"/>
        <v/>
      </c>
      <c r="F322" s="121"/>
      <c r="G322" s="57" t="str">
        <f t="shared" si="255"/>
        <v/>
      </c>
      <c r="H322" s="57" t="str">
        <f t="shared" si="256"/>
        <v/>
      </c>
      <c r="I322" s="128" t="str">
        <f t="shared" si="260"/>
        <v/>
      </c>
      <c r="J322" s="128" t="str">
        <f t="shared" si="261"/>
        <v/>
      </c>
      <c r="K322" s="140" t="str">
        <f t="shared" si="264"/>
        <v/>
      </c>
      <c r="L322" s="140"/>
      <c r="M322" s="139" t="str">
        <f t="shared" si="265"/>
        <v/>
      </c>
      <c r="N322" s="139"/>
      <c r="O322" s="46" t="str">
        <f t="shared" si="266"/>
        <v/>
      </c>
      <c r="P322" s="51" t="str">
        <f t="shared" si="267"/>
        <v/>
      </c>
      <c r="Q322" s="51"/>
      <c r="R322" s="75">
        <f>IF(R321+1&lt;13,(R321+1)*S1,1*S1)</f>
        <v>0</v>
      </c>
      <c r="S322" s="75">
        <f>SUM(BG322*S1)</f>
        <v>0</v>
      </c>
      <c r="T322" s="75">
        <f>IF(R322=1,(T321+1)*S1,T321*S1)</f>
        <v>0</v>
      </c>
      <c r="U322" s="75">
        <f>IF(U321+3&lt;13,(U321+3)*V1,(U321-9)*V1)</f>
        <v>0</v>
      </c>
      <c r="V322" s="75">
        <f>SUM(BG322*V1)</f>
        <v>0</v>
      </c>
      <c r="W322" s="75">
        <f>IF(U322&lt;4,(W321+1)*V1,W321*V1)</f>
        <v>0</v>
      </c>
      <c r="X322" s="75">
        <f>IF(X321+6&lt;13,(X321+6)*Y1,(X321-6)*Y1)</f>
        <v>0</v>
      </c>
      <c r="Y322" s="75">
        <f>SUM(BG322*Y1)</f>
        <v>0</v>
      </c>
      <c r="Z322" s="75">
        <f>IF(X322&lt;6,(Z321+1)*Y1,Z321*Y1)</f>
        <v>0</v>
      </c>
      <c r="AA322" s="75">
        <f>SUM(AA321*AB1)</f>
        <v>0</v>
      </c>
      <c r="AB322" s="75">
        <f>SUM(BG322*AB1)</f>
        <v>0</v>
      </c>
      <c r="AC322" s="75">
        <f>SUM(AC321+1*AB1)</f>
        <v>0</v>
      </c>
      <c r="AD322" s="75">
        <v>0</v>
      </c>
      <c r="AE322" s="75">
        <v>0</v>
      </c>
      <c r="AF322" s="75">
        <v>0</v>
      </c>
      <c r="AG322" s="75">
        <f>IF(AG321+2&lt;13,(AG321+2)*AH1,(AG321-10)*AH1)</f>
        <v>0</v>
      </c>
      <c r="AH322" s="75">
        <f>SUM(BG322*AH1)</f>
        <v>0</v>
      </c>
      <c r="AI322" s="75">
        <f>IF(AG322&lt;3,(AI321+1)*AH1,AI321*AH1)</f>
        <v>0</v>
      </c>
      <c r="AJ322" s="75">
        <f>IF(AJ320=AJ321,(AJ321+1-AK322)*AL1,AJ321*AL1)</f>
        <v>0</v>
      </c>
      <c r="AK322" s="75">
        <f t="shared" si="250"/>
        <v>0</v>
      </c>
      <c r="AL322" s="75">
        <f>IF(AJ322-AJ321=0,(AL321+15)*AL1,AM1*AL1)</f>
        <v>0</v>
      </c>
      <c r="AM322" s="75">
        <f>IF(AK322=12,(AM321+1)*AL1,AM321*AL1)</f>
        <v>0</v>
      </c>
      <c r="AN322" s="75">
        <f>IF(AN320=AN321,(AN321+1-AO322)*AO1,AN321*AO1)</f>
        <v>0</v>
      </c>
      <c r="AO322" s="75">
        <f t="shared" si="242"/>
        <v>0</v>
      </c>
      <c r="AP322" s="75">
        <f>IF(AN321=AN322,BG322*AO1,(AP321-15)*AO1)</f>
        <v>0</v>
      </c>
      <c r="AQ322" s="75">
        <f>IF(AO322=12,(AQ321+1)*AO1,AQ321*AO1)</f>
        <v>0</v>
      </c>
      <c r="AR322" s="91">
        <f>SUM(MONTH(BC321+14)*AS1)</f>
        <v>0</v>
      </c>
      <c r="AS322" s="91">
        <f>SUM(DAY(BC321+14)*AS1)</f>
        <v>0</v>
      </c>
      <c r="AT322" s="91">
        <f>SUM(YEAR(BC321+14)*AS1)</f>
        <v>0</v>
      </c>
      <c r="AU322" s="91">
        <f>SUM(MONTH(BC321+7)*AV1)</f>
        <v>0</v>
      </c>
      <c r="AV322" s="91">
        <f>SUM(DAY(BC321+7)*AV1)</f>
        <v>0</v>
      </c>
      <c r="AW322" s="91">
        <f>SUM(YEAR(BC321+7)*AV1)</f>
        <v>0</v>
      </c>
      <c r="AX322" s="91">
        <f t="shared" si="220"/>
        <v>1</v>
      </c>
      <c r="AY322" s="91">
        <f t="shared" si="218"/>
        <v>1</v>
      </c>
      <c r="AZ322" s="91">
        <f t="shared" si="219"/>
        <v>0</v>
      </c>
      <c r="BA322" s="91">
        <f t="shared" si="219"/>
        <v>0</v>
      </c>
      <c r="BB322" s="79">
        <f t="shared" si="221"/>
        <v>0</v>
      </c>
      <c r="BC322" s="91">
        <f t="shared" si="222"/>
        <v>0</v>
      </c>
      <c r="BD322" s="75" t="s">
        <v>59</v>
      </c>
      <c r="BE322" s="91">
        <f>IF(BC322&lt;BU42,((BC322*10)+5),999999)</f>
        <v>5</v>
      </c>
      <c r="BF322" s="91">
        <f t="shared" si="223"/>
        <v>1</v>
      </c>
      <c r="BG322" s="75">
        <f t="shared" si="224"/>
        <v>0</v>
      </c>
      <c r="BH322" s="75">
        <f t="shared" si="243"/>
        <v>0</v>
      </c>
      <c r="BI322" s="75" t="b">
        <f t="shared" si="225"/>
        <v>0</v>
      </c>
      <c r="BJ322" s="75">
        <f t="shared" si="226"/>
        <v>0</v>
      </c>
      <c r="BK322" s="75">
        <f t="shared" si="227"/>
        <v>0</v>
      </c>
      <c r="BL322" s="75" t="b">
        <f t="shared" si="228"/>
        <v>1</v>
      </c>
      <c r="BM322" s="75">
        <f t="shared" si="229"/>
        <v>0</v>
      </c>
      <c r="BN322" s="75">
        <f t="shared" si="230"/>
        <v>0</v>
      </c>
      <c r="BO322" s="75" t="b">
        <f t="shared" si="231"/>
        <v>0</v>
      </c>
      <c r="BP322" s="75">
        <f t="shared" si="232"/>
        <v>0</v>
      </c>
      <c r="BQ322" s="75">
        <f t="shared" si="233"/>
        <v>0</v>
      </c>
      <c r="BR322" s="75"/>
      <c r="BS322" s="72" t="b">
        <f t="shared" si="257"/>
        <v>0</v>
      </c>
      <c r="BT322" s="72">
        <f t="shared" si="263"/>
        <v>0</v>
      </c>
      <c r="BU322" s="69" t="str">
        <f t="shared" si="262"/>
        <v/>
      </c>
      <c r="BV322" s="75"/>
      <c r="BW322" s="75"/>
      <c r="BX322" s="75"/>
      <c r="BY322" s="75"/>
      <c r="BZ322" s="75"/>
      <c r="CA322" s="75"/>
      <c r="CB322" s="75"/>
      <c r="CC322" s="75"/>
      <c r="CD322" s="79">
        <f t="shared" si="234"/>
        <v>0</v>
      </c>
      <c r="CE322" s="92">
        <f>IF(CD322&lt;CE3,CD322,CE3)</f>
        <v>0</v>
      </c>
      <c r="CF322" s="72" t="str">
        <f>IF(CE322&gt;=CE3,"BALLOON","PMT")</f>
        <v>PMT</v>
      </c>
      <c r="CG322" s="91">
        <f t="shared" si="244"/>
        <v>0</v>
      </c>
      <c r="CH322" s="91">
        <f>IF(BX1=360,CB5,CG322)</f>
        <v>0</v>
      </c>
      <c r="CI322" s="75" t="b">
        <f t="shared" si="235"/>
        <v>0</v>
      </c>
      <c r="CJ322" s="75">
        <f t="shared" si="245"/>
        <v>0</v>
      </c>
      <c r="CK322" s="75">
        <f>SUM(CJ322*CK1)</f>
        <v>0</v>
      </c>
      <c r="CL322" s="98">
        <f t="shared" si="236"/>
        <v>0</v>
      </c>
      <c r="CM322" s="97">
        <f>IF(CF322="PMT",E16-CL322,0)</f>
        <v>0</v>
      </c>
      <c r="CN322" s="97">
        <f t="shared" si="249"/>
        <v>0</v>
      </c>
      <c r="CO322" s="97">
        <f t="shared" si="237"/>
        <v>0</v>
      </c>
      <c r="CP322" s="97">
        <f t="shared" si="238"/>
        <v>0</v>
      </c>
      <c r="CQ322" s="94">
        <f t="shared" si="239"/>
        <v>0</v>
      </c>
      <c r="CR322" s="95">
        <f t="shared" si="246"/>
        <v>0</v>
      </c>
      <c r="CS322" s="96">
        <f t="shared" si="258"/>
        <v>0</v>
      </c>
      <c r="CT322" s="75">
        <f t="shared" si="248"/>
        <v>0</v>
      </c>
      <c r="CU322" s="99">
        <f t="shared" si="241"/>
        <v>0</v>
      </c>
      <c r="CV322" s="99">
        <f t="shared" si="268"/>
        <v>0</v>
      </c>
      <c r="CW322" s="100">
        <f t="shared" si="247"/>
        <v>0</v>
      </c>
      <c r="CX322" s="75">
        <f>SUM(CR322*CT322*BE1)</f>
        <v>0</v>
      </c>
    </row>
    <row r="323" spans="1:102" ht="18.95" customHeight="1">
      <c r="A323" s="45" t="str">
        <f t="shared" si="251"/>
        <v/>
      </c>
      <c r="B323" s="55" t="str">
        <f t="shared" si="253"/>
        <v/>
      </c>
      <c r="C323" s="47" t="str">
        <f t="shared" si="252"/>
        <v/>
      </c>
      <c r="D323" s="56" t="str">
        <f t="shared" si="254"/>
        <v/>
      </c>
      <c r="E323" s="121" t="str">
        <f t="shared" si="259"/>
        <v/>
      </c>
      <c r="F323" s="121"/>
      <c r="G323" s="57" t="str">
        <f t="shared" si="255"/>
        <v/>
      </c>
      <c r="H323" s="57" t="str">
        <f t="shared" si="256"/>
        <v/>
      </c>
      <c r="I323" s="128" t="str">
        <f t="shared" si="260"/>
        <v/>
      </c>
      <c r="J323" s="128" t="str">
        <f t="shared" si="261"/>
        <v/>
      </c>
      <c r="K323" s="140" t="str">
        <f t="shared" si="264"/>
        <v/>
      </c>
      <c r="L323" s="140"/>
      <c r="M323" s="139" t="str">
        <f t="shared" si="265"/>
        <v/>
      </c>
      <c r="N323" s="139"/>
      <c r="O323" s="46" t="str">
        <f t="shared" si="266"/>
        <v/>
      </c>
      <c r="P323" s="51" t="str">
        <f t="shared" si="267"/>
        <v/>
      </c>
      <c r="Q323" s="51"/>
      <c r="R323" s="75">
        <f>IF(R322+1&lt;13,(R322+1)*S1,1*S1)</f>
        <v>0</v>
      </c>
      <c r="S323" s="75">
        <f>SUM(BG323*S1)</f>
        <v>0</v>
      </c>
      <c r="T323" s="75">
        <f>IF(R323=1,(T322+1)*S1,T322*S1)</f>
        <v>0</v>
      </c>
      <c r="U323" s="75">
        <f>IF(U322+3&lt;13,(U322+3)*V1,(U322-9)*V1)</f>
        <v>0</v>
      </c>
      <c r="V323" s="75">
        <f>SUM(BG323*V1)</f>
        <v>0</v>
      </c>
      <c r="W323" s="75">
        <f>IF(U323&lt;4,(W322+1)*V1,W322*V1)</f>
        <v>0</v>
      </c>
      <c r="X323" s="75">
        <f>IF(X322+6&lt;13,(X322+6)*Y1,(X322-6)*Y1)</f>
        <v>0</v>
      </c>
      <c r="Y323" s="75">
        <f>SUM(BG323*Y1)</f>
        <v>0</v>
      </c>
      <c r="Z323" s="75">
        <f>IF(X323&lt;6,(Z322+1)*Y1,Z322*Y1)</f>
        <v>0</v>
      </c>
      <c r="AA323" s="75">
        <f>SUM(AA322*AB1)</f>
        <v>0</v>
      </c>
      <c r="AB323" s="75">
        <f>SUM(BG323*AB1)</f>
        <v>0</v>
      </c>
      <c r="AC323" s="75">
        <f>SUM(AC322+1*AB1)</f>
        <v>0</v>
      </c>
      <c r="AD323" s="75">
        <v>0</v>
      </c>
      <c r="AE323" s="75">
        <v>0</v>
      </c>
      <c r="AF323" s="75">
        <v>0</v>
      </c>
      <c r="AG323" s="75">
        <f>IF(AG322+2&lt;13,(AG322+2)*AH1,(AG322-10)*AH1)</f>
        <v>0</v>
      </c>
      <c r="AH323" s="75">
        <f>SUM(BG323*AH1)</f>
        <v>0</v>
      </c>
      <c r="AI323" s="75">
        <f>IF(AG323&lt;3,(AI322+1)*AH1,AI322*AH1)</f>
        <v>0</v>
      </c>
      <c r="AJ323" s="75">
        <f>IF(AJ321=AJ322,(AJ322+1-AK323)*AL1,AJ322*AL1)</f>
        <v>0</v>
      </c>
      <c r="AK323" s="75">
        <f t="shared" si="250"/>
        <v>0</v>
      </c>
      <c r="AL323" s="75">
        <f>IF(AJ323-AJ322=0,(AL322+15)*AL1,AM1*AL1)</f>
        <v>0</v>
      </c>
      <c r="AM323" s="75">
        <f>IF(AK323=12,(AM322+1)*AL1,AM322*AL1)</f>
        <v>0</v>
      </c>
      <c r="AN323" s="75">
        <f>IF(AN321=AN322,(AN322+1-AO323)*AO1,AN322*AO1)</f>
        <v>0</v>
      </c>
      <c r="AO323" s="75">
        <f t="shared" si="242"/>
        <v>0</v>
      </c>
      <c r="AP323" s="75">
        <f>IF(AN322=AN323,BG323*AO1,(AP322-15)*AO1)</f>
        <v>0</v>
      </c>
      <c r="AQ323" s="75">
        <f>IF(AO323=12,(AQ322+1)*AO1,AQ322*AO1)</f>
        <v>0</v>
      </c>
      <c r="AR323" s="91">
        <f>SUM(MONTH(BC322+14)*AS1)</f>
        <v>0</v>
      </c>
      <c r="AS323" s="91">
        <f>SUM(DAY(BC322+14)*AS1)</f>
        <v>0</v>
      </c>
      <c r="AT323" s="91">
        <f>SUM(YEAR(BC322+14)*AS1)</f>
        <v>0</v>
      </c>
      <c r="AU323" s="91">
        <f>SUM(MONTH(BC322+7)*AV1)</f>
        <v>0</v>
      </c>
      <c r="AV323" s="91">
        <f>SUM(DAY(BC322+7)*AV1)</f>
        <v>0</v>
      </c>
      <c r="AW323" s="91">
        <f>SUM(YEAR(BC322+7)*AV1)</f>
        <v>0</v>
      </c>
      <c r="AX323" s="91">
        <f t="shared" si="220"/>
        <v>1</v>
      </c>
      <c r="AY323" s="91">
        <f t="shared" si="218"/>
        <v>1</v>
      </c>
      <c r="AZ323" s="91">
        <f t="shared" si="219"/>
        <v>0</v>
      </c>
      <c r="BA323" s="91">
        <f t="shared" si="219"/>
        <v>0</v>
      </c>
      <c r="BB323" s="79">
        <f t="shared" si="221"/>
        <v>0</v>
      </c>
      <c r="BC323" s="91">
        <f t="shared" si="222"/>
        <v>0</v>
      </c>
      <c r="BD323" s="75" t="s">
        <v>59</v>
      </c>
      <c r="BE323" s="91">
        <f>IF(BC323&lt;BU42,((BC323*10)+5),999999)</f>
        <v>5</v>
      </c>
      <c r="BF323" s="91">
        <f t="shared" si="223"/>
        <v>1</v>
      </c>
      <c r="BG323" s="75">
        <f t="shared" si="224"/>
        <v>0</v>
      </c>
      <c r="BH323" s="75">
        <f t="shared" si="243"/>
        <v>0</v>
      </c>
      <c r="BI323" s="75" t="b">
        <f t="shared" si="225"/>
        <v>0</v>
      </c>
      <c r="BJ323" s="75">
        <f t="shared" si="226"/>
        <v>0</v>
      </c>
      <c r="BK323" s="75">
        <f t="shared" si="227"/>
        <v>0</v>
      </c>
      <c r="BL323" s="75" t="b">
        <f t="shared" si="228"/>
        <v>1</v>
      </c>
      <c r="BM323" s="75">
        <f t="shared" si="229"/>
        <v>0</v>
      </c>
      <c r="BN323" s="75">
        <f t="shared" si="230"/>
        <v>0</v>
      </c>
      <c r="BO323" s="75" t="b">
        <f t="shared" si="231"/>
        <v>0</v>
      </c>
      <c r="BP323" s="75">
        <f t="shared" si="232"/>
        <v>0</v>
      </c>
      <c r="BQ323" s="75">
        <f t="shared" si="233"/>
        <v>0</v>
      </c>
      <c r="BR323" s="75"/>
      <c r="BS323" s="72" t="b">
        <f t="shared" si="257"/>
        <v>0</v>
      </c>
      <c r="BT323" s="72">
        <f t="shared" si="263"/>
        <v>0</v>
      </c>
      <c r="BU323" s="69" t="str">
        <f t="shared" si="262"/>
        <v/>
      </c>
      <c r="BV323" s="75"/>
      <c r="BW323" s="75"/>
      <c r="BX323" s="75"/>
      <c r="BY323" s="75"/>
      <c r="BZ323" s="75"/>
      <c r="CA323" s="75"/>
      <c r="CB323" s="75"/>
      <c r="CC323" s="75"/>
      <c r="CD323" s="79">
        <f t="shared" si="234"/>
        <v>0</v>
      </c>
      <c r="CE323" s="92">
        <f>IF(CD323&lt;CE3,CD323,CE3)</f>
        <v>0</v>
      </c>
      <c r="CF323" s="72" t="str">
        <f>IF(CE323&gt;=CE3,"BALLOON","PMT")</f>
        <v>PMT</v>
      </c>
      <c r="CG323" s="91">
        <f t="shared" si="244"/>
        <v>0</v>
      </c>
      <c r="CH323" s="91">
        <f>IF(BX1=360,CB5,CG323)</f>
        <v>0</v>
      </c>
      <c r="CI323" s="75" t="b">
        <f t="shared" si="235"/>
        <v>0</v>
      </c>
      <c r="CJ323" s="75">
        <f t="shared" si="245"/>
        <v>0</v>
      </c>
      <c r="CK323" s="75">
        <f>SUM(CJ323*CK1)</f>
        <v>0</v>
      </c>
      <c r="CL323" s="98">
        <f t="shared" si="236"/>
        <v>0</v>
      </c>
      <c r="CM323" s="97">
        <f>IF(CF323="PMT",E16-CL323,0)</f>
        <v>0</v>
      </c>
      <c r="CN323" s="97">
        <f t="shared" si="249"/>
        <v>0</v>
      </c>
      <c r="CO323" s="97">
        <f t="shared" si="237"/>
        <v>0</v>
      </c>
      <c r="CP323" s="97">
        <f t="shared" si="238"/>
        <v>0</v>
      </c>
      <c r="CQ323" s="94">
        <f t="shared" si="239"/>
        <v>0</v>
      </c>
      <c r="CR323" s="95">
        <f t="shared" si="246"/>
        <v>0</v>
      </c>
      <c r="CS323" s="96">
        <f t="shared" si="258"/>
        <v>0</v>
      </c>
      <c r="CT323" s="75">
        <f t="shared" si="248"/>
        <v>0</v>
      </c>
      <c r="CU323" s="99">
        <f t="shared" si="241"/>
        <v>0</v>
      </c>
      <c r="CV323" s="99">
        <f t="shared" si="268"/>
        <v>0</v>
      </c>
      <c r="CW323" s="100">
        <f t="shared" si="247"/>
        <v>0</v>
      </c>
      <c r="CX323" s="75">
        <f>SUM(CR323*CT323*BE1)</f>
        <v>0</v>
      </c>
    </row>
    <row r="324" spans="1:102" ht="18.95" customHeight="1">
      <c r="A324" s="45" t="str">
        <f t="shared" si="251"/>
        <v/>
      </c>
      <c r="B324" s="55" t="str">
        <f t="shared" si="253"/>
        <v/>
      </c>
      <c r="C324" s="47" t="str">
        <f t="shared" si="252"/>
        <v/>
      </c>
      <c r="D324" s="56" t="str">
        <f t="shared" si="254"/>
        <v/>
      </c>
      <c r="E324" s="121" t="str">
        <f t="shared" si="259"/>
        <v/>
      </c>
      <c r="F324" s="121"/>
      <c r="G324" s="57" t="str">
        <f t="shared" si="255"/>
        <v/>
      </c>
      <c r="H324" s="57" t="str">
        <f t="shared" si="256"/>
        <v/>
      </c>
      <c r="I324" s="128" t="str">
        <f t="shared" si="260"/>
        <v/>
      </c>
      <c r="J324" s="128" t="str">
        <f t="shared" si="261"/>
        <v/>
      </c>
      <c r="K324" s="140" t="str">
        <f t="shared" si="264"/>
        <v/>
      </c>
      <c r="L324" s="140"/>
      <c r="M324" s="139" t="str">
        <f t="shared" si="265"/>
        <v/>
      </c>
      <c r="N324" s="139"/>
      <c r="O324" s="46" t="str">
        <f t="shared" si="266"/>
        <v/>
      </c>
      <c r="P324" s="51" t="str">
        <f t="shared" si="267"/>
        <v/>
      </c>
      <c r="Q324" s="51"/>
      <c r="R324" s="75">
        <f>IF(R323+1&lt;13,(R323+1)*S1,1*S1)</f>
        <v>0</v>
      </c>
      <c r="S324" s="75">
        <f>SUM(BG324*S1)</f>
        <v>0</v>
      </c>
      <c r="T324" s="75">
        <f>IF(R324=1,(T323+1)*S1,T323*S1)</f>
        <v>0</v>
      </c>
      <c r="U324" s="75">
        <f>IF(U323+3&lt;13,(U323+3)*V1,(U323-9)*V1)</f>
        <v>0</v>
      </c>
      <c r="V324" s="75">
        <f>SUM(BG324*V1)</f>
        <v>0</v>
      </c>
      <c r="W324" s="75">
        <f>IF(U324&lt;4,(W323+1)*V1,W323*V1)</f>
        <v>0</v>
      </c>
      <c r="X324" s="75">
        <f>IF(X323+6&lt;13,(X323+6)*Y1,(X323-6)*Y1)</f>
        <v>0</v>
      </c>
      <c r="Y324" s="75">
        <f>SUM(BG324*Y1)</f>
        <v>0</v>
      </c>
      <c r="Z324" s="75">
        <f>IF(X324&lt;6,(Z323+1)*Y1,Z323*Y1)</f>
        <v>0</v>
      </c>
      <c r="AA324" s="75">
        <f>SUM(AA323*AB1)</f>
        <v>0</v>
      </c>
      <c r="AB324" s="75">
        <f>SUM(BG324*AB1)</f>
        <v>0</v>
      </c>
      <c r="AC324" s="75">
        <f>SUM(AC323+1*AB1)</f>
        <v>0</v>
      </c>
      <c r="AD324" s="75">
        <v>0</v>
      </c>
      <c r="AE324" s="75">
        <v>0</v>
      </c>
      <c r="AF324" s="75">
        <v>0</v>
      </c>
      <c r="AG324" s="75">
        <f>IF(AG323+2&lt;13,(AG323+2)*AH1,(AG323-10)*AH1)</f>
        <v>0</v>
      </c>
      <c r="AH324" s="75">
        <f>SUM(BG324*AH1)</f>
        <v>0</v>
      </c>
      <c r="AI324" s="75">
        <f>IF(AG324&lt;3,(AI323+1)*AH1,AI323*AH1)</f>
        <v>0</v>
      </c>
      <c r="AJ324" s="75">
        <f>IF(AJ322=AJ323,(AJ323+1-AK324)*AL1,AJ323*AL1)</f>
        <v>0</v>
      </c>
      <c r="AK324" s="75">
        <f t="shared" si="250"/>
        <v>0</v>
      </c>
      <c r="AL324" s="75">
        <f>IF(AJ324-AJ323=0,(AL323+15)*AL1,AM1*AL1)</f>
        <v>0</v>
      </c>
      <c r="AM324" s="75">
        <f>IF(AK324=12,(AM323+1)*AL1,AM323*AL1)</f>
        <v>0</v>
      </c>
      <c r="AN324" s="75">
        <f>IF(AN322=AN323,(AN323+1-AO324)*AO1,AN323*AO1)</f>
        <v>0</v>
      </c>
      <c r="AO324" s="75">
        <f t="shared" si="242"/>
        <v>0</v>
      </c>
      <c r="AP324" s="75">
        <f>IF(AN323=AN324,BG324*AO1,(AP323-15)*AO1)</f>
        <v>0</v>
      </c>
      <c r="AQ324" s="75">
        <f>IF(AO324=12,(AQ323+1)*AO1,AQ323*AO1)</f>
        <v>0</v>
      </c>
      <c r="AR324" s="91">
        <f>SUM(MONTH(BC323+14)*AS1)</f>
        <v>0</v>
      </c>
      <c r="AS324" s="91">
        <f>SUM(DAY(BC323+14)*AS1)</f>
        <v>0</v>
      </c>
      <c r="AT324" s="91">
        <f>SUM(YEAR(BC323+14)*AS1)</f>
        <v>0</v>
      </c>
      <c r="AU324" s="91">
        <f>SUM(MONTH(BC323+7)*AV1)</f>
        <v>0</v>
      </c>
      <c r="AV324" s="91">
        <f>SUM(DAY(BC323+7)*AV1)</f>
        <v>0</v>
      </c>
      <c r="AW324" s="91">
        <f>SUM(YEAR(BC323+7)*AV1)</f>
        <v>0</v>
      </c>
      <c r="AX324" s="91">
        <f t="shared" si="220"/>
        <v>1</v>
      </c>
      <c r="AY324" s="91">
        <f t="shared" ref="AY324:AY387" si="269">SUM(R324+U324+X324+AA324+AD324+AG324+AJ324+AN324+AR324+AU324+AX324)</f>
        <v>1</v>
      </c>
      <c r="AZ324" s="91">
        <f t="shared" ref="AZ324:BA387" si="270">SUM(S324+V324+Y324+AB324+AE324+AH324+AL324+AP324+AS324+AV324)</f>
        <v>0</v>
      </c>
      <c r="BA324" s="91">
        <f t="shared" si="270"/>
        <v>0</v>
      </c>
      <c r="BB324" s="79">
        <f t="shared" si="221"/>
        <v>0</v>
      </c>
      <c r="BC324" s="91">
        <f t="shared" si="222"/>
        <v>0</v>
      </c>
      <c r="BD324" s="75" t="s">
        <v>59</v>
      </c>
      <c r="BE324" s="91">
        <f>IF(BC324&lt;BU42,((BC324*10)+5),999999)</f>
        <v>5</v>
      </c>
      <c r="BF324" s="91">
        <f t="shared" si="223"/>
        <v>1</v>
      </c>
      <c r="BG324" s="75">
        <f t="shared" si="224"/>
        <v>0</v>
      </c>
      <c r="BH324" s="75">
        <f t="shared" si="243"/>
        <v>0</v>
      </c>
      <c r="BI324" s="75" t="b">
        <f t="shared" si="225"/>
        <v>0</v>
      </c>
      <c r="BJ324" s="75">
        <f t="shared" si="226"/>
        <v>0</v>
      </c>
      <c r="BK324" s="75">
        <f t="shared" si="227"/>
        <v>0</v>
      </c>
      <c r="BL324" s="75" t="b">
        <f t="shared" si="228"/>
        <v>1</v>
      </c>
      <c r="BM324" s="75">
        <f t="shared" si="229"/>
        <v>0</v>
      </c>
      <c r="BN324" s="75">
        <f t="shared" si="230"/>
        <v>0</v>
      </c>
      <c r="BO324" s="75" t="b">
        <f t="shared" si="231"/>
        <v>0</v>
      </c>
      <c r="BP324" s="75">
        <f t="shared" si="232"/>
        <v>0</v>
      </c>
      <c r="BQ324" s="75">
        <f t="shared" si="233"/>
        <v>0</v>
      </c>
      <c r="BR324" s="75"/>
      <c r="BS324" s="72" t="b">
        <f t="shared" si="257"/>
        <v>0</v>
      </c>
      <c r="BT324" s="72">
        <f t="shared" si="263"/>
        <v>0</v>
      </c>
      <c r="BU324" s="69" t="str">
        <f t="shared" si="262"/>
        <v/>
      </c>
      <c r="BV324" s="75"/>
      <c r="BW324" s="75"/>
      <c r="BX324" s="75"/>
      <c r="BY324" s="75"/>
      <c r="BZ324" s="75"/>
      <c r="CA324" s="75"/>
      <c r="CB324" s="75"/>
      <c r="CC324" s="75"/>
      <c r="CD324" s="79">
        <f t="shared" si="234"/>
        <v>0</v>
      </c>
      <c r="CE324" s="92">
        <f>IF(CD324&lt;CE3,CD324,CE3)</f>
        <v>0</v>
      </c>
      <c r="CF324" s="72" t="str">
        <f>IF(CE324&gt;=CE3,"BALLOON","PMT")</f>
        <v>PMT</v>
      </c>
      <c r="CG324" s="91">
        <f t="shared" si="244"/>
        <v>0</v>
      </c>
      <c r="CH324" s="91">
        <f>IF(BX1=360,CB5,CG324)</f>
        <v>0</v>
      </c>
      <c r="CI324" s="75" t="b">
        <f t="shared" si="235"/>
        <v>0</v>
      </c>
      <c r="CJ324" s="75">
        <f t="shared" si="245"/>
        <v>0</v>
      </c>
      <c r="CK324" s="75">
        <f>SUM(CJ324*CK1)</f>
        <v>0</v>
      </c>
      <c r="CL324" s="98">
        <f t="shared" si="236"/>
        <v>0</v>
      </c>
      <c r="CM324" s="97">
        <f>IF(CF324="PMT",E16-CL324,0)</f>
        <v>0</v>
      </c>
      <c r="CN324" s="97">
        <f t="shared" si="249"/>
        <v>0</v>
      </c>
      <c r="CO324" s="97">
        <f t="shared" si="237"/>
        <v>0</v>
      </c>
      <c r="CP324" s="97">
        <f t="shared" si="238"/>
        <v>0</v>
      </c>
      <c r="CQ324" s="94">
        <f t="shared" si="239"/>
        <v>0</v>
      </c>
      <c r="CR324" s="95">
        <f t="shared" si="246"/>
        <v>0</v>
      </c>
      <c r="CS324" s="96">
        <f t="shared" si="258"/>
        <v>0</v>
      </c>
      <c r="CT324" s="75">
        <f t="shared" si="248"/>
        <v>0</v>
      </c>
      <c r="CU324" s="99">
        <f t="shared" si="241"/>
        <v>0</v>
      </c>
      <c r="CV324" s="99">
        <f t="shared" si="268"/>
        <v>0</v>
      </c>
      <c r="CW324" s="100">
        <f t="shared" si="247"/>
        <v>0</v>
      </c>
      <c r="CX324" s="75">
        <f>SUM(CR324*CT324*BE1)</f>
        <v>0</v>
      </c>
    </row>
    <row r="325" spans="1:102" ht="18.95" customHeight="1">
      <c r="A325" s="45" t="str">
        <f t="shared" si="251"/>
        <v/>
      </c>
      <c r="B325" s="55" t="str">
        <f t="shared" si="253"/>
        <v/>
      </c>
      <c r="C325" s="47" t="str">
        <f t="shared" si="252"/>
        <v/>
      </c>
      <c r="D325" s="56" t="str">
        <f t="shared" si="254"/>
        <v/>
      </c>
      <c r="E325" s="121" t="str">
        <f t="shared" si="259"/>
        <v/>
      </c>
      <c r="F325" s="121"/>
      <c r="G325" s="57" t="str">
        <f t="shared" si="255"/>
        <v/>
      </c>
      <c r="H325" s="57" t="str">
        <f t="shared" si="256"/>
        <v/>
      </c>
      <c r="I325" s="128" t="str">
        <f t="shared" si="260"/>
        <v/>
      </c>
      <c r="J325" s="128" t="str">
        <f t="shared" si="261"/>
        <v/>
      </c>
      <c r="K325" s="140" t="str">
        <f t="shared" si="264"/>
        <v/>
      </c>
      <c r="L325" s="140"/>
      <c r="M325" s="139" t="str">
        <f t="shared" si="265"/>
        <v/>
      </c>
      <c r="N325" s="139"/>
      <c r="O325" s="46" t="str">
        <f t="shared" si="266"/>
        <v/>
      </c>
      <c r="P325" s="51" t="str">
        <f t="shared" si="267"/>
        <v/>
      </c>
      <c r="Q325" s="51"/>
      <c r="R325" s="75">
        <f>IF(R324+1&lt;13,(R324+1)*S1,1*S1)</f>
        <v>0</v>
      </c>
      <c r="S325" s="75">
        <f>SUM(BG325*S1)</f>
        <v>0</v>
      </c>
      <c r="T325" s="75">
        <f>IF(R325=1,(T324+1)*S1,T324*S1)</f>
        <v>0</v>
      </c>
      <c r="U325" s="75">
        <f>IF(U324+3&lt;13,(U324+3)*V1,(U324-9)*V1)</f>
        <v>0</v>
      </c>
      <c r="V325" s="75">
        <f>SUM(BG325*V1)</f>
        <v>0</v>
      </c>
      <c r="W325" s="75">
        <f>IF(U325&lt;4,(W324+1)*V1,W324*V1)</f>
        <v>0</v>
      </c>
      <c r="X325" s="75">
        <f>IF(X324+6&lt;13,(X324+6)*Y1,(X324-6)*Y1)</f>
        <v>0</v>
      </c>
      <c r="Y325" s="75">
        <f>SUM(BG325*Y1)</f>
        <v>0</v>
      </c>
      <c r="Z325" s="75">
        <f>IF(X325&lt;6,(Z324+1)*Y1,Z324*Y1)</f>
        <v>0</v>
      </c>
      <c r="AA325" s="75">
        <f>SUM(AA324*AB1)</f>
        <v>0</v>
      </c>
      <c r="AB325" s="75">
        <f>SUM(BG325*AB1)</f>
        <v>0</v>
      </c>
      <c r="AC325" s="75">
        <f>SUM(AC324+1*AB1)</f>
        <v>0</v>
      </c>
      <c r="AD325" s="75">
        <v>0</v>
      </c>
      <c r="AE325" s="75">
        <v>0</v>
      </c>
      <c r="AF325" s="75">
        <v>0</v>
      </c>
      <c r="AG325" s="75">
        <f>IF(AG324+2&lt;13,(AG324+2)*AH1,(AG324-10)*AH1)</f>
        <v>0</v>
      </c>
      <c r="AH325" s="75">
        <f>SUM(BG325*AH1)</f>
        <v>0</v>
      </c>
      <c r="AI325" s="75">
        <f>IF(AG325&lt;3,(AI324+1)*AH1,AI324*AH1)</f>
        <v>0</v>
      </c>
      <c r="AJ325" s="75">
        <f>IF(AJ323=AJ324,(AJ324+1-AK325)*AL1,AJ324*AL1)</f>
        <v>0</v>
      </c>
      <c r="AK325" s="75">
        <f t="shared" si="250"/>
        <v>0</v>
      </c>
      <c r="AL325" s="75">
        <f>IF(AJ325-AJ324=0,(AL324+15)*AL1,AM1*AL1)</f>
        <v>0</v>
      </c>
      <c r="AM325" s="75">
        <f>IF(AK325=12,(AM324+1)*AL1,AM324*AL1)</f>
        <v>0</v>
      </c>
      <c r="AN325" s="75">
        <f>IF(AN323=AN324,(AN324+1-AO325)*AO1,AN324*AO1)</f>
        <v>0</v>
      </c>
      <c r="AO325" s="75">
        <f t="shared" si="242"/>
        <v>0</v>
      </c>
      <c r="AP325" s="75">
        <f>IF(AN324=AN325,BG325*AO1,(AP324-15)*AO1)</f>
        <v>0</v>
      </c>
      <c r="AQ325" s="75">
        <f>IF(AO325=12,(AQ324+1)*AO1,AQ324*AO1)</f>
        <v>0</v>
      </c>
      <c r="AR325" s="91">
        <f>SUM(MONTH(BC324+14)*AS1)</f>
        <v>0</v>
      </c>
      <c r="AS325" s="91">
        <f>SUM(DAY(BC324+14)*AS1)</f>
        <v>0</v>
      </c>
      <c r="AT325" s="91">
        <f>SUM(YEAR(BC324+14)*AS1)</f>
        <v>0</v>
      </c>
      <c r="AU325" s="91">
        <f>SUM(MONTH(BC324+7)*AV1)</f>
        <v>0</v>
      </c>
      <c r="AV325" s="91">
        <f>SUM(DAY(BC324+7)*AV1)</f>
        <v>0</v>
      </c>
      <c r="AW325" s="91">
        <f>SUM(YEAR(BC324+7)*AV1)</f>
        <v>0</v>
      </c>
      <c r="AX325" s="91">
        <f t="shared" si="220"/>
        <v>1</v>
      </c>
      <c r="AY325" s="91">
        <f t="shared" si="269"/>
        <v>1</v>
      </c>
      <c r="AZ325" s="91">
        <f t="shared" si="270"/>
        <v>0</v>
      </c>
      <c r="BA325" s="91">
        <f t="shared" si="270"/>
        <v>0</v>
      </c>
      <c r="BB325" s="79">
        <f t="shared" si="221"/>
        <v>0</v>
      </c>
      <c r="BC325" s="91">
        <f t="shared" si="222"/>
        <v>0</v>
      </c>
      <c r="BD325" s="75" t="s">
        <v>59</v>
      </c>
      <c r="BE325" s="91">
        <f>IF(BC325&lt;BU42,((BC325*10)+5),999999)</f>
        <v>5</v>
      </c>
      <c r="BF325" s="91">
        <f t="shared" si="223"/>
        <v>1</v>
      </c>
      <c r="BG325" s="75">
        <f t="shared" si="224"/>
        <v>0</v>
      </c>
      <c r="BH325" s="75">
        <f t="shared" si="243"/>
        <v>0</v>
      </c>
      <c r="BI325" s="75" t="b">
        <f t="shared" si="225"/>
        <v>0</v>
      </c>
      <c r="BJ325" s="75">
        <f t="shared" si="226"/>
        <v>0</v>
      </c>
      <c r="BK325" s="75">
        <f t="shared" si="227"/>
        <v>0</v>
      </c>
      <c r="BL325" s="75" t="b">
        <f t="shared" si="228"/>
        <v>1</v>
      </c>
      <c r="BM325" s="75">
        <f t="shared" si="229"/>
        <v>0</v>
      </c>
      <c r="BN325" s="75">
        <f t="shared" si="230"/>
        <v>0</v>
      </c>
      <c r="BO325" s="75" t="b">
        <f t="shared" si="231"/>
        <v>0</v>
      </c>
      <c r="BP325" s="75">
        <f t="shared" si="232"/>
        <v>0</v>
      </c>
      <c r="BQ325" s="75">
        <f t="shared" si="233"/>
        <v>0</v>
      </c>
      <c r="BR325" s="75"/>
      <c r="BS325" s="72" t="b">
        <f t="shared" si="257"/>
        <v>0</v>
      </c>
      <c r="BT325" s="72">
        <f t="shared" si="263"/>
        <v>0</v>
      </c>
      <c r="BU325" s="69" t="str">
        <f t="shared" si="262"/>
        <v/>
      </c>
      <c r="BV325" s="75"/>
      <c r="BW325" s="75"/>
      <c r="BX325" s="75"/>
      <c r="BY325" s="75"/>
      <c r="BZ325" s="75"/>
      <c r="CA325" s="75"/>
      <c r="CB325" s="75"/>
      <c r="CC325" s="75"/>
      <c r="CD325" s="79">
        <f t="shared" si="234"/>
        <v>0</v>
      </c>
      <c r="CE325" s="92">
        <f>IF(CD325&lt;CE3,CD325,CE3)</f>
        <v>0</v>
      </c>
      <c r="CF325" s="72" t="str">
        <f>IF(CE325&gt;=CE3,"BALLOON","PMT")</f>
        <v>PMT</v>
      </c>
      <c r="CG325" s="91">
        <f t="shared" si="244"/>
        <v>0</v>
      </c>
      <c r="CH325" s="91">
        <f>IF(BX1=360,CB5,CG325)</f>
        <v>0</v>
      </c>
      <c r="CI325" s="75" t="b">
        <f t="shared" si="235"/>
        <v>0</v>
      </c>
      <c r="CJ325" s="75">
        <f t="shared" si="245"/>
        <v>0</v>
      </c>
      <c r="CK325" s="75">
        <f>SUM(CJ325*CK1)</f>
        <v>0</v>
      </c>
      <c r="CL325" s="98">
        <f t="shared" si="236"/>
        <v>0</v>
      </c>
      <c r="CM325" s="97">
        <f>IF(CF325="PMT",E16-CL325,0)</f>
        <v>0</v>
      </c>
      <c r="CN325" s="97">
        <f t="shared" si="249"/>
        <v>0</v>
      </c>
      <c r="CO325" s="97">
        <f t="shared" si="237"/>
        <v>0</v>
      </c>
      <c r="CP325" s="97">
        <f t="shared" si="238"/>
        <v>0</v>
      </c>
      <c r="CQ325" s="94">
        <f t="shared" si="239"/>
        <v>0</v>
      </c>
      <c r="CR325" s="95">
        <f t="shared" si="246"/>
        <v>0</v>
      </c>
      <c r="CS325" s="96">
        <f t="shared" si="258"/>
        <v>0</v>
      </c>
      <c r="CT325" s="75">
        <f t="shared" si="248"/>
        <v>0</v>
      </c>
      <c r="CU325" s="99">
        <f t="shared" si="241"/>
        <v>0</v>
      </c>
      <c r="CV325" s="99">
        <f t="shared" si="268"/>
        <v>0</v>
      </c>
      <c r="CW325" s="100">
        <f t="shared" si="247"/>
        <v>0</v>
      </c>
      <c r="CX325" s="75">
        <f>SUM(CR325*CT325*BE1)</f>
        <v>0</v>
      </c>
    </row>
    <row r="326" spans="1:102" ht="18.95" customHeight="1">
      <c r="A326" s="45" t="str">
        <f t="shared" si="251"/>
        <v/>
      </c>
      <c r="B326" s="55" t="str">
        <f t="shared" si="253"/>
        <v/>
      </c>
      <c r="C326" s="47" t="str">
        <f t="shared" si="252"/>
        <v/>
      </c>
      <c r="D326" s="56" t="str">
        <f t="shared" si="254"/>
        <v/>
      </c>
      <c r="E326" s="121" t="str">
        <f t="shared" si="259"/>
        <v/>
      </c>
      <c r="F326" s="121"/>
      <c r="G326" s="57" t="str">
        <f t="shared" si="255"/>
        <v/>
      </c>
      <c r="H326" s="57" t="str">
        <f t="shared" si="256"/>
        <v/>
      </c>
      <c r="I326" s="128" t="str">
        <f t="shared" si="260"/>
        <v/>
      </c>
      <c r="J326" s="128" t="str">
        <f t="shared" si="261"/>
        <v/>
      </c>
      <c r="K326" s="140" t="str">
        <f t="shared" si="264"/>
        <v/>
      </c>
      <c r="L326" s="140"/>
      <c r="M326" s="139" t="str">
        <f t="shared" si="265"/>
        <v/>
      </c>
      <c r="N326" s="139"/>
      <c r="O326" s="46" t="str">
        <f t="shared" si="266"/>
        <v/>
      </c>
      <c r="P326" s="51" t="str">
        <f t="shared" si="267"/>
        <v/>
      </c>
      <c r="Q326" s="51"/>
      <c r="R326" s="75">
        <f>IF(R325+1&lt;13,(R325+1)*S1,1*S1)</f>
        <v>0</v>
      </c>
      <c r="S326" s="75">
        <f>SUM(BG326*S1)</f>
        <v>0</v>
      </c>
      <c r="T326" s="75">
        <f>IF(R326=1,(T325+1)*S1,T325*S1)</f>
        <v>0</v>
      </c>
      <c r="U326" s="75">
        <f>IF(U325+3&lt;13,(U325+3)*V1,(U325-9)*V1)</f>
        <v>0</v>
      </c>
      <c r="V326" s="75">
        <f>SUM(BG326*V1)</f>
        <v>0</v>
      </c>
      <c r="W326" s="75">
        <f>IF(U326&lt;4,(W325+1)*V1,W325*V1)</f>
        <v>0</v>
      </c>
      <c r="X326" s="75">
        <f>IF(X325+6&lt;13,(X325+6)*Y1,(X325-6)*Y1)</f>
        <v>0</v>
      </c>
      <c r="Y326" s="75">
        <f>SUM(BG326*Y1)</f>
        <v>0</v>
      </c>
      <c r="Z326" s="75">
        <f>IF(X326&lt;6,(Z325+1)*Y1,Z325*Y1)</f>
        <v>0</v>
      </c>
      <c r="AA326" s="75">
        <f>SUM(AA325*AB1)</f>
        <v>0</v>
      </c>
      <c r="AB326" s="75">
        <f>SUM(BG326*AB1)</f>
        <v>0</v>
      </c>
      <c r="AC326" s="75">
        <f>SUM(AC325+1*AB1)</f>
        <v>0</v>
      </c>
      <c r="AD326" s="75">
        <v>0</v>
      </c>
      <c r="AE326" s="75">
        <v>0</v>
      </c>
      <c r="AF326" s="75">
        <v>0</v>
      </c>
      <c r="AG326" s="75">
        <f>IF(AG325+2&lt;13,(AG325+2)*AH1,(AG325-10)*AH1)</f>
        <v>0</v>
      </c>
      <c r="AH326" s="75">
        <f>SUM(BG326*AH1)</f>
        <v>0</v>
      </c>
      <c r="AI326" s="75">
        <f>IF(AG326&lt;3,(AI325+1)*AH1,AI325*AH1)</f>
        <v>0</v>
      </c>
      <c r="AJ326" s="75">
        <f>IF(AJ324=AJ325,(AJ325+1-AK326)*AL1,AJ325*AL1)</f>
        <v>0</v>
      </c>
      <c r="AK326" s="75">
        <f t="shared" si="250"/>
        <v>0</v>
      </c>
      <c r="AL326" s="75">
        <f>IF(AJ326-AJ325=0,(AL325+15)*AL1,AM1*AL1)</f>
        <v>0</v>
      </c>
      <c r="AM326" s="75">
        <f>IF(AK326=12,(AM325+1)*AL1,AM325*AL1)</f>
        <v>0</v>
      </c>
      <c r="AN326" s="75">
        <f>IF(AN324=AN325,(AN325+1-AO326)*AO1,AN325*AO1)</f>
        <v>0</v>
      </c>
      <c r="AO326" s="75">
        <f t="shared" si="242"/>
        <v>0</v>
      </c>
      <c r="AP326" s="75">
        <f>IF(AN325=AN326,BG326*AO1,(AP325-15)*AO1)</f>
        <v>0</v>
      </c>
      <c r="AQ326" s="75">
        <f>IF(AO326=12,(AQ325+1)*AO1,AQ325*AO1)</f>
        <v>0</v>
      </c>
      <c r="AR326" s="91">
        <f>SUM(MONTH(BC325+14)*AS1)</f>
        <v>0</v>
      </c>
      <c r="AS326" s="91">
        <f>SUM(DAY(BC325+14)*AS1)</f>
        <v>0</v>
      </c>
      <c r="AT326" s="91">
        <f>SUM(YEAR(BC325+14)*AS1)</f>
        <v>0</v>
      </c>
      <c r="AU326" s="91">
        <f>SUM(MONTH(BC325+7)*AV1)</f>
        <v>0</v>
      </c>
      <c r="AV326" s="91">
        <f>SUM(DAY(BC325+7)*AV1)</f>
        <v>0</v>
      </c>
      <c r="AW326" s="91">
        <f>SUM(YEAR(BC325+7)*AV1)</f>
        <v>0</v>
      </c>
      <c r="AX326" s="91">
        <f t="shared" ref="AX326:AX389" si="271">IF(BA326&gt;0,0,1)</f>
        <v>1</v>
      </c>
      <c r="AY326" s="91">
        <f t="shared" si="269"/>
        <v>1</v>
      </c>
      <c r="AZ326" s="91">
        <f t="shared" si="270"/>
        <v>0</v>
      </c>
      <c r="BA326" s="91">
        <f t="shared" si="270"/>
        <v>0</v>
      </c>
      <c r="BB326" s="79">
        <f t="shared" ref="BB326:BB389" si="272">DATE(BA326,AY326,AZ326)</f>
        <v>0</v>
      </c>
      <c r="BC326" s="91">
        <f t="shared" ref="BC326:BC389" si="273">DATE(BA326,AY326,AZ326)</f>
        <v>0</v>
      </c>
      <c r="BD326" s="75" t="s">
        <v>59</v>
      </c>
      <c r="BE326" s="91">
        <f>IF(BC326&lt;BU42,((BC326*10)+5),999999)</f>
        <v>5</v>
      </c>
      <c r="BF326" s="91">
        <f t="shared" ref="BF326:BF389" si="274">SUM(AY326)</f>
        <v>1</v>
      </c>
      <c r="BG326" s="75">
        <f t="shared" ref="BG326:BG389" si="275">SUM(BK326+BN326+BQ326)</f>
        <v>0</v>
      </c>
      <c r="BH326" s="75">
        <f t="shared" si="243"/>
        <v>0</v>
      </c>
      <c r="BI326" s="75" t="b">
        <f t="shared" ref="BI326:BI389" si="276">OR(BF326=4,BF326=6,BF326=7,BF326=9,BF326=11)</f>
        <v>0</v>
      </c>
      <c r="BJ326" s="75">
        <f t="shared" ref="BJ326:BJ389" si="277">IF(BH326&gt;30,30,BH326)</f>
        <v>0</v>
      </c>
      <c r="BK326" s="75">
        <f t="shared" ref="BK326:BK389" si="278">IF(BI326,BJ326,0)</f>
        <v>0</v>
      </c>
      <c r="BL326" s="75" t="b">
        <f t="shared" ref="BL326:BL389" si="279">OR(BF326=1,BF326=3,BF326=5,BF326=8,BF326=10,BF326=12)</f>
        <v>1</v>
      </c>
      <c r="BM326" s="75">
        <f t="shared" ref="BM326:BM389" si="280">IF(BH326&gt;31,31,BH326)</f>
        <v>0</v>
      </c>
      <c r="BN326" s="75">
        <f t="shared" ref="BN326:BN389" si="281">IF(BL326,BM326,0)</f>
        <v>0</v>
      </c>
      <c r="BO326" s="75" t="b">
        <f t="shared" ref="BO326:BO389" si="282">OR(BF326=2)</f>
        <v>0</v>
      </c>
      <c r="BP326" s="75">
        <f t="shared" ref="BP326:BP389" si="283">IF(BH326&gt;28,28,BH326)</f>
        <v>0</v>
      </c>
      <c r="BQ326" s="75">
        <f t="shared" ref="BQ326:BQ389" si="284">IF(BO326,BP326,0)</f>
        <v>0</v>
      </c>
      <c r="BR326" s="75"/>
      <c r="BS326" s="72" t="b">
        <f t="shared" si="257"/>
        <v>0</v>
      </c>
      <c r="BT326" s="72">
        <f t="shared" si="263"/>
        <v>0</v>
      </c>
      <c r="BU326" s="69" t="str">
        <f t="shared" si="262"/>
        <v/>
      </c>
      <c r="BV326" s="75"/>
      <c r="BW326" s="75"/>
      <c r="BX326" s="75"/>
      <c r="BY326" s="75"/>
      <c r="BZ326" s="75"/>
      <c r="CA326" s="75"/>
      <c r="CB326" s="75"/>
      <c r="CC326" s="75"/>
      <c r="CD326" s="79">
        <f t="shared" ref="CD326:CD389" si="285">SUM(BB325)</f>
        <v>0</v>
      </c>
      <c r="CE326" s="92">
        <f>IF(CD326&lt;CE3,CD326,CE3)</f>
        <v>0</v>
      </c>
      <c r="CF326" s="72" t="str">
        <f>IF(CE326&gt;=CE3,"BALLOON","PMT")</f>
        <v>PMT</v>
      </c>
      <c r="CG326" s="91">
        <f t="shared" si="244"/>
        <v>0</v>
      </c>
      <c r="CH326" s="91">
        <f>IF(BX1=360,CB5,CG326)</f>
        <v>0</v>
      </c>
      <c r="CI326" s="75" t="b">
        <f t="shared" ref="CI326:CI389" si="286">AND(CF326="BALLOON",CG326&lt;CH326)</f>
        <v>0</v>
      </c>
      <c r="CJ326" s="75">
        <f t="shared" si="245"/>
        <v>0</v>
      </c>
      <c r="CK326" s="75">
        <f>SUM(CJ326*CK1)</f>
        <v>0</v>
      </c>
      <c r="CL326" s="98">
        <f t="shared" ref="CL326:CL389" si="287">PMT(CK326,1,-CP325,CP325)</f>
        <v>0</v>
      </c>
      <c r="CM326" s="97">
        <f>IF(CF326="PMT",E16-CL326,0)</f>
        <v>0</v>
      </c>
      <c r="CN326" s="97">
        <f t="shared" si="249"/>
        <v>0</v>
      </c>
      <c r="CO326" s="97">
        <f t="shared" ref="CO326:CO389" si="288">IF(CF326="BALLOON",(CP325)*CT326,0)</f>
        <v>0</v>
      </c>
      <c r="CP326" s="97">
        <f t="shared" ref="CP326:CP389" si="289">SUM((CP325-CM326-CO326)*CT326)</f>
        <v>0</v>
      </c>
      <c r="CQ326" s="94">
        <f t="shared" ref="CQ326:CQ389" si="290">IF(CO326=0,CP326,CO326+CL326)</f>
        <v>0</v>
      </c>
      <c r="CR326" s="95">
        <f t="shared" si="246"/>
        <v>0</v>
      </c>
      <c r="CS326" s="96">
        <f t="shared" ref="CS326:CS389" si="291">IF(CL326+CM326&lt;CQ325,(CL326+CM326)*CR326,(CQ325+CL326)*CR326)</f>
        <v>0</v>
      </c>
      <c r="CT326" s="75">
        <f t="shared" si="248"/>
        <v>0</v>
      </c>
      <c r="CU326" s="99">
        <f t="shared" ref="CU326:CU389" si="292">IF(CO326=0,CL326+CM326,CO326+CL326)</f>
        <v>0</v>
      </c>
      <c r="CV326" s="99">
        <f t="shared" si="268"/>
        <v>0</v>
      </c>
      <c r="CW326" s="100">
        <f t="shared" si="247"/>
        <v>0</v>
      </c>
      <c r="CX326" s="75">
        <f>SUM(CR326*CT326*BE1)</f>
        <v>0</v>
      </c>
    </row>
    <row r="327" spans="1:102" ht="18.95" customHeight="1">
      <c r="A327" s="45" t="str">
        <f t="shared" si="251"/>
        <v/>
      </c>
      <c r="B327" s="55" t="str">
        <f t="shared" si="253"/>
        <v/>
      </c>
      <c r="C327" s="47" t="str">
        <f t="shared" si="252"/>
        <v/>
      </c>
      <c r="D327" s="56" t="str">
        <f t="shared" si="254"/>
        <v/>
      </c>
      <c r="E327" s="121" t="str">
        <f t="shared" si="259"/>
        <v/>
      </c>
      <c r="F327" s="121"/>
      <c r="G327" s="57" t="str">
        <f t="shared" si="255"/>
        <v/>
      </c>
      <c r="H327" s="57" t="str">
        <f t="shared" si="256"/>
        <v/>
      </c>
      <c r="I327" s="128" t="str">
        <f t="shared" si="260"/>
        <v/>
      </c>
      <c r="J327" s="128" t="str">
        <f t="shared" si="261"/>
        <v/>
      </c>
      <c r="K327" s="140" t="str">
        <f t="shared" si="264"/>
        <v/>
      </c>
      <c r="L327" s="140"/>
      <c r="M327" s="139" t="str">
        <f t="shared" si="265"/>
        <v/>
      </c>
      <c r="N327" s="139"/>
      <c r="O327" s="46" t="str">
        <f t="shared" si="266"/>
        <v/>
      </c>
      <c r="P327" s="51" t="str">
        <f t="shared" si="267"/>
        <v/>
      </c>
      <c r="Q327" s="51"/>
      <c r="R327" s="75">
        <f>IF(R326+1&lt;13,(R326+1)*S1,1*S1)</f>
        <v>0</v>
      </c>
      <c r="S327" s="75">
        <f>SUM(BG327*S1)</f>
        <v>0</v>
      </c>
      <c r="T327" s="75">
        <f>IF(R327=1,(T326+1)*S1,T326*S1)</f>
        <v>0</v>
      </c>
      <c r="U327" s="75">
        <f>IF(U326+3&lt;13,(U326+3)*V1,(U326-9)*V1)</f>
        <v>0</v>
      </c>
      <c r="V327" s="75">
        <f>SUM(BG327*V1)</f>
        <v>0</v>
      </c>
      <c r="W327" s="75">
        <f>IF(U327&lt;4,(W326+1)*V1,W326*V1)</f>
        <v>0</v>
      </c>
      <c r="X327" s="75">
        <f>IF(X326+6&lt;13,(X326+6)*Y1,(X326-6)*Y1)</f>
        <v>0</v>
      </c>
      <c r="Y327" s="75">
        <f>SUM(BG327*Y1)</f>
        <v>0</v>
      </c>
      <c r="Z327" s="75">
        <f>IF(X327&lt;6,(Z326+1)*Y1,Z326*Y1)</f>
        <v>0</v>
      </c>
      <c r="AA327" s="75">
        <f>SUM(AA326*AB1)</f>
        <v>0</v>
      </c>
      <c r="AB327" s="75">
        <f>SUM(BG327*AB1)</f>
        <v>0</v>
      </c>
      <c r="AC327" s="75">
        <f>SUM(AC326+1*AB1)</f>
        <v>0</v>
      </c>
      <c r="AD327" s="75">
        <v>0</v>
      </c>
      <c r="AE327" s="75">
        <v>0</v>
      </c>
      <c r="AF327" s="75">
        <v>0</v>
      </c>
      <c r="AG327" s="75">
        <f>IF(AG326+2&lt;13,(AG326+2)*AH1,(AG326-10)*AH1)</f>
        <v>0</v>
      </c>
      <c r="AH327" s="75">
        <f>SUM(BG327*AH1)</f>
        <v>0</v>
      </c>
      <c r="AI327" s="75">
        <f>IF(AG327&lt;3,(AI326+1)*AH1,AI326*AH1)</f>
        <v>0</v>
      </c>
      <c r="AJ327" s="75">
        <f>IF(AJ325=AJ326,(AJ326+1-AK327)*AL1,AJ326*AL1)</f>
        <v>0</v>
      </c>
      <c r="AK327" s="75">
        <f t="shared" si="250"/>
        <v>0</v>
      </c>
      <c r="AL327" s="75">
        <f>IF(AJ327-AJ326=0,(AL326+15)*AL1,AM1*AL1)</f>
        <v>0</v>
      </c>
      <c r="AM327" s="75">
        <f>IF(AK327=12,(AM326+1)*AL1,AM326*AL1)</f>
        <v>0</v>
      </c>
      <c r="AN327" s="75">
        <f>IF(AN325=AN326,(AN326+1-AO327)*AO1,AN326*AO1)</f>
        <v>0</v>
      </c>
      <c r="AO327" s="75">
        <f t="shared" ref="AO327:AO390" si="293">IF(AN326+AN325=24,12,0)</f>
        <v>0</v>
      </c>
      <c r="AP327" s="75">
        <f>IF(AN326=AN327,BG327*AO1,(AP326-15)*AO1)</f>
        <v>0</v>
      </c>
      <c r="AQ327" s="75">
        <f>IF(AO327=12,(AQ326+1)*AO1,AQ326*AO1)</f>
        <v>0</v>
      </c>
      <c r="AR327" s="91">
        <f>SUM(MONTH(BC326+14)*AS1)</f>
        <v>0</v>
      </c>
      <c r="AS327" s="91">
        <f>SUM(DAY(BC326+14)*AS1)</f>
        <v>0</v>
      </c>
      <c r="AT327" s="91">
        <f>SUM(YEAR(BC326+14)*AS1)</f>
        <v>0</v>
      </c>
      <c r="AU327" s="91">
        <f>SUM(MONTH(BC326+7)*AV1)</f>
        <v>0</v>
      </c>
      <c r="AV327" s="91">
        <f>SUM(DAY(BC326+7)*AV1)</f>
        <v>0</v>
      </c>
      <c r="AW327" s="91">
        <f>SUM(YEAR(BC326+7)*AV1)</f>
        <v>0</v>
      </c>
      <c r="AX327" s="91">
        <f t="shared" si="271"/>
        <v>1</v>
      </c>
      <c r="AY327" s="91">
        <f t="shared" si="269"/>
        <v>1</v>
      </c>
      <c r="AZ327" s="91">
        <f t="shared" si="270"/>
        <v>0</v>
      </c>
      <c r="BA327" s="91">
        <f t="shared" si="270"/>
        <v>0</v>
      </c>
      <c r="BB327" s="79">
        <f t="shared" si="272"/>
        <v>0</v>
      </c>
      <c r="BC327" s="91">
        <f t="shared" si="273"/>
        <v>0</v>
      </c>
      <c r="BD327" s="75" t="s">
        <v>59</v>
      </c>
      <c r="BE327" s="91">
        <f>IF(BC327&lt;BU42,((BC327*10)+5),999999)</f>
        <v>5</v>
      </c>
      <c r="BF327" s="91">
        <f t="shared" si="274"/>
        <v>1</v>
      </c>
      <c r="BG327" s="75">
        <f t="shared" si="275"/>
        <v>0</v>
      </c>
      <c r="BH327" s="75">
        <f t="shared" ref="BH327:BH390" si="294">SUM(BH326)</f>
        <v>0</v>
      </c>
      <c r="BI327" s="75" t="b">
        <f t="shared" si="276"/>
        <v>0</v>
      </c>
      <c r="BJ327" s="75">
        <f t="shared" si="277"/>
        <v>0</v>
      </c>
      <c r="BK327" s="75">
        <f t="shared" si="278"/>
        <v>0</v>
      </c>
      <c r="BL327" s="75" t="b">
        <f t="shared" si="279"/>
        <v>1</v>
      </c>
      <c r="BM327" s="75">
        <f t="shared" si="280"/>
        <v>0</v>
      </c>
      <c r="BN327" s="75">
        <f t="shared" si="281"/>
        <v>0</v>
      </c>
      <c r="BO327" s="75" t="b">
        <f t="shared" si="282"/>
        <v>0</v>
      </c>
      <c r="BP327" s="75">
        <f t="shared" si="283"/>
        <v>0</v>
      </c>
      <c r="BQ327" s="75">
        <f t="shared" si="284"/>
        <v>0</v>
      </c>
      <c r="BR327" s="75"/>
      <c r="BS327" s="72" t="b">
        <f t="shared" si="257"/>
        <v>0</v>
      </c>
      <c r="BT327" s="72">
        <f t="shared" si="263"/>
        <v>0</v>
      </c>
      <c r="BU327" s="69" t="str">
        <f t="shared" si="262"/>
        <v/>
      </c>
      <c r="BV327" s="75"/>
      <c r="BW327" s="75"/>
      <c r="BX327" s="75"/>
      <c r="BY327" s="75"/>
      <c r="BZ327" s="75"/>
      <c r="CA327" s="75"/>
      <c r="CB327" s="75"/>
      <c r="CC327" s="75"/>
      <c r="CD327" s="79">
        <f t="shared" si="285"/>
        <v>0</v>
      </c>
      <c r="CE327" s="92">
        <f>IF(CD327&lt;CE3,CD327,CE3)</f>
        <v>0</v>
      </c>
      <c r="CF327" s="72" t="str">
        <f>IF(CE327&gt;=CE3,"BALLOON","PMT")</f>
        <v>PMT</v>
      </c>
      <c r="CG327" s="91">
        <f t="shared" ref="CG327:CG390" si="295">SUM(CE327-CE326)</f>
        <v>0</v>
      </c>
      <c r="CH327" s="91">
        <f>IF(BX1=360,CB5,CG327)</f>
        <v>0</v>
      </c>
      <c r="CI327" s="75" t="b">
        <f t="shared" si="286"/>
        <v>0</v>
      </c>
      <c r="CJ327" s="75">
        <f t="shared" ref="CJ327:CJ390" si="296">IF(CI327,CG327,CH327)</f>
        <v>0</v>
      </c>
      <c r="CK327" s="75">
        <f>SUM(CJ327*CK1)</f>
        <v>0</v>
      </c>
      <c r="CL327" s="98">
        <f t="shared" si="287"/>
        <v>0</v>
      </c>
      <c r="CM327" s="97">
        <f>IF(CF327="PMT",E16-CL327,0)</f>
        <v>0</v>
      </c>
      <c r="CN327" s="97">
        <f t="shared" si="249"/>
        <v>0</v>
      </c>
      <c r="CO327" s="97">
        <f t="shared" si="288"/>
        <v>0</v>
      </c>
      <c r="CP327" s="97">
        <f t="shared" si="289"/>
        <v>0</v>
      </c>
      <c r="CQ327" s="94">
        <f t="shared" si="290"/>
        <v>0</v>
      </c>
      <c r="CR327" s="95">
        <f t="shared" ref="CR327:CR390" si="297">IF(CL327&gt;0,1,0)</f>
        <v>0</v>
      </c>
      <c r="CS327" s="96">
        <f t="shared" si="291"/>
        <v>0</v>
      </c>
      <c r="CT327" s="75">
        <f t="shared" si="248"/>
        <v>0</v>
      </c>
      <c r="CU327" s="99">
        <f t="shared" si="292"/>
        <v>0</v>
      </c>
      <c r="CV327" s="99">
        <f t="shared" si="268"/>
        <v>0</v>
      </c>
      <c r="CW327" s="100">
        <f t="shared" ref="CW327:CW390" si="298">SUM((CW326-CN327-CO327)*CR327*CT327)</f>
        <v>0</v>
      </c>
      <c r="CX327" s="75">
        <f>SUM(CR327*CT327*BE1)</f>
        <v>0</v>
      </c>
    </row>
    <row r="328" spans="1:102" ht="18.95" customHeight="1">
      <c r="A328" s="45" t="str">
        <f t="shared" si="251"/>
        <v/>
      </c>
      <c r="B328" s="55" t="str">
        <f t="shared" si="253"/>
        <v/>
      </c>
      <c r="C328" s="47" t="str">
        <f t="shared" si="252"/>
        <v/>
      </c>
      <c r="D328" s="56" t="str">
        <f t="shared" si="254"/>
        <v/>
      </c>
      <c r="E328" s="121" t="str">
        <f t="shared" si="259"/>
        <v/>
      </c>
      <c r="F328" s="121"/>
      <c r="G328" s="57" t="str">
        <f t="shared" si="255"/>
        <v/>
      </c>
      <c r="H328" s="57" t="str">
        <f t="shared" si="256"/>
        <v/>
      </c>
      <c r="I328" s="128" t="str">
        <f t="shared" si="260"/>
        <v/>
      </c>
      <c r="J328" s="128" t="str">
        <f t="shared" si="261"/>
        <v/>
      </c>
      <c r="K328" s="140" t="str">
        <f t="shared" si="264"/>
        <v/>
      </c>
      <c r="L328" s="140"/>
      <c r="M328" s="139" t="str">
        <f t="shared" si="265"/>
        <v/>
      </c>
      <c r="N328" s="139"/>
      <c r="O328" s="46" t="str">
        <f t="shared" si="266"/>
        <v/>
      </c>
      <c r="P328" s="51" t="str">
        <f t="shared" si="267"/>
        <v/>
      </c>
      <c r="Q328" s="51"/>
      <c r="R328" s="75">
        <f>IF(R327+1&lt;13,(R327+1)*S1,1*S1)</f>
        <v>0</v>
      </c>
      <c r="S328" s="75">
        <f>SUM(BG328*S1)</f>
        <v>0</v>
      </c>
      <c r="T328" s="75">
        <f>IF(R328=1,(T327+1)*S1,T327*S1)</f>
        <v>0</v>
      </c>
      <c r="U328" s="75">
        <f>IF(U327+3&lt;13,(U327+3)*V1,(U327-9)*V1)</f>
        <v>0</v>
      </c>
      <c r="V328" s="75">
        <f>SUM(BG328*V1)</f>
        <v>0</v>
      </c>
      <c r="W328" s="75">
        <f>IF(U328&lt;4,(W327+1)*V1,W327*V1)</f>
        <v>0</v>
      </c>
      <c r="X328" s="75">
        <f>IF(X327+6&lt;13,(X327+6)*Y1,(X327-6)*Y1)</f>
        <v>0</v>
      </c>
      <c r="Y328" s="75">
        <f>SUM(BG328*Y1)</f>
        <v>0</v>
      </c>
      <c r="Z328" s="75">
        <f>IF(X328&lt;6,(Z327+1)*Y1,Z327*Y1)</f>
        <v>0</v>
      </c>
      <c r="AA328" s="75">
        <f>SUM(AA327*AB1)</f>
        <v>0</v>
      </c>
      <c r="AB328" s="75">
        <f>SUM(BG328*AB1)</f>
        <v>0</v>
      </c>
      <c r="AC328" s="75">
        <f>SUM(AC327+1*AB1)</f>
        <v>0</v>
      </c>
      <c r="AD328" s="75">
        <v>0</v>
      </c>
      <c r="AE328" s="75">
        <v>0</v>
      </c>
      <c r="AF328" s="75">
        <v>0</v>
      </c>
      <c r="AG328" s="75">
        <f>IF(AG327+2&lt;13,(AG327+2)*AH1,(AG327-10)*AH1)</f>
        <v>0</v>
      </c>
      <c r="AH328" s="75">
        <f>SUM(BG328*AH1)</f>
        <v>0</v>
      </c>
      <c r="AI328" s="75">
        <f>IF(AG328&lt;3,(AI327+1)*AH1,AI327*AH1)</f>
        <v>0</v>
      </c>
      <c r="AJ328" s="75">
        <f>IF(AJ326=AJ327,(AJ327+1-AK328)*AL1,AJ327*AL1)</f>
        <v>0</v>
      </c>
      <c r="AK328" s="75">
        <f t="shared" si="250"/>
        <v>0</v>
      </c>
      <c r="AL328" s="75">
        <f>IF(AJ328-AJ327=0,(AL327+15)*AL1,AM1*AL1)</f>
        <v>0</v>
      </c>
      <c r="AM328" s="75">
        <f>IF(AK328=12,(AM327+1)*AL1,AM327*AL1)</f>
        <v>0</v>
      </c>
      <c r="AN328" s="75">
        <f>IF(AN326=AN327,(AN327+1-AO328)*AO1,AN327*AO1)</f>
        <v>0</v>
      </c>
      <c r="AO328" s="75">
        <f t="shared" si="293"/>
        <v>0</v>
      </c>
      <c r="AP328" s="75">
        <f>IF(AN327=AN328,BG328*AO1,(AP327-15)*AO1)</f>
        <v>0</v>
      </c>
      <c r="AQ328" s="75">
        <f>IF(AO328=12,(AQ327+1)*AO1,AQ327*AO1)</f>
        <v>0</v>
      </c>
      <c r="AR328" s="91">
        <f>SUM(MONTH(BC327+14)*AS1)</f>
        <v>0</v>
      </c>
      <c r="AS328" s="91">
        <f>SUM(DAY(BC327+14)*AS1)</f>
        <v>0</v>
      </c>
      <c r="AT328" s="91">
        <f>SUM(YEAR(BC327+14)*AS1)</f>
        <v>0</v>
      </c>
      <c r="AU328" s="91">
        <f>SUM(MONTH(BC327+7)*AV1)</f>
        <v>0</v>
      </c>
      <c r="AV328" s="91">
        <f>SUM(DAY(BC327+7)*AV1)</f>
        <v>0</v>
      </c>
      <c r="AW328" s="91">
        <f>SUM(YEAR(BC327+7)*AV1)</f>
        <v>0</v>
      </c>
      <c r="AX328" s="91">
        <f t="shared" si="271"/>
        <v>1</v>
      </c>
      <c r="AY328" s="91">
        <f t="shared" si="269"/>
        <v>1</v>
      </c>
      <c r="AZ328" s="91">
        <f t="shared" si="270"/>
        <v>0</v>
      </c>
      <c r="BA328" s="91">
        <f t="shared" si="270"/>
        <v>0</v>
      </c>
      <c r="BB328" s="79">
        <f t="shared" si="272"/>
        <v>0</v>
      </c>
      <c r="BC328" s="91">
        <f t="shared" si="273"/>
        <v>0</v>
      </c>
      <c r="BD328" s="75" t="s">
        <v>59</v>
      </c>
      <c r="BE328" s="91">
        <f>IF(BC328&lt;BU42,((BC328*10)+5),999999)</f>
        <v>5</v>
      </c>
      <c r="BF328" s="91">
        <f t="shared" si="274"/>
        <v>1</v>
      </c>
      <c r="BG328" s="75">
        <f t="shared" si="275"/>
        <v>0</v>
      </c>
      <c r="BH328" s="75">
        <f t="shared" si="294"/>
        <v>0</v>
      </c>
      <c r="BI328" s="75" t="b">
        <f t="shared" si="276"/>
        <v>0</v>
      </c>
      <c r="BJ328" s="75">
        <f t="shared" si="277"/>
        <v>0</v>
      </c>
      <c r="BK328" s="75">
        <f t="shared" si="278"/>
        <v>0</v>
      </c>
      <c r="BL328" s="75" t="b">
        <f t="shared" si="279"/>
        <v>1</v>
      </c>
      <c r="BM328" s="75">
        <f t="shared" si="280"/>
        <v>0</v>
      </c>
      <c r="BN328" s="75">
        <f t="shared" si="281"/>
        <v>0</v>
      </c>
      <c r="BO328" s="75" t="b">
        <f t="shared" si="282"/>
        <v>0</v>
      </c>
      <c r="BP328" s="75">
        <f t="shared" si="283"/>
        <v>0</v>
      </c>
      <c r="BQ328" s="75">
        <f t="shared" si="284"/>
        <v>0</v>
      </c>
      <c r="BR328" s="75"/>
      <c r="BS328" s="72" t="b">
        <f t="shared" si="257"/>
        <v>0</v>
      </c>
      <c r="BT328" s="72">
        <f t="shared" si="263"/>
        <v>0</v>
      </c>
      <c r="BU328" s="69" t="str">
        <f t="shared" si="262"/>
        <v/>
      </c>
      <c r="BV328" s="75"/>
      <c r="BW328" s="75"/>
      <c r="BX328" s="75"/>
      <c r="BY328" s="75"/>
      <c r="BZ328" s="75"/>
      <c r="CA328" s="75"/>
      <c r="CB328" s="75"/>
      <c r="CC328" s="75"/>
      <c r="CD328" s="79">
        <f t="shared" si="285"/>
        <v>0</v>
      </c>
      <c r="CE328" s="92">
        <f>IF(CD328&lt;CE3,CD328,CE3)</f>
        <v>0</v>
      </c>
      <c r="CF328" s="72" t="str">
        <f>IF(CE328&gt;=CE3,"BALLOON","PMT")</f>
        <v>PMT</v>
      </c>
      <c r="CG328" s="91">
        <f t="shared" si="295"/>
        <v>0</v>
      </c>
      <c r="CH328" s="91">
        <f>IF(BX1=360,CB5,CG328)</f>
        <v>0</v>
      </c>
      <c r="CI328" s="75" t="b">
        <f t="shared" si="286"/>
        <v>0</v>
      </c>
      <c r="CJ328" s="75">
        <f t="shared" si="296"/>
        <v>0</v>
      </c>
      <c r="CK328" s="75">
        <f>SUM(CJ328*CK1)</f>
        <v>0</v>
      </c>
      <c r="CL328" s="98">
        <f t="shared" si="287"/>
        <v>0</v>
      </c>
      <c r="CM328" s="97">
        <f>IF(CF328="PMT",E16-CL328,0)</f>
        <v>0</v>
      </c>
      <c r="CN328" s="97">
        <f t="shared" si="249"/>
        <v>0</v>
      </c>
      <c r="CO328" s="97">
        <f t="shared" si="288"/>
        <v>0</v>
      </c>
      <c r="CP328" s="97">
        <f t="shared" si="289"/>
        <v>0</v>
      </c>
      <c r="CQ328" s="94">
        <f t="shared" si="290"/>
        <v>0</v>
      </c>
      <c r="CR328" s="95">
        <f t="shared" si="297"/>
        <v>0</v>
      </c>
      <c r="CS328" s="96">
        <f t="shared" si="291"/>
        <v>0</v>
      </c>
      <c r="CT328" s="75">
        <f t="shared" si="248"/>
        <v>0</v>
      </c>
      <c r="CU328" s="99">
        <f t="shared" si="292"/>
        <v>0</v>
      </c>
      <c r="CV328" s="99">
        <f t="shared" si="268"/>
        <v>0</v>
      </c>
      <c r="CW328" s="100">
        <f t="shared" si="298"/>
        <v>0</v>
      </c>
      <c r="CX328" s="75">
        <f>SUM(CR328*CT328*BE1)</f>
        <v>0</v>
      </c>
    </row>
    <row r="329" spans="1:102" ht="18.95" customHeight="1">
      <c r="A329" s="45" t="str">
        <f t="shared" si="251"/>
        <v/>
      </c>
      <c r="B329" s="55" t="str">
        <f t="shared" si="253"/>
        <v/>
      </c>
      <c r="C329" s="47" t="str">
        <f t="shared" si="252"/>
        <v/>
      </c>
      <c r="D329" s="56" t="str">
        <f t="shared" si="254"/>
        <v/>
      </c>
      <c r="E329" s="121" t="str">
        <f t="shared" si="259"/>
        <v/>
      </c>
      <c r="F329" s="121"/>
      <c r="G329" s="57" t="str">
        <f t="shared" si="255"/>
        <v/>
      </c>
      <c r="H329" s="57" t="str">
        <f t="shared" si="256"/>
        <v/>
      </c>
      <c r="I329" s="128" t="str">
        <f t="shared" si="260"/>
        <v/>
      </c>
      <c r="J329" s="128" t="str">
        <f t="shared" si="261"/>
        <v/>
      </c>
      <c r="K329" s="140" t="str">
        <f t="shared" si="264"/>
        <v/>
      </c>
      <c r="L329" s="140"/>
      <c r="M329" s="139" t="str">
        <f t="shared" si="265"/>
        <v/>
      </c>
      <c r="N329" s="139"/>
      <c r="O329" s="46" t="str">
        <f t="shared" si="266"/>
        <v/>
      </c>
      <c r="P329" s="51" t="str">
        <f t="shared" si="267"/>
        <v/>
      </c>
      <c r="Q329" s="51"/>
      <c r="R329" s="75">
        <f>IF(R328+1&lt;13,(R328+1)*S1,1*S1)</f>
        <v>0</v>
      </c>
      <c r="S329" s="75">
        <f>SUM(BG329*S1)</f>
        <v>0</v>
      </c>
      <c r="T329" s="75">
        <f>IF(R329=1,(T328+1)*S1,T328*S1)</f>
        <v>0</v>
      </c>
      <c r="U329" s="75">
        <f>IF(U328+3&lt;13,(U328+3)*V1,(U328-9)*V1)</f>
        <v>0</v>
      </c>
      <c r="V329" s="75">
        <f>SUM(BG329*V1)</f>
        <v>0</v>
      </c>
      <c r="W329" s="75">
        <f>IF(U329&lt;4,(W328+1)*V1,W328*V1)</f>
        <v>0</v>
      </c>
      <c r="X329" s="75">
        <f>IF(X328+6&lt;13,(X328+6)*Y1,(X328-6)*Y1)</f>
        <v>0</v>
      </c>
      <c r="Y329" s="75">
        <f>SUM(BG329*Y1)</f>
        <v>0</v>
      </c>
      <c r="Z329" s="75">
        <f>IF(X329&lt;6,(Z328+1)*Y1,Z328*Y1)</f>
        <v>0</v>
      </c>
      <c r="AA329" s="75">
        <f>SUM(AA328*AB1)</f>
        <v>0</v>
      </c>
      <c r="AB329" s="75">
        <f>SUM(BG329*AB1)</f>
        <v>0</v>
      </c>
      <c r="AC329" s="75">
        <f>SUM(AC328+1*AB1)</f>
        <v>0</v>
      </c>
      <c r="AD329" s="75">
        <v>0</v>
      </c>
      <c r="AE329" s="75">
        <v>0</v>
      </c>
      <c r="AF329" s="75">
        <v>0</v>
      </c>
      <c r="AG329" s="75">
        <f>IF(AG328+2&lt;13,(AG328+2)*AH1,(AG328-10)*AH1)</f>
        <v>0</v>
      </c>
      <c r="AH329" s="75">
        <f>SUM(BG329*AH1)</f>
        <v>0</v>
      </c>
      <c r="AI329" s="75">
        <f>IF(AG329&lt;3,(AI328+1)*AH1,AI328*AH1)</f>
        <v>0</v>
      </c>
      <c r="AJ329" s="75">
        <f>IF(AJ327=AJ328,(AJ328+1-AK329)*AL1,AJ328*AL1)</f>
        <v>0</v>
      </c>
      <c r="AK329" s="75">
        <f t="shared" si="250"/>
        <v>0</v>
      </c>
      <c r="AL329" s="75">
        <f>IF(AJ329-AJ328=0,(AL328+15)*AL1,AM1*AL1)</f>
        <v>0</v>
      </c>
      <c r="AM329" s="75">
        <f>IF(AK329=12,(AM328+1)*AL1,AM328*AL1)</f>
        <v>0</v>
      </c>
      <c r="AN329" s="75">
        <f>IF(AN327=AN328,(AN328+1-AO329)*AO1,AN328*AO1)</f>
        <v>0</v>
      </c>
      <c r="AO329" s="75">
        <f t="shared" si="293"/>
        <v>0</v>
      </c>
      <c r="AP329" s="75">
        <f>IF(AN328=AN329,BG329*AO1,(AP328-15)*AO1)</f>
        <v>0</v>
      </c>
      <c r="AQ329" s="75">
        <f>IF(AO329=12,(AQ328+1)*AO1,AQ328*AO1)</f>
        <v>0</v>
      </c>
      <c r="AR329" s="91">
        <f>SUM(MONTH(BC328+14)*AS1)</f>
        <v>0</v>
      </c>
      <c r="AS329" s="91">
        <f>SUM(DAY(BC328+14)*AS1)</f>
        <v>0</v>
      </c>
      <c r="AT329" s="91">
        <f>SUM(YEAR(BC328+14)*AS1)</f>
        <v>0</v>
      </c>
      <c r="AU329" s="91">
        <f>SUM(MONTH(BC328+7)*AV1)</f>
        <v>0</v>
      </c>
      <c r="AV329" s="91">
        <f>SUM(DAY(BC328+7)*AV1)</f>
        <v>0</v>
      </c>
      <c r="AW329" s="91">
        <f>SUM(YEAR(BC328+7)*AV1)</f>
        <v>0</v>
      </c>
      <c r="AX329" s="91">
        <f t="shared" si="271"/>
        <v>1</v>
      </c>
      <c r="AY329" s="91">
        <f t="shared" si="269"/>
        <v>1</v>
      </c>
      <c r="AZ329" s="91">
        <f t="shared" si="270"/>
        <v>0</v>
      </c>
      <c r="BA329" s="91">
        <f t="shared" si="270"/>
        <v>0</v>
      </c>
      <c r="BB329" s="79">
        <f t="shared" si="272"/>
        <v>0</v>
      </c>
      <c r="BC329" s="91">
        <f t="shared" si="273"/>
        <v>0</v>
      </c>
      <c r="BD329" s="75" t="s">
        <v>59</v>
      </c>
      <c r="BE329" s="91">
        <f>IF(BC329&lt;BU42,((BC329*10)+5),999999)</f>
        <v>5</v>
      </c>
      <c r="BF329" s="91">
        <f t="shared" si="274"/>
        <v>1</v>
      </c>
      <c r="BG329" s="75">
        <f t="shared" si="275"/>
        <v>0</v>
      </c>
      <c r="BH329" s="75">
        <f t="shared" si="294"/>
        <v>0</v>
      </c>
      <c r="BI329" s="75" t="b">
        <f t="shared" si="276"/>
        <v>0</v>
      </c>
      <c r="BJ329" s="75">
        <f t="shared" si="277"/>
        <v>0</v>
      </c>
      <c r="BK329" s="75">
        <f t="shared" si="278"/>
        <v>0</v>
      </c>
      <c r="BL329" s="75" t="b">
        <f t="shared" si="279"/>
        <v>1</v>
      </c>
      <c r="BM329" s="75">
        <f t="shared" si="280"/>
        <v>0</v>
      </c>
      <c r="BN329" s="75">
        <f t="shared" si="281"/>
        <v>0</v>
      </c>
      <c r="BO329" s="75" t="b">
        <f t="shared" si="282"/>
        <v>0</v>
      </c>
      <c r="BP329" s="75">
        <f t="shared" si="283"/>
        <v>0</v>
      </c>
      <c r="BQ329" s="75">
        <f t="shared" si="284"/>
        <v>0</v>
      </c>
      <c r="BR329" s="75"/>
      <c r="BS329" s="72" t="b">
        <f t="shared" si="257"/>
        <v>0</v>
      </c>
      <c r="BT329" s="72">
        <f t="shared" si="263"/>
        <v>0</v>
      </c>
      <c r="BU329" s="69" t="str">
        <f t="shared" si="262"/>
        <v/>
      </c>
      <c r="BV329" s="75"/>
      <c r="BW329" s="75"/>
      <c r="BX329" s="75"/>
      <c r="BY329" s="75"/>
      <c r="BZ329" s="75"/>
      <c r="CA329" s="75"/>
      <c r="CB329" s="75"/>
      <c r="CC329" s="75"/>
      <c r="CD329" s="79">
        <f t="shared" si="285"/>
        <v>0</v>
      </c>
      <c r="CE329" s="92">
        <f>IF(CD329&lt;CE3,CD329,CE3)</f>
        <v>0</v>
      </c>
      <c r="CF329" s="72" t="str">
        <f>IF(CE329&gt;=CE3,"BALLOON","PMT")</f>
        <v>PMT</v>
      </c>
      <c r="CG329" s="91">
        <f t="shared" si="295"/>
        <v>0</v>
      </c>
      <c r="CH329" s="91">
        <f>IF(BX1=360,CB5,CG329)</f>
        <v>0</v>
      </c>
      <c r="CI329" s="75" t="b">
        <f t="shared" si="286"/>
        <v>0</v>
      </c>
      <c r="CJ329" s="75">
        <f t="shared" si="296"/>
        <v>0</v>
      </c>
      <c r="CK329" s="75">
        <f>SUM(CJ329*CK1)</f>
        <v>0</v>
      </c>
      <c r="CL329" s="98">
        <f t="shared" si="287"/>
        <v>0</v>
      </c>
      <c r="CM329" s="97">
        <f>IF(CF329="PMT",E16-CL329,0)</f>
        <v>0</v>
      </c>
      <c r="CN329" s="97">
        <f t="shared" si="249"/>
        <v>0</v>
      </c>
      <c r="CO329" s="97">
        <f t="shared" si="288"/>
        <v>0</v>
      </c>
      <c r="CP329" s="97">
        <f t="shared" si="289"/>
        <v>0</v>
      </c>
      <c r="CQ329" s="94">
        <f t="shared" si="290"/>
        <v>0</v>
      </c>
      <c r="CR329" s="95">
        <f t="shared" si="297"/>
        <v>0</v>
      </c>
      <c r="CS329" s="96">
        <f t="shared" si="291"/>
        <v>0</v>
      </c>
      <c r="CT329" s="75">
        <f t="shared" si="248"/>
        <v>0</v>
      </c>
      <c r="CU329" s="99">
        <f t="shared" si="292"/>
        <v>0</v>
      </c>
      <c r="CV329" s="99">
        <f t="shared" si="268"/>
        <v>0</v>
      </c>
      <c r="CW329" s="100">
        <f t="shared" si="298"/>
        <v>0</v>
      </c>
      <c r="CX329" s="75">
        <f>SUM(CR329*CT329*BE1)</f>
        <v>0</v>
      </c>
    </row>
    <row r="330" spans="1:102" ht="18.95" customHeight="1">
      <c r="A330" s="45" t="str">
        <f t="shared" si="251"/>
        <v/>
      </c>
      <c r="B330" s="55" t="str">
        <f t="shared" si="253"/>
        <v/>
      </c>
      <c r="C330" s="47" t="str">
        <f t="shared" si="252"/>
        <v/>
      </c>
      <c r="D330" s="56" t="str">
        <f t="shared" si="254"/>
        <v/>
      </c>
      <c r="E330" s="121" t="str">
        <f t="shared" si="259"/>
        <v/>
      </c>
      <c r="F330" s="121"/>
      <c r="G330" s="57" t="str">
        <f t="shared" si="255"/>
        <v/>
      </c>
      <c r="H330" s="57" t="str">
        <f t="shared" si="256"/>
        <v/>
      </c>
      <c r="I330" s="128" t="str">
        <f t="shared" si="260"/>
        <v/>
      </c>
      <c r="J330" s="128" t="str">
        <f t="shared" si="261"/>
        <v/>
      </c>
      <c r="K330" s="140" t="str">
        <f t="shared" si="264"/>
        <v/>
      </c>
      <c r="L330" s="140"/>
      <c r="M330" s="139" t="str">
        <f t="shared" si="265"/>
        <v/>
      </c>
      <c r="N330" s="139"/>
      <c r="O330" s="46" t="str">
        <f t="shared" si="266"/>
        <v/>
      </c>
      <c r="P330" s="51" t="str">
        <f t="shared" si="267"/>
        <v/>
      </c>
      <c r="Q330" s="51"/>
      <c r="R330" s="75">
        <f>IF(R329+1&lt;13,(R329+1)*S1,1*S1)</f>
        <v>0</v>
      </c>
      <c r="S330" s="75">
        <f>SUM(BG330*S1)</f>
        <v>0</v>
      </c>
      <c r="T330" s="75">
        <f>IF(R330=1,(T329+1)*S1,T329*S1)</f>
        <v>0</v>
      </c>
      <c r="U330" s="75">
        <f>IF(U329+3&lt;13,(U329+3)*V1,(U329-9)*V1)</f>
        <v>0</v>
      </c>
      <c r="V330" s="75">
        <f>SUM(BG330*V1)</f>
        <v>0</v>
      </c>
      <c r="W330" s="75">
        <f>IF(U330&lt;4,(W329+1)*V1,W329*V1)</f>
        <v>0</v>
      </c>
      <c r="X330" s="75">
        <f>IF(X329+6&lt;13,(X329+6)*Y1,(X329-6)*Y1)</f>
        <v>0</v>
      </c>
      <c r="Y330" s="75">
        <f>SUM(BG330*Y1)</f>
        <v>0</v>
      </c>
      <c r="Z330" s="75">
        <f>IF(X330&lt;6,(Z329+1)*Y1,Z329*Y1)</f>
        <v>0</v>
      </c>
      <c r="AA330" s="75">
        <f>SUM(AA329*AB1)</f>
        <v>0</v>
      </c>
      <c r="AB330" s="75">
        <f>SUM(BG330*AB1)</f>
        <v>0</v>
      </c>
      <c r="AC330" s="75">
        <f>SUM(AC329+1*AB1)</f>
        <v>0</v>
      </c>
      <c r="AD330" s="75">
        <v>0</v>
      </c>
      <c r="AE330" s="75">
        <v>0</v>
      </c>
      <c r="AF330" s="75">
        <v>0</v>
      </c>
      <c r="AG330" s="75">
        <f>IF(AG329+2&lt;13,(AG329+2)*AH1,(AG329-10)*AH1)</f>
        <v>0</v>
      </c>
      <c r="AH330" s="75">
        <f>SUM(BG330*AH1)</f>
        <v>0</v>
      </c>
      <c r="AI330" s="75">
        <f>IF(AG330&lt;3,(AI329+1)*AH1,AI329*AH1)</f>
        <v>0</v>
      </c>
      <c r="AJ330" s="75">
        <f>IF(AJ328=AJ329,(AJ329+1-AK330)*AL1,AJ329*AL1)</f>
        <v>0</v>
      </c>
      <c r="AK330" s="75">
        <f t="shared" si="250"/>
        <v>0</v>
      </c>
      <c r="AL330" s="75">
        <f>IF(AJ330-AJ329=0,(AL329+15)*AL1,AM1*AL1)</f>
        <v>0</v>
      </c>
      <c r="AM330" s="75">
        <f>IF(AK330=12,(AM329+1)*AL1,AM329*AL1)</f>
        <v>0</v>
      </c>
      <c r="AN330" s="75">
        <f>IF(AN328=AN329,(AN329+1-AO330)*AO1,AN329*AO1)</f>
        <v>0</v>
      </c>
      <c r="AO330" s="75">
        <f t="shared" si="293"/>
        <v>0</v>
      </c>
      <c r="AP330" s="75">
        <f>IF(AN329=AN330,BG330*AO1,(AP329-15)*AO1)</f>
        <v>0</v>
      </c>
      <c r="AQ330" s="75">
        <f>IF(AO330=12,(AQ329+1)*AO1,AQ329*AO1)</f>
        <v>0</v>
      </c>
      <c r="AR330" s="91">
        <f>SUM(MONTH(BC329+14)*AS1)</f>
        <v>0</v>
      </c>
      <c r="AS330" s="91">
        <f>SUM(DAY(BC329+14)*AS1)</f>
        <v>0</v>
      </c>
      <c r="AT330" s="91">
        <f>SUM(YEAR(BC329+14)*AS1)</f>
        <v>0</v>
      </c>
      <c r="AU330" s="91">
        <f>SUM(MONTH(BC329+7)*AV1)</f>
        <v>0</v>
      </c>
      <c r="AV330" s="91">
        <f>SUM(DAY(BC329+7)*AV1)</f>
        <v>0</v>
      </c>
      <c r="AW330" s="91">
        <f>SUM(YEAR(BC329+7)*AV1)</f>
        <v>0</v>
      </c>
      <c r="AX330" s="91">
        <f t="shared" si="271"/>
        <v>1</v>
      </c>
      <c r="AY330" s="91">
        <f t="shared" si="269"/>
        <v>1</v>
      </c>
      <c r="AZ330" s="91">
        <f t="shared" si="270"/>
        <v>0</v>
      </c>
      <c r="BA330" s="91">
        <f t="shared" si="270"/>
        <v>0</v>
      </c>
      <c r="BB330" s="79">
        <f t="shared" si="272"/>
        <v>0</v>
      </c>
      <c r="BC330" s="91">
        <f t="shared" si="273"/>
        <v>0</v>
      </c>
      <c r="BD330" s="75" t="s">
        <v>59</v>
      </c>
      <c r="BE330" s="91">
        <f>IF(BC330&lt;BU42,((BC330*10)+5),999999)</f>
        <v>5</v>
      </c>
      <c r="BF330" s="91">
        <f t="shared" si="274"/>
        <v>1</v>
      </c>
      <c r="BG330" s="75">
        <f t="shared" si="275"/>
        <v>0</v>
      </c>
      <c r="BH330" s="75">
        <f t="shared" si="294"/>
        <v>0</v>
      </c>
      <c r="BI330" s="75" t="b">
        <f t="shared" si="276"/>
        <v>0</v>
      </c>
      <c r="BJ330" s="75">
        <f t="shared" si="277"/>
        <v>0</v>
      </c>
      <c r="BK330" s="75">
        <f t="shared" si="278"/>
        <v>0</v>
      </c>
      <c r="BL330" s="75" t="b">
        <f t="shared" si="279"/>
        <v>1</v>
      </c>
      <c r="BM330" s="75">
        <f t="shared" si="280"/>
        <v>0</v>
      </c>
      <c r="BN330" s="75">
        <f t="shared" si="281"/>
        <v>0</v>
      </c>
      <c r="BO330" s="75" t="b">
        <f t="shared" si="282"/>
        <v>0</v>
      </c>
      <c r="BP330" s="75">
        <f t="shared" si="283"/>
        <v>0</v>
      </c>
      <c r="BQ330" s="75">
        <f t="shared" si="284"/>
        <v>0</v>
      </c>
      <c r="BR330" s="75"/>
      <c r="BS330" s="72" t="b">
        <f t="shared" si="257"/>
        <v>0</v>
      </c>
      <c r="BT330" s="72">
        <f t="shared" si="263"/>
        <v>0</v>
      </c>
      <c r="BU330" s="69" t="str">
        <f t="shared" si="262"/>
        <v/>
      </c>
      <c r="BV330" s="75"/>
      <c r="BW330" s="75"/>
      <c r="BX330" s="75"/>
      <c r="BY330" s="75"/>
      <c r="BZ330" s="75"/>
      <c r="CA330" s="75"/>
      <c r="CB330" s="75"/>
      <c r="CC330" s="75"/>
      <c r="CD330" s="79">
        <f t="shared" si="285"/>
        <v>0</v>
      </c>
      <c r="CE330" s="92">
        <f>IF(CD330&lt;CE3,CD330,CE3)</f>
        <v>0</v>
      </c>
      <c r="CF330" s="72" t="str">
        <f>IF(CE330&gt;=CE3,"BALLOON","PMT")</f>
        <v>PMT</v>
      </c>
      <c r="CG330" s="91">
        <f t="shared" si="295"/>
        <v>0</v>
      </c>
      <c r="CH330" s="91">
        <f>IF(BX1=360,CB5,CG330)</f>
        <v>0</v>
      </c>
      <c r="CI330" s="75" t="b">
        <f t="shared" si="286"/>
        <v>0</v>
      </c>
      <c r="CJ330" s="75">
        <f t="shared" si="296"/>
        <v>0</v>
      </c>
      <c r="CK330" s="75">
        <f>SUM(CJ330*CK1)</f>
        <v>0</v>
      </c>
      <c r="CL330" s="98">
        <f t="shared" si="287"/>
        <v>0</v>
      </c>
      <c r="CM330" s="97">
        <f>IF(CF330="PMT",E16-CL330,0)</f>
        <v>0</v>
      </c>
      <c r="CN330" s="97">
        <f t="shared" si="249"/>
        <v>0</v>
      </c>
      <c r="CO330" s="97">
        <f t="shared" si="288"/>
        <v>0</v>
      </c>
      <c r="CP330" s="97">
        <f t="shared" si="289"/>
        <v>0</v>
      </c>
      <c r="CQ330" s="94">
        <f t="shared" si="290"/>
        <v>0</v>
      </c>
      <c r="CR330" s="95">
        <f t="shared" si="297"/>
        <v>0</v>
      </c>
      <c r="CS330" s="96">
        <f t="shared" si="291"/>
        <v>0</v>
      </c>
      <c r="CT330" s="75">
        <f t="shared" si="248"/>
        <v>0</v>
      </c>
      <c r="CU330" s="99">
        <f t="shared" si="292"/>
        <v>0</v>
      </c>
      <c r="CV330" s="99">
        <f t="shared" si="268"/>
        <v>0</v>
      </c>
      <c r="CW330" s="100">
        <f t="shared" si="298"/>
        <v>0</v>
      </c>
      <c r="CX330" s="75">
        <f>SUM(CR330*CT330*BE1)</f>
        <v>0</v>
      </c>
    </row>
    <row r="331" spans="1:102" ht="18.95" customHeight="1">
      <c r="A331" s="45" t="str">
        <f t="shared" si="251"/>
        <v/>
      </c>
      <c r="B331" s="55" t="str">
        <f t="shared" si="253"/>
        <v/>
      </c>
      <c r="C331" s="47" t="str">
        <f t="shared" si="252"/>
        <v/>
      </c>
      <c r="D331" s="56" t="str">
        <f t="shared" si="254"/>
        <v/>
      </c>
      <c r="E331" s="121" t="str">
        <f t="shared" si="259"/>
        <v/>
      </c>
      <c r="F331" s="121"/>
      <c r="G331" s="57" t="str">
        <f t="shared" si="255"/>
        <v/>
      </c>
      <c r="H331" s="57" t="str">
        <f t="shared" si="256"/>
        <v/>
      </c>
      <c r="I331" s="128" t="str">
        <f t="shared" si="260"/>
        <v/>
      </c>
      <c r="J331" s="128" t="str">
        <f t="shared" si="261"/>
        <v/>
      </c>
      <c r="K331" s="140" t="str">
        <f t="shared" si="264"/>
        <v/>
      </c>
      <c r="L331" s="140"/>
      <c r="M331" s="139" t="str">
        <f t="shared" si="265"/>
        <v/>
      </c>
      <c r="N331" s="139"/>
      <c r="O331" s="46" t="str">
        <f t="shared" si="266"/>
        <v/>
      </c>
      <c r="P331" s="51" t="str">
        <f t="shared" si="267"/>
        <v/>
      </c>
      <c r="Q331" s="51"/>
      <c r="R331" s="75">
        <f>IF(R330+1&lt;13,(R330+1)*S1,1*S1)</f>
        <v>0</v>
      </c>
      <c r="S331" s="75">
        <f>SUM(BG331*S1)</f>
        <v>0</v>
      </c>
      <c r="T331" s="75">
        <f>IF(R331=1,(T330+1)*S1,T330*S1)</f>
        <v>0</v>
      </c>
      <c r="U331" s="75">
        <f>IF(U330+3&lt;13,(U330+3)*V1,(U330-9)*V1)</f>
        <v>0</v>
      </c>
      <c r="V331" s="75">
        <f>SUM(BG331*V1)</f>
        <v>0</v>
      </c>
      <c r="W331" s="75">
        <f>IF(U331&lt;4,(W330+1)*V1,W330*V1)</f>
        <v>0</v>
      </c>
      <c r="X331" s="75">
        <f>IF(X330+6&lt;13,(X330+6)*Y1,(X330-6)*Y1)</f>
        <v>0</v>
      </c>
      <c r="Y331" s="75">
        <f>SUM(BG331*Y1)</f>
        <v>0</v>
      </c>
      <c r="Z331" s="75">
        <f>IF(X331&lt;6,(Z330+1)*Y1,Z330*Y1)</f>
        <v>0</v>
      </c>
      <c r="AA331" s="75">
        <f>SUM(AA330*AB1)</f>
        <v>0</v>
      </c>
      <c r="AB331" s="75">
        <f>SUM(BG331*AB1)</f>
        <v>0</v>
      </c>
      <c r="AC331" s="75">
        <f>SUM(AC330+1*AB1)</f>
        <v>0</v>
      </c>
      <c r="AD331" s="75">
        <v>0</v>
      </c>
      <c r="AE331" s="75">
        <v>0</v>
      </c>
      <c r="AF331" s="75">
        <v>0</v>
      </c>
      <c r="AG331" s="75">
        <f>IF(AG330+2&lt;13,(AG330+2)*AH1,(AG330-10)*AH1)</f>
        <v>0</v>
      </c>
      <c r="AH331" s="75">
        <f>SUM(BG331*AH1)</f>
        <v>0</v>
      </c>
      <c r="AI331" s="75">
        <f>IF(AG331&lt;3,(AI330+1)*AH1,AI330*AH1)</f>
        <v>0</v>
      </c>
      <c r="AJ331" s="75">
        <f>IF(AJ329=AJ330,(AJ330+1-AK331)*AL1,AJ330*AL1)</f>
        <v>0</v>
      </c>
      <c r="AK331" s="75">
        <f t="shared" si="250"/>
        <v>0</v>
      </c>
      <c r="AL331" s="75">
        <f>IF(AJ331-AJ330=0,(AL330+15)*AL1,AM1*AL1)</f>
        <v>0</v>
      </c>
      <c r="AM331" s="75">
        <f>IF(AK331=12,(AM330+1)*AL1,AM330*AL1)</f>
        <v>0</v>
      </c>
      <c r="AN331" s="75">
        <f>IF(AN329=AN330,(AN330+1-AO331)*AO1,AN330*AO1)</f>
        <v>0</v>
      </c>
      <c r="AO331" s="75">
        <f t="shared" si="293"/>
        <v>0</v>
      </c>
      <c r="AP331" s="75">
        <f>IF(AN330=AN331,BG331*AO1,(AP330-15)*AO1)</f>
        <v>0</v>
      </c>
      <c r="AQ331" s="75">
        <f>IF(AO331=12,(AQ330+1)*AO1,AQ330*AO1)</f>
        <v>0</v>
      </c>
      <c r="AR331" s="91">
        <f>SUM(MONTH(BC330+14)*AS1)</f>
        <v>0</v>
      </c>
      <c r="AS331" s="91">
        <f>SUM(DAY(BC330+14)*AS1)</f>
        <v>0</v>
      </c>
      <c r="AT331" s="91">
        <f>SUM(YEAR(BC330+14)*AS1)</f>
        <v>0</v>
      </c>
      <c r="AU331" s="91">
        <f>SUM(MONTH(BC330+7)*AV1)</f>
        <v>0</v>
      </c>
      <c r="AV331" s="91">
        <f>SUM(DAY(BC330+7)*AV1)</f>
        <v>0</v>
      </c>
      <c r="AW331" s="91">
        <f>SUM(YEAR(BC330+7)*AV1)</f>
        <v>0</v>
      </c>
      <c r="AX331" s="91">
        <f t="shared" si="271"/>
        <v>1</v>
      </c>
      <c r="AY331" s="91">
        <f t="shared" si="269"/>
        <v>1</v>
      </c>
      <c r="AZ331" s="91">
        <f t="shared" si="270"/>
        <v>0</v>
      </c>
      <c r="BA331" s="91">
        <f t="shared" si="270"/>
        <v>0</v>
      </c>
      <c r="BB331" s="79">
        <f t="shared" si="272"/>
        <v>0</v>
      </c>
      <c r="BC331" s="91">
        <f t="shared" si="273"/>
        <v>0</v>
      </c>
      <c r="BD331" s="75" t="s">
        <v>59</v>
      </c>
      <c r="BE331" s="91">
        <f>IF(BC331&lt;BU42,((BC331*10)+5),999999)</f>
        <v>5</v>
      </c>
      <c r="BF331" s="91">
        <f t="shared" si="274"/>
        <v>1</v>
      </c>
      <c r="BG331" s="75">
        <f t="shared" si="275"/>
        <v>0</v>
      </c>
      <c r="BH331" s="75">
        <f t="shared" si="294"/>
        <v>0</v>
      </c>
      <c r="BI331" s="75" t="b">
        <f t="shared" si="276"/>
        <v>0</v>
      </c>
      <c r="BJ331" s="75">
        <f t="shared" si="277"/>
        <v>0</v>
      </c>
      <c r="BK331" s="75">
        <f t="shared" si="278"/>
        <v>0</v>
      </c>
      <c r="BL331" s="75" t="b">
        <f t="shared" si="279"/>
        <v>1</v>
      </c>
      <c r="BM331" s="75">
        <f t="shared" si="280"/>
        <v>0</v>
      </c>
      <c r="BN331" s="75">
        <f t="shared" si="281"/>
        <v>0</v>
      </c>
      <c r="BO331" s="75" t="b">
        <f t="shared" si="282"/>
        <v>0</v>
      </c>
      <c r="BP331" s="75">
        <f t="shared" si="283"/>
        <v>0</v>
      </c>
      <c r="BQ331" s="75">
        <f t="shared" si="284"/>
        <v>0</v>
      </c>
      <c r="BR331" s="75"/>
      <c r="BS331" s="72" t="b">
        <f t="shared" si="257"/>
        <v>0</v>
      </c>
      <c r="BT331" s="72">
        <f t="shared" si="263"/>
        <v>0</v>
      </c>
      <c r="BU331" s="69" t="str">
        <f t="shared" si="262"/>
        <v/>
      </c>
      <c r="BV331" s="75"/>
      <c r="BW331" s="75"/>
      <c r="BX331" s="75"/>
      <c r="BY331" s="75"/>
      <c r="BZ331" s="75"/>
      <c r="CA331" s="75"/>
      <c r="CB331" s="75"/>
      <c r="CC331" s="75"/>
      <c r="CD331" s="79">
        <f t="shared" si="285"/>
        <v>0</v>
      </c>
      <c r="CE331" s="92">
        <f>IF(CD331&lt;CE3,CD331,CE3)</f>
        <v>0</v>
      </c>
      <c r="CF331" s="72" t="str">
        <f>IF(CE331&gt;=CE3,"BALLOON","PMT")</f>
        <v>PMT</v>
      </c>
      <c r="CG331" s="91">
        <f t="shared" si="295"/>
        <v>0</v>
      </c>
      <c r="CH331" s="91">
        <f>IF(BX1=360,CB5,CG331)</f>
        <v>0</v>
      </c>
      <c r="CI331" s="75" t="b">
        <f t="shared" si="286"/>
        <v>0</v>
      </c>
      <c r="CJ331" s="75">
        <f t="shared" si="296"/>
        <v>0</v>
      </c>
      <c r="CK331" s="75">
        <f>SUM(CJ331*CK1)</f>
        <v>0</v>
      </c>
      <c r="CL331" s="98">
        <f t="shared" si="287"/>
        <v>0</v>
      </c>
      <c r="CM331" s="97">
        <f>IF(CF331="PMT",E16-CL331,0)</f>
        <v>0</v>
      </c>
      <c r="CN331" s="97">
        <f t="shared" si="249"/>
        <v>0</v>
      </c>
      <c r="CO331" s="97">
        <f t="shared" si="288"/>
        <v>0</v>
      </c>
      <c r="CP331" s="97">
        <f t="shared" si="289"/>
        <v>0</v>
      </c>
      <c r="CQ331" s="94">
        <f t="shared" si="290"/>
        <v>0</v>
      </c>
      <c r="CR331" s="95">
        <f t="shared" si="297"/>
        <v>0</v>
      </c>
      <c r="CS331" s="96">
        <f t="shared" si="291"/>
        <v>0</v>
      </c>
      <c r="CT331" s="75">
        <f t="shared" si="248"/>
        <v>0</v>
      </c>
      <c r="CU331" s="99">
        <f t="shared" si="292"/>
        <v>0</v>
      </c>
      <c r="CV331" s="99">
        <f t="shared" si="268"/>
        <v>0</v>
      </c>
      <c r="CW331" s="100">
        <f t="shared" si="298"/>
        <v>0</v>
      </c>
      <c r="CX331" s="75">
        <f>SUM(CR331*CT331*BE1)</f>
        <v>0</v>
      </c>
    </row>
    <row r="332" spans="1:102" ht="18.95" customHeight="1">
      <c r="A332" s="45" t="str">
        <f t="shared" si="251"/>
        <v/>
      </c>
      <c r="B332" s="55" t="str">
        <f t="shared" si="253"/>
        <v/>
      </c>
      <c r="C332" s="47" t="str">
        <f t="shared" si="252"/>
        <v/>
      </c>
      <c r="D332" s="56" t="str">
        <f t="shared" si="254"/>
        <v/>
      </c>
      <c r="E332" s="121" t="str">
        <f t="shared" si="259"/>
        <v/>
      </c>
      <c r="F332" s="121"/>
      <c r="G332" s="57" t="str">
        <f t="shared" si="255"/>
        <v/>
      </c>
      <c r="H332" s="57" t="str">
        <f t="shared" si="256"/>
        <v/>
      </c>
      <c r="I332" s="128" t="str">
        <f t="shared" si="260"/>
        <v/>
      </c>
      <c r="J332" s="128" t="str">
        <f t="shared" si="261"/>
        <v/>
      </c>
      <c r="K332" s="140" t="str">
        <f t="shared" si="264"/>
        <v/>
      </c>
      <c r="L332" s="140"/>
      <c r="M332" s="139" t="str">
        <f t="shared" si="265"/>
        <v/>
      </c>
      <c r="N332" s="139"/>
      <c r="O332" s="46" t="str">
        <f t="shared" si="266"/>
        <v/>
      </c>
      <c r="P332" s="51" t="str">
        <f t="shared" si="267"/>
        <v/>
      </c>
      <c r="Q332" s="51"/>
      <c r="R332" s="75">
        <f>IF(R331+1&lt;13,(R331+1)*S1,1*S1)</f>
        <v>0</v>
      </c>
      <c r="S332" s="75">
        <f>SUM(BG332*S1)</f>
        <v>0</v>
      </c>
      <c r="T332" s="75">
        <f>IF(R332=1,(T331+1)*S1,T331*S1)</f>
        <v>0</v>
      </c>
      <c r="U332" s="75">
        <f>IF(U331+3&lt;13,(U331+3)*V1,(U331-9)*V1)</f>
        <v>0</v>
      </c>
      <c r="V332" s="75">
        <f>SUM(BG332*V1)</f>
        <v>0</v>
      </c>
      <c r="W332" s="75">
        <f>IF(U332&lt;4,(W331+1)*V1,W331*V1)</f>
        <v>0</v>
      </c>
      <c r="X332" s="75">
        <f>IF(X331+6&lt;13,(X331+6)*Y1,(X331-6)*Y1)</f>
        <v>0</v>
      </c>
      <c r="Y332" s="75">
        <f>SUM(BG332*Y1)</f>
        <v>0</v>
      </c>
      <c r="Z332" s="75">
        <f>IF(X332&lt;6,(Z331+1)*Y1,Z331*Y1)</f>
        <v>0</v>
      </c>
      <c r="AA332" s="75">
        <f>SUM(AA331*AB1)</f>
        <v>0</v>
      </c>
      <c r="AB332" s="75">
        <f>SUM(BG332*AB1)</f>
        <v>0</v>
      </c>
      <c r="AC332" s="75">
        <f>SUM(AC331+1*AB1)</f>
        <v>0</v>
      </c>
      <c r="AD332" s="75">
        <v>0</v>
      </c>
      <c r="AE332" s="75">
        <v>0</v>
      </c>
      <c r="AF332" s="75">
        <v>0</v>
      </c>
      <c r="AG332" s="75">
        <f>IF(AG331+2&lt;13,(AG331+2)*AH1,(AG331-10)*AH1)</f>
        <v>0</v>
      </c>
      <c r="AH332" s="75">
        <f>SUM(BG332*AH1)</f>
        <v>0</v>
      </c>
      <c r="AI332" s="75">
        <f>IF(AG332&lt;3,(AI331+1)*AH1,AI331*AH1)</f>
        <v>0</v>
      </c>
      <c r="AJ332" s="75">
        <f>IF(AJ330=AJ331,(AJ331+1-AK332)*AL1,AJ331*AL1)</f>
        <v>0</v>
      </c>
      <c r="AK332" s="75">
        <f t="shared" si="250"/>
        <v>0</v>
      </c>
      <c r="AL332" s="75">
        <f>IF(AJ332-AJ331=0,(AL331+15)*AL1,AM1*AL1)</f>
        <v>0</v>
      </c>
      <c r="AM332" s="75">
        <f>IF(AK332=12,(AM331+1)*AL1,AM331*AL1)</f>
        <v>0</v>
      </c>
      <c r="AN332" s="75">
        <f>IF(AN330=AN331,(AN331+1-AO332)*AO1,AN331*AO1)</f>
        <v>0</v>
      </c>
      <c r="AO332" s="75">
        <f t="shared" si="293"/>
        <v>0</v>
      </c>
      <c r="AP332" s="75">
        <f>IF(AN331=AN332,BG332*AO1,(AP331-15)*AO1)</f>
        <v>0</v>
      </c>
      <c r="AQ332" s="75">
        <f>IF(AO332=12,(AQ331+1)*AO1,AQ331*AO1)</f>
        <v>0</v>
      </c>
      <c r="AR332" s="91">
        <f>SUM(MONTH(BC331+14)*AS1)</f>
        <v>0</v>
      </c>
      <c r="AS332" s="91">
        <f>SUM(DAY(BC331+14)*AS1)</f>
        <v>0</v>
      </c>
      <c r="AT332" s="91">
        <f>SUM(YEAR(BC331+14)*AS1)</f>
        <v>0</v>
      </c>
      <c r="AU332" s="91">
        <f>SUM(MONTH(BC331+7)*AV1)</f>
        <v>0</v>
      </c>
      <c r="AV332" s="91">
        <f>SUM(DAY(BC331+7)*AV1)</f>
        <v>0</v>
      </c>
      <c r="AW332" s="91">
        <f>SUM(YEAR(BC331+7)*AV1)</f>
        <v>0</v>
      </c>
      <c r="AX332" s="91">
        <f t="shared" si="271"/>
        <v>1</v>
      </c>
      <c r="AY332" s="91">
        <f t="shared" si="269"/>
        <v>1</v>
      </c>
      <c r="AZ332" s="91">
        <f t="shared" si="270"/>
        <v>0</v>
      </c>
      <c r="BA332" s="91">
        <f t="shared" si="270"/>
        <v>0</v>
      </c>
      <c r="BB332" s="79">
        <f t="shared" si="272"/>
        <v>0</v>
      </c>
      <c r="BC332" s="91">
        <f t="shared" si="273"/>
        <v>0</v>
      </c>
      <c r="BD332" s="75" t="s">
        <v>59</v>
      </c>
      <c r="BE332" s="91">
        <f>IF(BC332&lt;BU42,((BC332*10)+5),999999)</f>
        <v>5</v>
      </c>
      <c r="BF332" s="91">
        <f t="shared" si="274"/>
        <v>1</v>
      </c>
      <c r="BG332" s="75">
        <f t="shared" si="275"/>
        <v>0</v>
      </c>
      <c r="BH332" s="75">
        <f t="shared" si="294"/>
        <v>0</v>
      </c>
      <c r="BI332" s="75" t="b">
        <f t="shared" si="276"/>
        <v>0</v>
      </c>
      <c r="BJ332" s="75">
        <f t="shared" si="277"/>
        <v>0</v>
      </c>
      <c r="BK332" s="75">
        <f t="shared" si="278"/>
        <v>0</v>
      </c>
      <c r="BL332" s="75" t="b">
        <f t="shared" si="279"/>
        <v>1</v>
      </c>
      <c r="BM332" s="75">
        <f t="shared" si="280"/>
        <v>0</v>
      </c>
      <c r="BN332" s="75">
        <f t="shared" si="281"/>
        <v>0</v>
      </c>
      <c r="BO332" s="75" t="b">
        <f t="shared" si="282"/>
        <v>0</v>
      </c>
      <c r="BP332" s="75">
        <f t="shared" si="283"/>
        <v>0</v>
      </c>
      <c r="BQ332" s="75">
        <f t="shared" si="284"/>
        <v>0</v>
      </c>
      <c r="BR332" s="75"/>
      <c r="BS332" s="72" t="b">
        <f t="shared" si="257"/>
        <v>0</v>
      </c>
      <c r="BT332" s="72">
        <f t="shared" si="263"/>
        <v>0</v>
      </c>
      <c r="BU332" s="69" t="str">
        <f t="shared" si="262"/>
        <v/>
      </c>
      <c r="BV332" s="75"/>
      <c r="BW332" s="75"/>
      <c r="BX332" s="75"/>
      <c r="BY332" s="75"/>
      <c r="BZ332" s="75"/>
      <c r="CA332" s="75"/>
      <c r="CB332" s="75"/>
      <c r="CC332" s="75"/>
      <c r="CD332" s="79">
        <f t="shared" si="285"/>
        <v>0</v>
      </c>
      <c r="CE332" s="92">
        <f>IF(CD332&lt;CE3,CD332,CE3)</f>
        <v>0</v>
      </c>
      <c r="CF332" s="72" t="str">
        <f>IF(CE332&gt;=CE3,"BALLOON","PMT")</f>
        <v>PMT</v>
      </c>
      <c r="CG332" s="91">
        <f t="shared" si="295"/>
        <v>0</v>
      </c>
      <c r="CH332" s="91">
        <f>IF(BX1=360,CB5,CG332)</f>
        <v>0</v>
      </c>
      <c r="CI332" s="75" t="b">
        <f t="shared" si="286"/>
        <v>0</v>
      </c>
      <c r="CJ332" s="75">
        <f t="shared" si="296"/>
        <v>0</v>
      </c>
      <c r="CK332" s="75">
        <f>SUM(CJ332*CK1)</f>
        <v>0</v>
      </c>
      <c r="CL332" s="98">
        <f t="shared" si="287"/>
        <v>0</v>
      </c>
      <c r="CM332" s="97">
        <f>IF(CF332="PMT",E16-CL332,0)</f>
        <v>0</v>
      </c>
      <c r="CN332" s="97">
        <f t="shared" si="249"/>
        <v>0</v>
      </c>
      <c r="CO332" s="97">
        <f t="shared" si="288"/>
        <v>0</v>
      </c>
      <c r="CP332" s="97">
        <f t="shared" si="289"/>
        <v>0</v>
      </c>
      <c r="CQ332" s="94">
        <f t="shared" si="290"/>
        <v>0</v>
      </c>
      <c r="CR332" s="95">
        <f t="shared" si="297"/>
        <v>0</v>
      </c>
      <c r="CS332" s="96">
        <f t="shared" si="291"/>
        <v>0</v>
      </c>
      <c r="CT332" s="75">
        <f t="shared" si="248"/>
        <v>0</v>
      </c>
      <c r="CU332" s="99">
        <f t="shared" si="292"/>
        <v>0</v>
      </c>
      <c r="CV332" s="99">
        <f t="shared" si="268"/>
        <v>0</v>
      </c>
      <c r="CW332" s="100">
        <f t="shared" si="298"/>
        <v>0</v>
      </c>
      <c r="CX332" s="75">
        <f>SUM(CR332*CT332*BE1)</f>
        <v>0</v>
      </c>
    </row>
    <row r="333" spans="1:102" ht="18.95" customHeight="1">
      <c r="A333" s="45" t="str">
        <f t="shared" si="251"/>
        <v/>
      </c>
      <c r="B333" s="55" t="str">
        <f t="shared" si="253"/>
        <v/>
      </c>
      <c r="C333" s="47" t="str">
        <f t="shared" si="252"/>
        <v/>
      </c>
      <c r="D333" s="56" t="str">
        <f t="shared" si="254"/>
        <v/>
      </c>
      <c r="E333" s="121" t="str">
        <f t="shared" si="259"/>
        <v/>
      </c>
      <c r="F333" s="121"/>
      <c r="G333" s="57" t="str">
        <f t="shared" si="255"/>
        <v/>
      </c>
      <c r="H333" s="57" t="str">
        <f t="shared" si="256"/>
        <v/>
      </c>
      <c r="I333" s="128" t="str">
        <f t="shared" si="260"/>
        <v/>
      </c>
      <c r="J333" s="128" t="str">
        <f t="shared" si="261"/>
        <v/>
      </c>
      <c r="K333" s="140" t="str">
        <f t="shared" si="264"/>
        <v/>
      </c>
      <c r="L333" s="140"/>
      <c r="M333" s="139" t="str">
        <f t="shared" si="265"/>
        <v/>
      </c>
      <c r="N333" s="139"/>
      <c r="O333" s="46" t="str">
        <f t="shared" si="266"/>
        <v/>
      </c>
      <c r="P333" s="51" t="str">
        <f t="shared" si="267"/>
        <v/>
      </c>
      <c r="Q333" s="51"/>
      <c r="R333" s="75">
        <f>IF(R332+1&lt;13,(R332+1)*S1,1*S1)</f>
        <v>0</v>
      </c>
      <c r="S333" s="75">
        <f>SUM(BG333*S1)</f>
        <v>0</v>
      </c>
      <c r="T333" s="75">
        <f>IF(R333=1,(T332+1)*S1,T332*S1)</f>
        <v>0</v>
      </c>
      <c r="U333" s="75">
        <f>IF(U332+3&lt;13,(U332+3)*V1,(U332-9)*V1)</f>
        <v>0</v>
      </c>
      <c r="V333" s="75">
        <f>SUM(BG333*V1)</f>
        <v>0</v>
      </c>
      <c r="W333" s="75">
        <f>IF(U333&lt;4,(W332+1)*V1,W332*V1)</f>
        <v>0</v>
      </c>
      <c r="X333" s="75">
        <f>IF(X332+6&lt;13,(X332+6)*Y1,(X332-6)*Y1)</f>
        <v>0</v>
      </c>
      <c r="Y333" s="75">
        <f>SUM(BG333*Y1)</f>
        <v>0</v>
      </c>
      <c r="Z333" s="75">
        <f>IF(X333&lt;6,(Z332+1)*Y1,Z332*Y1)</f>
        <v>0</v>
      </c>
      <c r="AA333" s="75">
        <f>SUM(AA332*AB1)</f>
        <v>0</v>
      </c>
      <c r="AB333" s="75">
        <f>SUM(BG333*AB1)</f>
        <v>0</v>
      </c>
      <c r="AC333" s="75">
        <f>SUM(AC332+1*AB1)</f>
        <v>0</v>
      </c>
      <c r="AD333" s="75">
        <v>0</v>
      </c>
      <c r="AE333" s="75">
        <v>0</v>
      </c>
      <c r="AF333" s="75">
        <v>0</v>
      </c>
      <c r="AG333" s="75">
        <f>IF(AG332+2&lt;13,(AG332+2)*AH1,(AG332-10)*AH1)</f>
        <v>0</v>
      </c>
      <c r="AH333" s="75">
        <f>SUM(BG333*AH1)</f>
        <v>0</v>
      </c>
      <c r="AI333" s="75">
        <f>IF(AG333&lt;3,(AI332+1)*AH1,AI332*AH1)</f>
        <v>0</v>
      </c>
      <c r="AJ333" s="75">
        <f>IF(AJ331=AJ332,(AJ332+1-AK333)*AL1,AJ332*AL1)</f>
        <v>0</v>
      </c>
      <c r="AK333" s="75">
        <f t="shared" si="250"/>
        <v>0</v>
      </c>
      <c r="AL333" s="75">
        <f>IF(AJ333-AJ332=0,(AL332+15)*AL1,AM1*AL1)</f>
        <v>0</v>
      </c>
      <c r="AM333" s="75">
        <f>IF(AK333=12,(AM332+1)*AL1,AM332*AL1)</f>
        <v>0</v>
      </c>
      <c r="AN333" s="75">
        <f>IF(AN331=AN332,(AN332+1-AO333)*AO1,AN332*AO1)</f>
        <v>0</v>
      </c>
      <c r="AO333" s="75">
        <f t="shared" si="293"/>
        <v>0</v>
      </c>
      <c r="AP333" s="75">
        <f>IF(AN332=AN333,BG333*AO1,(AP332-15)*AO1)</f>
        <v>0</v>
      </c>
      <c r="AQ333" s="75">
        <f>IF(AO333=12,(AQ332+1)*AO1,AQ332*AO1)</f>
        <v>0</v>
      </c>
      <c r="AR333" s="91">
        <f>SUM(MONTH(BC332+14)*AS1)</f>
        <v>0</v>
      </c>
      <c r="AS333" s="91">
        <f>SUM(DAY(BC332+14)*AS1)</f>
        <v>0</v>
      </c>
      <c r="AT333" s="91">
        <f>SUM(YEAR(BC332+14)*AS1)</f>
        <v>0</v>
      </c>
      <c r="AU333" s="91">
        <f>SUM(MONTH(BC332+7)*AV1)</f>
        <v>0</v>
      </c>
      <c r="AV333" s="91">
        <f>SUM(DAY(BC332+7)*AV1)</f>
        <v>0</v>
      </c>
      <c r="AW333" s="91">
        <f>SUM(YEAR(BC332+7)*AV1)</f>
        <v>0</v>
      </c>
      <c r="AX333" s="91">
        <f t="shared" si="271"/>
        <v>1</v>
      </c>
      <c r="AY333" s="91">
        <f t="shared" si="269"/>
        <v>1</v>
      </c>
      <c r="AZ333" s="91">
        <f t="shared" si="270"/>
        <v>0</v>
      </c>
      <c r="BA333" s="91">
        <f t="shared" si="270"/>
        <v>0</v>
      </c>
      <c r="BB333" s="79">
        <f t="shared" si="272"/>
        <v>0</v>
      </c>
      <c r="BC333" s="91">
        <f t="shared" si="273"/>
        <v>0</v>
      </c>
      <c r="BD333" s="75" t="s">
        <v>59</v>
      </c>
      <c r="BE333" s="91">
        <f>IF(BC333&lt;BU42,((BC333*10)+5),999999)</f>
        <v>5</v>
      </c>
      <c r="BF333" s="91">
        <f t="shared" si="274"/>
        <v>1</v>
      </c>
      <c r="BG333" s="75">
        <f t="shared" si="275"/>
        <v>0</v>
      </c>
      <c r="BH333" s="75">
        <f t="shared" si="294"/>
        <v>0</v>
      </c>
      <c r="BI333" s="75" t="b">
        <f t="shared" si="276"/>
        <v>0</v>
      </c>
      <c r="BJ333" s="75">
        <f t="shared" si="277"/>
        <v>0</v>
      </c>
      <c r="BK333" s="75">
        <f t="shared" si="278"/>
        <v>0</v>
      </c>
      <c r="BL333" s="75" t="b">
        <f t="shared" si="279"/>
        <v>1</v>
      </c>
      <c r="BM333" s="75">
        <f t="shared" si="280"/>
        <v>0</v>
      </c>
      <c r="BN333" s="75">
        <f t="shared" si="281"/>
        <v>0</v>
      </c>
      <c r="BO333" s="75" t="b">
        <f t="shared" si="282"/>
        <v>0</v>
      </c>
      <c r="BP333" s="75">
        <f t="shared" si="283"/>
        <v>0</v>
      </c>
      <c r="BQ333" s="75">
        <f t="shared" si="284"/>
        <v>0</v>
      </c>
      <c r="BR333" s="75"/>
      <c r="BS333" s="72" t="b">
        <f t="shared" si="257"/>
        <v>0</v>
      </c>
      <c r="BT333" s="72">
        <f t="shared" si="263"/>
        <v>0</v>
      </c>
      <c r="BU333" s="69" t="str">
        <f t="shared" si="262"/>
        <v/>
      </c>
      <c r="BV333" s="75"/>
      <c r="BW333" s="75"/>
      <c r="BX333" s="75"/>
      <c r="BY333" s="75"/>
      <c r="BZ333" s="75"/>
      <c r="CA333" s="75"/>
      <c r="CB333" s="75"/>
      <c r="CC333" s="75"/>
      <c r="CD333" s="79">
        <f t="shared" si="285"/>
        <v>0</v>
      </c>
      <c r="CE333" s="92">
        <f>IF(CD333&lt;CE3,CD333,CE3)</f>
        <v>0</v>
      </c>
      <c r="CF333" s="72" t="str">
        <f>IF(CE333&gt;=CE3,"BALLOON","PMT")</f>
        <v>PMT</v>
      </c>
      <c r="CG333" s="91">
        <f t="shared" si="295"/>
        <v>0</v>
      </c>
      <c r="CH333" s="91">
        <f>IF(BX1=360,CB5,CG333)</f>
        <v>0</v>
      </c>
      <c r="CI333" s="75" t="b">
        <f t="shared" si="286"/>
        <v>0</v>
      </c>
      <c r="CJ333" s="75">
        <f t="shared" si="296"/>
        <v>0</v>
      </c>
      <c r="CK333" s="75">
        <f>SUM(CJ333*CK1)</f>
        <v>0</v>
      </c>
      <c r="CL333" s="98">
        <f t="shared" si="287"/>
        <v>0</v>
      </c>
      <c r="CM333" s="97">
        <f>IF(CF333="PMT",E16-CL333,0)</f>
        <v>0</v>
      </c>
      <c r="CN333" s="97">
        <f t="shared" si="249"/>
        <v>0</v>
      </c>
      <c r="CO333" s="97">
        <f t="shared" si="288"/>
        <v>0</v>
      </c>
      <c r="CP333" s="97">
        <f t="shared" si="289"/>
        <v>0</v>
      </c>
      <c r="CQ333" s="94">
        <f t="shared" si="290"/>
        <v>0</v>
      </c>
      <c r="CR333" s="95">
        <f t="shared" si="297"/>
        <v>0</v>
      </c>
      <c r="CS333" s="96">
        <f t="shared" si="291"/>
        <v>0</v>
      </c>
      <c r="CT333" s="75">
        <f t="shared" si="248"/>
        <v>0</v>
      </c>
      <c r="CU333" s="99">
        <f t="shared" si="292"/>
        <v>0</v>
      </c>
      <c r="CV333" s="99">
        <f t="shared" si="268"/>
        <v>0</v>
      </c>
      <c r="CW333" s="100">
        <f t="shared" si="298"/>
        <v>0</v>
      </c>
      <c r="CX333" s="75">
        <f>SUM(CR333*CT333*BE1)</f>
        <v>0</v>
      </c>
    </row>
    <row r="334" spans="1:102" ht="18.95" customHeight="1">
      <c r="A334" s="45" t="str">
        <f t="shared" si="251"/>
        <v/>
      </c>
      <c r="B334" s="55" t="str">
        <f t="shared" si="253"/>
        <v/>
      </c>
      <c r="C334" s="47" t="str">
        <f t="shared" si="252"/>
        <v/>
      </c>
      <c r="D334" s="56" t="str">
        <f t="shared" si="254"/>
        <v/>
      </c>
      <c r="E334" s="121" t="str">
        <f t="shared" si="259"/>
        <v/>
      </c>
      <c r="F334" s="121"/>
      <c r="G334" s="57" t="str">
        <f t="shared" si="255"/>
        <v/>
      </c>
      <c r="H334" s="57" t="str">
        <f t="shared" si="256"/>
        <v/>
      </c>
      <c r="I334" s="128" t="str">
        <f t="shared" si="260"/>
        <v/>
      </c>
      <c r="J334" s="128" t="str">
        <f t="shared" si="261"/>
        <v/>
      </c>
      <c r="K334" s="140" t="str">
        <f t="shared" si="264"/>
        <v/>
      </c>
      <c r="L334" s="140"/>
      <c r="M334" s="139" t="str">
        <f t="shared" si="265"/>
        <v/>
      </c>
      <c r="N334" s="139"/>
      <c r="O334" s="46" t="str">
        <f t="shared" si="266"/>
        <v/>
      </c>
      <c r="P334" s="51" t="str">
        <f t="shared" si="267"/>
        <v/>
      </c>
      <c r="Q334" s="51"/>
      <c r="R334" s="75">
        <f>IF(R333+1&lt;13,(R333+1)*S1,1*S1)</f>
        <v>0</v>
      </c>
      <c r="S334" s="75">
        <f>SUM(BG334*S1)</f>
        <v>0</v>
      </c>
      <c r="T334" s="75">
        <f>IF(R334=1,(T333+1)*S1,T333*S1)</f>
        <v>0</v>
      </c>
      <c r="U334" s="75">
        <f>IF(U333+3&lt;13,(U333+3)*V1,(U333-9)*V1)</f>
        <v>0</v>
      </c>
      <c r="V334" s="75">
        <f>SUM(BG334*V1)</f>
        <v>0</v>
      </c>
      <c r="W334" s="75">
        <f>IF(U334&lt;4,(W333+1)*V1,W333*V1)</f>
        <v>0</v>
      </c>
      <c r="X334" s="75">
        <f>IF(X333+6&lt;13,(X333+6)*Y1,(X333-6)*Y1)</f>
        <v>0</v>
      </c>
      <c r="Y334" s="75">
        <f>SUM(BG334*Y1)</f>
        <v>0</v>
      </c>
      <c r="Z334" s="75">
        <f>IF(X334&lt;6,(Z333+1)*Y1,Z333*Y1)</f>
        <v>0</v>
      </c>
      <c r="AA334" s="75">
        <f>SUM(AA333*AB1)</f>
        <v>0</v>
      </c>
      <c r="AB334" s="75">
        <f>SUM(BG334*AB1)</f>
        <v>0</v>
      </c>
      <c r="AC334" s="75">
        <f>SUM(AC333+1*AB1)</f>
        <v>0</v>
      </c>
      <c r="AD334" s="75">
        <v>0</v>
      </c>
      <c r="AE334" s="75">
        <v>0</v>
      </c>
      <c r="AF334" s="75">
        <v>0</v>
      </c>
      <c r="AG334" s="75">
        <f>IF(AG333+2&lt;13,(AG333+2)*AH1,(AG333-10)*AH1)</f>
        <v>0</v>
      </c>
      <c r="AH334" s="75">
        <f>SUM(BG334*AH1)</f>
        <v>0</v>
      </c>
      <c r="AI334" s="75">
        <f>IF(AG334&lt;3,(AI333+1)*AH1,AI333*AH1)</f>
        <v>0</v>
      </c>
      <c r="AJ334" s="75">
        <f>IF(AJ332=AJ333,(AJ333+1-AK334)*AL1,AJ333*AL1)</f>
        <v>0</v>
      </c>
      <c r="AK334" s="75">
        <f t="shared" si="250"/>
        <v>0</v>
      </c>
      <c r="AL334" s="75">
        <f>IF(AJ334-AJ333=0,(AL333+15)*AL1,AM1*AL1)</f>
        <v>0</v>
      </c>
      <c r="AM334" s="75">
        <f>IF(AK334=12,(AM333+1)*AL1,AM333*AL1)</f>
        <v>0</v>
      </c>
      <c r="AN334" s="75">
        <f>IF(AN332=AN333,(AN333+1-AO334)*AO1,AN333*AO1)</f>
        <v>0</v>
      </c>
      <c r="AO334" s="75">
        <f t="shared" si="293"/>
        <v>0</v>
      </c>
      <c r="AP334" s="75">
        <f>IF(AN333=AN334,BG334*AO1,(AP333-15)*AO1)</f>
        <v>0</v>
      </c>
      <c r="AQ334" s="75">
        <f>IF(AO334=12,(AQ333+1)*AO1,AQ333*AO1)</f>
        <v>0</v>
      </c>
      <c r="AR334" s="91">
        <f>SUM(MONTH(BC333+14)*AS1)</f>
        <v>0</v>
      </c>
      <c r="AS334" s="91">
        <f>SUM(DAY(BC333+14)*AS1)</f>
        <v>0</v>
      </c>
      <c r="AT334" s="91">
        <f>SUM(YEAR(BC333+14)*AS1)</f>
        <v>0</v>
      </c>
      <c r="AU334" s="91">
        <f>SUM(MONTH(BC333+7)*AV1)</f>
        <v>0</v>
      </c>
      <c r="AV334" s="91">
        <f>SUM(DAY(BC333+7)*AV1)</f>
        <v>0</v>
      </c>
      <c r="AW334" s="91">
        <f>SUM(YEAR(BC333+7)*AV1)</f>
        <v>0</v>
      </c>
      <c r="AX334" s="91">
        <f t="shared" si="271"/>
        <v>1</v>
      </c>
      <c r="AY334" s="91">
        <f t="shared" si="269"/>
        <v>1</v>
      </c>
      <c r="AZ334" s="91">
        <f t="shared" si="270"/>
        <v>0</v>
      </c>
      <c r="BA334" s="91">
        <f t="shared" si="270"/>
        <v>0</v>
      </c>
      <c r="BB334" s="79">
        <f t="shared" si="272"/>
        <v>0</v>
      </c>
      <c r="BC334" s="91">
        <f t="shared" si="273"/>
        <v>0</v>
      </c>
      <c r="BD334" s="75" t="s">
        <v>59</v>
      </c>
      <c r="BE334" s="91">
        <f>IF(BC334&lt;BU42,((BC334*10)+5),999999)</f>
        <v>5</v>
      </c>
      <c r="BF334" s="91">
        <f t="shared" si="274"/>
        <v>1</v>
      </c>
      <c r="BG334" s="75">
        <f t="shared" si="275"/>
        <v>0</v>
      </c>
      <c r="BH334" s="75">
        <f t="shared" si="294"/>
        <v>0</v>
      </c>
      <c r="BI334" s="75" t="b">
        <f t="shared" si="276"/>
        <v>0</v>
      </c>
      <c r="BJ334" s="75">
        <f t="shared" si="277"/>
        <v>0</v>
      </c>
      <c r="BK334" s="75">
        <f t="shared" si="278"/>
        <v>0</v>
      </c>
      <c r="BL334" s="75" t="b">
        <f t="shared" si="279"/>
        <v>1</v>
      </c>
      <c r="BM334" s="75">
        <f t="shared" si="280"/>
        <v>0</v>
      </c>
      <c r="BN334" s="75">
        <f t="shared" si="281"/>
        <v>0</v>
      </c>
      <c r="BO334" s="75" t="b">
        <f t="shared" si="282"/>
        <v>0</v>
      </c>
      <c r="BP334" s="75">
        <f t="shared" si="283"/>
        <v>0</v>
      </c>
      <c r="BQ334" s="75">
        <f t="shared" si="284"/>
        <v>0</v>
      </c>
      <c r="BR334" s="75"/>
      <c r="BS334" s="72" t="b">
        <f t="shared" si="257"/>
        <v>0</v>
      </c>
      <c r="BT334" s="72">
        <f t="shared" si="263"/>
        <v>0</v>
      </c>
      <c r="BU334" s="69" t="str">
        <f t="shared" si="262"/>
        <v/>
      </c>
      <c r="BV334" s="75"/>
      <c r="BW334" s="75"/>
      <c r="BX334" s="75"/>
      <c r="BY334" s="75"/>
      <c r="BZ334" s="75"/>
      <c r="CA334" s="75"/>
      <c r="CB334" s="75"/>
      <c r="CC334" s="75"/>
      <c r="CD334" s="79">
        <f t="shared" si="285"/>
        <v>0</v>
      </c>
      <c r="CE334" s="92">
        <f>IF(CD334&lt;CE3,CD334,CE3)</f>
        <v>0</v>
      </c>
      <c r="CF334" s="72" t="str">
        <f>IF(CE334&gt;=CE3,"BALLOON","PMT")</f>
        <v>PMT</v>
      </c>
      <c r="CG334" s="91">
        <f t="shared" si="295"/>
        <v>0</v>
      </c>
      <c r="CH334" s="91">
        <f>IF(BX1=360,CB5,CG334)</f>
        <v>0</v>
      </c>
      <c r="CI334" s="75" t="b">
        <f t="shared" si="286"/>
        <v>0</v>
      </c>
      <c r="CJ334" s="75">
        <f t="shared" si="296"/>
        <v>0</v>
      </c>
      <c r="CK334" s="75">
        <f>SUM(CJ334*CK1)</f>
        <v>0</v>
      </c>
      <c r="CL334" s="98">
        <f t="shared" si="287"/>
        <v>0</v>
      </c>
      <c r="CM334" s="97">
        <f>IF(CF334="PMT",E16-CL334,0)</f>
        <v>0</v>
      </c>
      <c r="CN334" s="97">
        <f t="shared" si="249"/>
        <v>0</v>
      </c>
      <c r="CO334" s="97">
        <f t="shared" si="288"/>
        <v>0</v>
      </c>
      <c r="CP334" s="97">
        <f t="shared" si="289"/>
        <v>0</v>
      </c>
      <c r="CQ334" s="94">
        <f t="shared" si="290"/>
        <v>0</v>
      </c>
      <c r="CR334" s="95">
        <f t="shared" si="297"/>
        <v>0</v>
      </c>
      <c r="CS334" s="96">
        <f t="shared" si="291"/>
        <v>0</v>
      </c>
      <c r="CT334" s="75">
        <f t="shared" si="248"/>
        <v>0</v>
      </c>
      <c r="CU334" s="99">
        <f t="shared" si="292"/>
        <v>0</v>
      </c>
      <c r="CV334" s="99">
        <f t="shared" si="268"/>
        <v>0</v>
      </c>
      <c r="CW334" s="100">
        <f t="shared" si="298"/>
        <v>0</v>
      </c>
      <c r="CX334" s="75">
        <f>SUM(CR334*CT334*BE1)</f>
        <v>0</v>
      </c>
    </row>
    <row r="335" spans="1:102" ht="18.95" customHeight="1">
      <c r="A335" s="45" t="str">
        <f t="shared" si="251"/>
        <v/>
      </c>
      <c r="B335" s="55" t="str">
        <f t="shared" si="253"/>
        <v/>
      </c>
      <c r="C335" s="47" t="str">
        <f t="shared" si="252"/>
        <v/>
      </c>
      <c r="D335" s="56" t="str">
        <f t="shared" si="254"/>
        <v/>
      </c>
      <c r="E335" s="121" t="str">
        <f t="shared" si="259"/>
        <v/>
      </c>
      <c r="F335" s="121"/>
      <c r="G335" s="57" t="str">
        <f t="shared" si="255"/>
        <v/>
      </c>
      <c r="H335" s="57" t="str">
        <f t="shared" si="256"/>
        <v/>
      </c>
      <c r="I335" s="128" t="str">
        <f t="shared" si="260"/>
        <v/>
      </c>
      <c r="J335" s="128" t="str">
        <f t="shared" si="261"/>
        <v/>
      </c>
      <c r="K335" s="140" t="str">
        <f t="shared" si="264"/>
        <v/>
      </c>
      <c r="L335" s="140"/>
      <c r="M335" s="139" t="str">
        <f t="shared" si="265"/>
        <v/>
      </c>
      <c r="N335" s="139"/>
      <c r="O335" s="46" t="str">
        <f t="shared" si="266"/>
        <v/>
      </c>
      <c r="P335" s="51" t="str">
        <f t="shared" si="267"/>
        <v/>
      </c>
      <c r="Q335" s="51"/>
      <c r="R335" s="75">
        <f>IF(R334+1&lt;13,(R334+1)*S1,1*S1)</f>
        <v>0</v>
      </c>
      <c r="S335" s="75">
        <f>SUM(BG335*S1)</f>
        <v>0</v>
      </c>
      <c r="T335" s="75">
        <f>IF(R335=1,(T334+1)*S1,T334*S1)</f>
        <v>0</v>
      </c>
      <c r="U335" s="75">
        <f>IF(U334+3&lt;13,(U334+3)*V1,(U334-9)*V1)</f>
        <v>0</v>
      </c>
      <c r="V335" s="75">
        <f>SUM(BG335*V1)</f>
        <v>0</v>
      </c>
      <c r="W335" s="75">
        <f>IF(U335&lt;4,(W334+1)*V1,W334*V1)</f>
        <v>0</v>
      </c>
      <c r="X335" s="75">
        <f>IF(X334+6&lt;13,(X334+6)*Y1,(X334-6)*Y1)</f>
        <v>0</v>
      </c>
      <c r="Y335" s="75">
        <f>SUM(BG335*Y1)</f>
        <v>0</v>
      </c>
      <c r="Z335" s="75">
        <f>IF(X335&lt;6,(Z334+1)*Y1,Z334*Y1)</f>
        <v>0</v>
      </c>
      <c r="AA335" s="75">
        <f>SUM(AA334*AB1)</f>
        <v>0</v>
      </c>
      <c r="AB335" s="75">
        <f>SUM(BG335*AB1)</f>
        <v>0</v>
      </c>
      <c r="AC335" s="75">
        <f>SUM(AC334+1*AB1)</f>
        <v>0</v>
      </c>
      <c r="AD335" s="75">
        <v>0</v>
      </c>
      <c r="AE335" s="75">
        <v>0</v>
      </c>
      <c r="AF335" s="75">
        <v>0</v>
      </c>
      <c r="AG335" s="75">
        <f>IF(AG334+2&lt;13,(AG334+2)*AH1,(AG334-10)*AH1)</f>
        <v>0</v>
      </c>
      <c r="AH335" s="75">
        <f>SUM(BG335*AH1)</f>
        <v>0</v>
      </c>
      <c r="AI335" s="75">
        <f>IF(AG335&lt;3,(AI334+1)*AH1,AI334*AH1)</f>
        <v>0</v>
      </c>
      <c r="AJ335" s="75">
        <f>IF(AJ333=AJ334,(AJ334+1-AK335)*AL1,AJ334*AL1)</f>
        <v>0</v>
      </c>
      <c r="AK335" s="75">
        <f t="shared" si="250"/>
        <v>0</v>
      </c>
      <c r="AL335" s="75">
        <f>IF(AJ335-AJ334=0,(AL334+15)*AL1,AM1*AL1)</f>
        <v>0</v>
      </c>
      <c r="AM335" s="75">
        <f>IF(AK335=12,(AM334+1)*AL1,AM334*AL1)</f>
        <v>0</v>
      </c>
      <c r="AN335" s="75">
        <f>IF(AN333=AN334,(AN334+1-AO335)*AO1,AN334*AO1)</f>
        <v>0</v>
      </c>
      <c r="AO335" s="75">
        <f t="shared" si="293"/>
        <v>0</v>
      </c>
      <c r="AP335" s="75">
        <f>IF(AN334=AN335,BG335*AO1,(AP334-15)*AO1)</f>
        <v>0</v>
      </c>
      <c r="AQ335" s="75">
        <f>IF(AO335=12,(AQ334+1)*AO1,AQ334*AO1)</f>
        <v>0</v>
      </c>
      <c r="AR335" s="91">
        <f>SUM(MONTH(BC334+14)*AS1)</f>
        <v>0</v>
      </c>
      <c r="AS335" s="91">
        <f>SUM(DAY(BC334+14)*AS1)</f>
        <v>0</v>
      </c>
      <c r="AT335" s="91">
        <f>SUM(YEAR(BC334+14)*AS1)</f>
        <v>0</v>
      </c>
      <c r="AU335" s="91">
        <f>SUM(MONTH(BC334+7)*AV1)</f>
        <v>0</v>
      </c>
      <c r="AV335" s="91">
        <f>SUM(DAY(BC334+7)*AV1)</f>
        <v>0</v>
      </c>
      <c r="AW335" s="91">
        <f>SUM(YEAR(BC334+7)*AV1)</f>
        <v>0</v>
      </c>
      <c r="AX335" s="91">
        <f t="shared" si="271"/>
        <v>1</v>
      </c>
      <c r="AY335" s="91">
        <f t="shared" si="269"/>
        <v>1</v>
      </c>
      <c r="AZ335" s="91">
        <f t="shared" si="270"/>
        <v>0</v>
      </c>
      <c r="BA335" s="91">
        <f t="shared" si="270"/>
        <v>0</v>
      </c>
      <c r="BB335" s="79">
        <f t="shared" si="272"/>
        <v>0</v>
      </c>
      <c r="BC335" s="91">
        <f t="shared" si="273"/>
        <v>0</v>
      </c>
      <c r="BD335" s="75" t="s">
        <v>59</v>
      </c>
      <c r="BE335" s="91">
        <f>IF(BC335&lt;BU42,((BC335*10)+5),999999)</f>
        <v>5</v>
      </c>
      <c r="BF335" s="91">
        <f t="shared" si="274"/>
        <v>1</v>
      </c>
      <c r="BG335" s="75">
        <f t="shared" si="275"/>
        <v>0</v>
      </c>
      <c r="BH335" s="75">
        <f t="shared" si="294"/>
        <v>0</v>
      </c>
      <c r="BI335" s="75" t="b">
        <f t="shared" si="276"/>
        <v>0</v>
      </c>
      <c r="BJ335" s="75">
        <f t="shared" si="277"/>
        <v>0</v>
      </c>
      <c r="BK335" s="75">
        <f t="shared" si="278"/>
        <v>0</v>
      </c>
      <c r="BL335" s="75" t="b">
        <f t="shared" si="279"/>
        <v>1</v>
      </c>
      <c r="BM335" s="75">
        <f t="shared" si="280"/>
        <v>0</v>
      </c>
      <c r="BN335" s="75">
        <f t="shared" si="281"/>
        <v>0</v>
      </c>
      <c r="BO335" s="75" t="b">
        <f t="shared" si="282"/>
        <v>0</v>
      </c>
      <c r="BP335" s="75">
        <f t="shared" si="283"/>
        <v>0</v>
      </c>
      <c r="BQ335" s="75">
        <f t="shared" si="284"/>
        <v>0</v>
      </c>
      <c r="BR335" s="75"/>
      <c r="BS335" s="72" t="b">
        <f t="shared" si="257"/>
        <v>0</v>
      </c>
      <c r="BT335" s="72">
        <f t="shared" si="263"/>
        <v>0</v>
      </c>
      <c r="BU335" s="69" t="str">
        <f t="shared" si="262"/>
        <v/>
      </c>
      <c r="BV335" s="75"/>
      <c r="BW335" s="75"/>
      <c r="BX335" s="75"/>
      <c r="BY335" s="75"/>
      <c r="BZ335" s="75"/>
      <c r="CA335" s="75"/>
      <c r="CB335" s="75"/>
      <c r="CC335" s="75"/>
      <c r="CD335" s="79">
        <f t="shared" si="285"/>
        <v>0</v>
      </c>
      <c r="CE335" s="92">
        <f>IF(CD335&lt;CE3,CD335,CE3)</f>
        <v>0</v>
      </c>
      <c r="CF335" s="72" t="str">
        <f>IF(CE335&gt;=CE3,"BALLOON","PMT")</f>
        <v>PMT</v>
      </c>
      <c r="CG335" s="91">
        <f t="shared" si="295"/>
        <v>0</v>
      </c>
      <c r="CH335" s="91">
        <f>IF(BX1=360,CB5,CG335)</f>
        <v>0</v>
      </c>
      <c r="CI335" s="75" t="b">
        <f t="shared" si="286"/>
        <v>0</v>
      </c>
      <c r="CJ335" s="75">
        <f t="shared" si="296"/>
        <v>0</v>
      </c>
      <c r="CK335" s="75">
        <f>SUM(CJ335*CK1)</f>
        <v>0</v>
      </c>
      <c r="CL335" s="98">
        <f t="shared" si="287"/>
        <v>0</v>
      </c>
      <c r="CM335" s="97">
        <f>IF(CF335="PMT",E16-CL335,0)</f>
        <v>0</v>
      </c>
      <c r="CN335" s="97">
        <f t="shared" si="249"/>
        <v>0</v>
      </c>
      <c r="CO335" s="97">
        <f t="shared" si="288"/>
        <v>0</v>
      </c>
      <c r="CP335" s="97">
        <f t="shared" si="289"/>
        <v>0</v>
      </c>
      <c r="CQ335" s="94">
        <f t="shared" si="290"/>
        <v>0</v>
      </c>
      <c r="CR335" s="95">
        <f t="shared" si="297"/>
        <v>0</v>
      </c>
      <c r="CS335" s="96">
        <f t="shared" si="291"/>
        <v>0</v>
      </c>
      <c r="CT335" s="75">
        <f t="shared" ref="CT335:CT398" si="299">IF(CG335&gt;0,1,0)</f>
        <v>0</v>
      </c>
      <c r="CU335" s="99">
        <f t="shared" si="292"/>
        <v>0</v>
      </c>
      <c r="CV335" s="99">
        <f t="shared" si="268"/>
        <v>0</v>
      </c>
      <c r="CW335" s="100">
        <f t="shared" si="298"/>
        <v>0</v>
      </c>
      <c r="CX335" s="75">
        <f>SUM(CR335*CT335*BE1)</f>
        <v>0</v>
      </c>
    </row>
    <row r="336" spans="1:102" ht="18.95" customHeight="1">
      <c r="A336" s="45" t="str">
        <f t="shared" si="251"/>
        <v/>
      </c>
      <c r="B336" s="55" t="str">
        <f t="shared" si="253"/>
        <v/>
      </c>
      <c r="C336" s="47" t="str">
        <f t="shared" si="252"/>
        <v/>
      </c>
      <c r="D336" s="56" t="str">
        <f t="shared" si="254"/>
        <v/>
      </c>
      <c r="E336" s="121" t="str">
        <f t="shared" si="259"/>
        <v/>
      </c>
      <c r="F336" s="121"/>
      <c r="G336" s="57" t="str">
        <f t="shared" si="255"/>
        <v/>
      </c>
      <c r="H336" s="57" t="str">
        <f t="shared" si="256"/>
        <v/>
      </c>
      <c r="I336" s="128" t="str">
        <f t="shared" si="260"/>
        <v/>
      </c>
      <c r="J336" s="128" t="str">
        <f t="shared" si="261"/>
        <v/>
      </c>
      <c r="K336" s="140" t="str">
        <f t="shared" si="264"/>
        <v/>
      </c>
      <c r="L336" s="140"/>
      <c r="M336" s="139" t="str">
        <f t="shared" si="265"/>
        <v/>
      </c>
      <c r="N336" s="139"/>
      <c r="O336" s="46" t="str">
        <f t="shared" si="266"/>
        <v/>
      </c>
      <c r="P336" s="51" t="str">
        <f t="shared" si="267"/>
        <v/>
      </c>
      <c r="Q336" s="51"/>
      <c r="R336" s="75">
        <f>IF(R335+1&lt;13,(R335+1)*S1,1*S1)</f>
        <v>0</v>
      </c>
      <c r="S336" s="75">
        <f>SUM(BG336*S1)</f>
        <v>0</v>
      </c>
      <c r="T336" s="75">
        <f>IF(R336=1,(T335+1)*S1,T335*S1)</f>
        <v>0</v>
      </c>
      <c r="U336" s="75">
        <f>IF(U335+3&lt;13,(U335+3)*V1,(U335-9)*V1)</f>
        <v>0</v>
      </c>
      <c r="V336" s="75">
        <f>SUM(BG336*V1)</f>
        <v>0</v>
      </c>
      <c r="W336" s="75">
        <f>IF(U336&lt;4,(W335+1)*V1,W335*V1)</f>
        <v>0</v>
      </c>
      <c r="X336" s="75">
        <f>IF(X335+6&lt;13,(X335+6)*Y1,(X335-6)*Y1)</f>
        <v>0</v>
      </c>
      <c r="Y336" s="75">
        <f>SUM(BG336*Y1)</f>
        <v>0</v>
      </c>
      <c r="Z336" s="75">
        <f>IF(X336&lt;6,(Z335+1)*Y1,Z335*Y1)</f>
        <v>0</v>
      </c>
      <c r="AA336" s="75">
        <f>SUM(AA335*AB1)</f>
        <v>0</v>
      </c>
      <c r="AB336" s="75">
        <f>SUM(BG336*AB1)</f>
        <v>0</v>
      </c>
      <c r="AC336" s="75">
        <f>SUM(AC335+1*AB1)</f>
        <v>0</v>
      </c>
      <c r="AD336" s="75">
        <v>0</v>
      </c>
      <c r="AE336" s="75">
        <v>0</v>
      </c>
      <c r="AF336" s="75">
        <v>0</v>
      </c>
      <c r="AG336" s="75">
        <f>IF(AG335+2&lt;13,(AG335+2)*AH1,(AG335-10)*AH1)</f>
        <v>0</v>
      </c>
      <c r="AH336" s="75">
        <f>SUM(BG336*AH1)</f>
        <v>0</v>
      </c>
      <c r="AI336" s="75">
        <f>IF(AG336&lt;3,(AI335+1)*AH1,AI335*AH1)</f>
        <v>0</v>
      </c>
      <c r="AJ336" s="75">
        <f>IF(AJ334=AJ335,(AJ335+1-AK336)*AL1,AJ335*AL1)</f>
        <v>0</v>
      </c>
      <c r="AK336" s="75">
        <f t="shared" si="250"/>
        <v>0</v>
      </c>
      <c r="AL336" s="75">
        <f>IF(AJ336-AJ335=0,(AL335+15)*AL1,AM1*AL1)</f>
        <v>0</v>
      </c>
      <c r="AM336" s="75">
        <f>IF(AK336=12,(AM335+1)*AL1,AM335*AL1)</f>
        <v>0</v>
      </c>
      <c r="AN336" s="75">
        <f>IF(AN334=AN335,(AN335+1-AO336)*AO1,AN335*AO1)</f>
        <v>0</v>
      </c>
      <c r="AO336" s="75">
        <f t="shared" si="293"/>
        <v>0</v>
      </c>
      <c r="AP336" s="75">
        <f>IF(AN335=AN336,BG336*AO1,(AP335-15)*AO1)</f>
        <v>0</v>
      </c>
      <c r="AQ336" s="75">
        <f>IF(AO336=12,(AQ335+1)*AO1,AQ335*AO1)</f>
        <v>0</v>
      </c>
      <c r="AR336" s="91">
        <f>SUM(MONTH(BC335+14)*AS1)</f>
        <v>0</v>
      </c>
      <c r="AS336" s="91">
        <f>SUM(DAY(BC335+14)*AS1)</f>
        <v>0</v>
      </c>
      <c r="AT336" s="91">
        <f>SUM(YEAR(BC335+14)*AS1)</f>
        <v>0</v>
      </c>
      <c r="AU336" s="91">
        <f>SUM(MONTH(BC335+7)*AV1)</f>
        <v>0</v>
      </c>
      <c r="AV336" s="91">
        <f>SUM(DAY(BC335+7)*AV1)</f>
        <v>0</v>
      </c>
      <c r="AW336" s="91">
        <f>SUM(YEAR(BC335+7)*AV1)</f>
        <v>0</v>
      </c>
      <c r="AX336" s="91">
        <f t="shared" si="271"/>
        <v>1</v>
      </c>
      <c r="AY336" s="91">
        <f t="shared" si="269"/>
        <v>1</v>
      </c>
      <c r="AZ336" s="91">
        <f t="shared" si="270"/>
        <v>0</v>
      </c>
      <c r="BA336" s="91">
        <f t="shared" si="270"/>
        <v>0</v>
      </c>
      <c r="BB336" s="79">
        <f t="shared" si="272"/>
        <v>0</v>
      </c>
      <c r="BC336" s="91">
        <f t="shared" si="273"/>
        <v>0</v>
      </c>
      <c r="BD336" s="75" t="s">
        <v>59</v>
      </c>
      <c r="BE336" s="91">
        <f>IF(BC336&lt;BU42,((BC336*10)+5),999999)</f>
        <v>5</v>
      </c>
      <c r="BF336" s="91">
        <f t="shared" si="274"/>
        <v>1</v>
      </c>
      <c r="BG336" s="75">
        <f t="shared" si="275"/>
        <v>0</v>
      </c>
      <c r="BH336" s="75">
        <f t="shared" si="294"/>
        <v>0</v>
      </c>
      <c r="BI336" s="75" t="b">
        <f t="shared" si="276"/>
        <v>0</v>
      </c>
      <c r="BJ336" s="75">
        <f t="shared" si="277"/>
        <v>0</v>
      </c>
      <c r="BK336" s="75">
        <f t="shared" si="278"/>
        <v>0</v>
      </c>
      <c r="BL336" s="75" t="b">
        <f t="shared" si="279"/>
        <v>1</v>
      </c>
      <c r="BM336" s="75">
        <f t="shared" si="280"/>
        <v>0</v>
      </c>
      <c r="BN336" s="75">
        <f t="shared" si="281"/>
        <v>0</v>
      </c>
      <c r="BO336" s="75" t="b">
        <f t="shared" si="282"/>
        <v>0</v>
      </c>
      <c r="BP336" s="75">
        <f t="shared" si="283"/>
        <v>0</v>
      </c>
      <c r="BQ336" s="75">
        <f t="shared" si="284"/>
        <v>0</v>
      </c>
      <c r="BR336" s="75"/>
      <c r="BS336" s="72" t="b">
        <f t="shared" si="257"/>
        <v>0</v>
      </c>
      <c r="BT336" s="72">
        <f t="shared" si="263"/>
        <v>0</v>
      </c>
      <c r="BU336" s="69" t="str">
        <f t="shared" si="262"/>
        <v/>
      </c>
      <c r="BV336" s="75"/>
      <c r="BW336" s="75"/>
      <c r="BX336" s="75"/>
      <c r="BY336" s="75"/>
      <c r="BZ336" s="75"/>
      <c r="CA336" s="75"/>
      <c r="CB336" s="75"/>
      <c r="CC336" s="75"/>
      <c r="CD336" s="79">
        <f t="shared" si="285"/>
        <v>0</v>
      </c>
      <c r="CE336" s="92">
        <f>IF(CD336&lt;CE3,CD336,CE3)</f>
        <v>0</v>
      </c>
      <c r="CF336" s="72" t="str">
        <f>IF(CE336&gt;=CE3,"BALLOON","PMT")</f>
        <v>PMT</v>
      </c>
      <c r="CG336" s="91">
        <f t="shared" si="295"/>
        <v>0</v>
      </c>
      <c r="CH336" s="91">
        <f>IF(BX1=360,CB5,CG336)</f>
        <v>0</v>
      </c>
      <c r="CI336" s="75" t="b">
        <f t="shared" si="286"/>
        <v>0</v>
      </c>
      <c r="CJ336" s="75">
        <f t="shared" si="296"/>
        <v>0</v>
      </c>
      <c r="CK336" s="75">
        <f>SUM(CJ336*CK1)</f>
        <v>0</v>
      </c>
      <c r="CL336" s="98">
        <f t="shared" si="287"/>
        <v>0</v>
      </c>
      <c r="CM336" s="97">
        <f>IF(CF336="PMT",E16-CL336,0)</f>
        <v>0</v>
      </c>
      <c r="CN336" s="97">
        <f t="shared" si="249"/>
        <v>0</v>
      </c>
      <c r="CO336" s="97">
        <f t="shared" si="288"/>
        <v>0</v>
      </c>
      <c r="CP336" s="97">
        <f t="shared" si="289"/>
        <v>0</v>
      </c>
      <c r="CQ336" s="94">
        <f t="shared" si="290"/>
        <v>0</v>
      </c>
      <c r="CR336" s="95">
        <f t="shared" si="297"/>
        <v>0</v>
      </c>
      <c r="CS336" s="96">
        <f t="shared" si="291"/>
        <v>0</v>
      </c>
      <c r="CT336" s="75">
        <f t="shared" si="299"/>
        <v>0</v>
      </c>
      <c r="CU336" s="99">
        <f t="shared" si="292"/>
        <v>0</v>
      </c>
      <c r="CV336" s="99">
        <f t="shared" si="268"/>
        <v>0</v>
      </c>
      <c r="CW336" s="100">
        <f t="shared" si="298"/>
        <v>0</v>
      </c>
      <c r="CX336" s="75">
        <f>SUM(CR336*CT336*BE1)</f>
        <v>0</v>
      </c>
    </row>
    <row r="337" spans="1:102" ht="18.95" customHeight="1">
      <c r="A337" s="45" t="str">
        <f t="shared" si="251"/>
        <v/>
      </c>
      <c r="B337" s="55" t="str">
        <f t="shared" si="253"/>
        <v/>
      </c>
      <c r="C337" s="47" t="str">
        <f t="shared" si="252"/>
        <v/>
      </c>
      <c r="D337" s="56" t="str">
        <f t="shared" si="254"/>
        <v/>
      </c>
      <c r="E337" s="121" t="str">
        <f t="shared" si="259"/>
        <v/>
      </c>
      <c r="F337" s="121"/>
      <c r="G337" s="57" t="str">
        <f t="shared" si="255"/>
        <v/>
      </c>
      <c r="H337" s="57" t="str">
        <f t="shared" si="256"/>
        <v/>
      </c>
      <c r="I337" s="128" t="str">
        <f t="shared" si="260"/>
        <v/>
      </c>
      <c r="J337" s="128" t="str">
        <f t="shared" si="261"/>
        <v/>
      </c>
      <c r="K337" s="140" t="str">
        <f t="shared" si="264"/>
        <v/>
      </c>
      <c r="L337" s="140"/>
      <c r="M337" s="139" t="str">
        <f t="shared" si="265"/>
        <v/>
      </c>
      <c r="N337" s="139"/>
      <c r="O337" s="46" t="str">
        <f t="shared" si="266"/>
        <v/>
      </c>
      <c r="P337" s="51" t="str">
        <f t="shared" si="267"/>
        <v/>
      </c>
      <c r="Q337" s="51"/>
      <c r="R337" s="75">
        <f>IF(R336+1&lt;13,(R336+1)*S1,1*S1)</f>
        <v>0</v>
      </c>
      <c r="S337" s="75">
        <f>SUM(BG337*S1)</f>
        <v>0</v>
      </c>
      <c r="T337" s="75">
        <f>IF(R337=1,(T336+1)*S1,T336*S1)</f>
        <v>0</v>
      </c>
      <c r="U337" s="75">
        <f>IF(U336+3&lt;13,(U336+3)*V1,(U336-9)*V1)</f>
        <v>0</v>
      </c>
      <c r="V337" s="75">
        <f>SUM(BG337*V1)</f>
        <v>0</v>
      </c>
      <c r="W337" s="75">
        <f>IF(U337&lt;4,(W336+1)*V1,W336*V1)</f>
        <v>0</v>
      </c>
      <c r="X337" s="75">
        <f>IF(X336+6&lt;13,(X336+6)*Y1,(X336-6)*Y1)</f>
        <v>0</v>
      </c>
      <c r="Y337" s="75">
        <f>SUM(BG337*Y1)</f>
        <v>0</v>
      </c>
      <c r="Z337" s="75">
        <f>IF(X337&lt;6,(Z336+1)*Y1,Z336*Y1)</f>
        <v>0</v>
      </c>
      <c r="AA337" s="75">
        <f>SUM(AA336*AB1)</f>
        <v>0</v>
      </c>
      <c r="AB337" s="75">
        <f>SUM(BG337*AB1)</f>
        <v>0</v>
      </c>
      <c r="AC337" s="75">
        <f>SUM(AC336+1*AB1)</f>
        <v>0</v>
      </c>
      <c r="AD337" s="75">
        <v>0</v>
      </c>
      <c r="AE337" s="75">
        <v>0</v>
      </c>
      <c r="AF337" s="75">
        <v>0</v>
      </c>
      <c r="AG337" s="75">
        <f>IF(AG336+2&lt;13,(AG336+2)*AH1,(AG336-10)*AH1)</f>
        <v>0</v>
      </c>
      <c r="AH337" s="75">
        <f>SUM(BG337*AH1)</f>
        <v>0</v>
      </c>
      <c r="AI337" s="75">
        <f>IF(AG337&lt;3,(AI336+1)*AH1,AI336*AH1)</f>
        <v>0</v>
      </c>
      <c r="AJ337" s="75">
        <f>IF(AJ335=AJ336,(AJ336+1-AK337)*AL1,AJ336*AL1)</f>
        <v>0</v>
      </c>
      <c r="AK337" s="75">
        <f t="shared" si="250"/>
        <v>0</v>
      </c>
      <c r="AL337" s="75">
        <f>IF(AJ337-AJ336=0,(AL336+15)*AL1,AM1*AL1)</f>
        <v>0</v>
      </c>
      <c r="AM337" s="75">
        <f>IF(AK337=12,(AM336+1)*AL1,AM336*AL1)</f>
        <v>0</v>
      </c>
      <c r="AN337" s="75">
        <f>IF(AN335=AN336,(AN336+1-AO337)*AO1,AN336*AO1)</f>
        <v>0</v>
      </c>
      <c r="AO337" s="75">
        <f t="shared" si="293"/>
        <v>0</v>
      </c>
      <c r="AP337" s="75">
        <f>IF(AN336=AN337,BG337*AO1,(AP336-15)*AO1)</f>
        <v>0</v>
      </c>
      <c r="AQ337" s="75">
        <f>IF(AO337=12,(AQ336+1)*AO1,AQ336*AO1)</f>
        <v>0</v>
      </c>
      <c r="AR337" s="91">
        <f>SUM(MONTH(BC336+14)*AS1)</f>
        <v>0</v>
      </c>
      <c r="AS337" s="91">
        <f>SUM(DAY(BC336+14)*AS1)</f>
        <v>0</v>
      </c>
      <c r="AT337" s="91">
        <f>SUM(YEAR(BC336+14)*AS1)</f>
        <v>0</v>
      </c>
      <c r="AU337" s="91">
        <f>SUM(MONTH(BC336+7)*AV1)</f>
        <v>0</v>
      </c>
      <c r="AV337" s="91">
        <f>SUM(DAY(BC336+7)*AV1)</f>
        <v>0</v>
      </c>
      <c r="AW337" s="91">
        <f>SUM(YEAR(BC336+7)*AV1)</f>
        <v>0</v>
      </c>
      <c r="AX337" s="91">
        <f t="shared" si="271"/>
        <v>1</v>
      </c>
      <c r="AY337" s="91">
        <f t="shared" si="269"/>
        <v>1</v>
      </c>
      <c r="AZ337" s="91">
        <f t="shared" si="270"/>
        <v>0</v>
      </c>
      <c r="BA337" s="91">
        <f t="shared" si="270"/>
        <v>0</v>
      </c>
      <c r="BB337" s="79">
        <f t="shared" si="272"/>
        <v>0</v>
      </c>
      <c r="BC337" s="91">
        <f t="shared" si="273"/>
        <v>0</v>
      </c>
      <c r="BD337" s="75" t="s">
        <v>59</v>
      </c>
      <c r="BE337" s="91">
        <f>IF(BC337&lt;BU42,((BC337*10)+5),999999)</f>
        <v>5</v>
      </c>
      <c r="BF337" s="91">
        <f t="shared" si="274"/>
        <v>1</v>
      </c>
      <c r="BG337" s="75">
        <f t="shared" si="275"/>
        <v>0</v>
      </c>
      <c r="BH337" s="75">
        <f t="shared" si="294"/>
        <v>0</v>
      </c>
      <c r="BI337" s="75" t="b">
        <f t="shared" si="276"/>
        <v>0</v>
      </c>
      <c r="BJ337" s="75">
        <f t="shared" si="277"/>
        <v>0</v>
      </c>
      <c r="BK337" s="75">
        <f t="shared" si="278"/>
        <v>0</v>
      </c>
      <c r="BL337" s="75" t="b">
        <f t="shared" si="279"/>
        <v>1</v>
      </c>
      <c r="BM337" s="75">
        <f t="shared" si="280"/>
        <v>0</v>
      </c>
      <c r="BN337" s="75">
        <f t="shared" si="281"/>
        <v>0</v>
      </c>
      <c r="BO337" s="75" t="b">
        <f t="shared" si="282"/>
        <v>0</v>
      </c>
      <c r="BP337" s="75">
        <f t="shared" si="283"/>
        <v>0</v>
      </c>
      <c r="BQ337" s="75">
        <f t="shared" si="284"/>
        <v>0</v>
      </c>
      <c r="BR337" s="75"/>
      <c r="BS337" s="72" t="b">
        <f t="shared" si="257"/>
        <v>0</v>
      </c>
      <c r="BT337" s="72">
        <f t="shared" si="263"/>
        <v>0</v>
      </c>
      <c r="BU337" s="69" t="str">
        <f t="shared" si="262"/>
        <v/>
      </c>
      <c r="BV337" s="75"/>
      <c r="BW337" s="75"/>
      <c r="BX337" s="75"/>
      <c r="BY337" s="75"/>
      <c r="BZ337" s="75"/>
      <c r="CA337" s="75"/>
      <c r="CB337" s="75"/>
      <c r="CC337" s="75"/>
      <c r="CD337" s="79">
        <f t="shared" si="285"/>
        <v>0</v>
      </c>
      <c r="CE337" s="92">
        <f>IF(CD337&lt;CE3,CD337,CE3)</f>
        <v>0</v>
      </c>
      <c r="CF337" s="72" t="str">
        <f>IF(CE337&gt;=CE3,"BALLOON","PMT")</f>
        <v>PMT</v>
      </c>
      <c r="CG337" s="91">
        <f t="shared" si="295"/>
        <v>0</v>
      </c>
      <c r="CH337" s="91">
        <f>IF(BX1=360,CB5,CG337)</f>
        <v>0</v>
      </c>
      <c r="CI337" s="75" t="b">
        <f t="shared" si="286"/>
        <v>0</v>
      </c>
      <c r="CJ337" s="75">
        <f t="shared" si="296"/>
        <v>0</v>
      </c>
      <c r="CK337" s="75">
        <f>SUM(CJ337*CK1)</f>
        <v>0</v>
      </c>
      <c r="CL337" s="98">
        <f t="shared" si="287"/>
        <v>0</v>
      </c>
      <c r="CM337" s="97">
        <f>IF(CF337="PMT",E16-CL337,0)</f>
        <v>0</v>
      </c>
      <c r="CN337" s="97">
        <f t="shared" si="249"/>
        <v>0</v>
      </c>
      <c r="CO337" s="97">
        <f t="shared" si="288"/>
        <v>0</v>
      </c>
      <c r="CP337" s="97">
        <f t="shared" si="289"/>
        <v>0</v>
      </c>
      <c r="CQ337" s="94">
        <f t="shared" si="290"/>
        <v>0</v>
      </c>
      <c r="CR337" s="95">
        <f t="shared" si="297"/>
        <v>0</v>
      </c>
      <c r="CS337" s="96">
        <f t="shared" si="291"/>
        <v>0</v>
      </c>
      <c r="CT337" s="75">
        <f t="shared" si="299"/>
        <v>0</v>
      </c>
      <c r="CU337" s="99">
        <f t="shared" si="292"/>
        <v>0</v>
      </c>
      <c r="CV337" s="99">
        <f t="shared" si="268"/>
        <v>0</v>
      </c>
      <c r="CW337" s="100">
        <f t="shared" si="298"/>
        <v>0</v>
      </c>
      <c r="CX337" s="75">
        <f>SUM(CR337*CT337*BE1)</f>
        <v>0</v>
      </c>
    </row>
    <row r="338" spans="1:102" ht="18.95" customHeight="1">
      <c r="A338" s="45" t="str">
        <f t="shared" si="251"/>
        <v/>
      </c>
      <c r="B338" s="55" t="str">
        <f t="shared" si="253"/>
        <v/>
      </c>
      <c r="C338" s="47" t="str">
        <f t="shared" si="252"/>
        <v/>
      </c>
      <c r="D338" s="56" t="str">
        <f t="shared" si="254"/>
        <v/>
      </c>
      <c r="E338" s="121" t="str">
        <f t="shared" si="259"/>
        <v/>
      </c>
      <c r="F338" s="121"/>
      <c r="G338" s="57" t="str">
        <f t="shared" si="255"/>
        <v/>
      </c>
      <c r="H338" s="57" t="str">
        <f t="shared" si="256"/>
        <v/>
      </c>
      <c r="I338" s="128" t="str">
        <f t="shared" si="260"/>
        <v/>
      </c>
      <c r="J338" s="128" t="str">
        <f t="shared" si="261"/>
        <v/>
      </c>
      <c r="K338" s="140" t="str">
        <f t="shared" si="264"/>
        <v/>
      </c>
      <c r="L338" s="140"/>
      <c r="M338" s="139" t="str">
        <f t="shared" si="265"/>
        <v/>
      </c>
      <c r="N338" s="139"/>
      <c r="O338" s="46" t="str">
        <f t="shared" si="266"/>
        <v/>
      </c>
      <c r="P338" s="51" t="str">
        <f t="shared" si="267"/>
        <v/>
      </c>
      <c r="Q338" s="51"/>
      <c r="R338" s="75">
        <f>IF(R337+1&lt;13,(R337+1)*S1,1*S1)</f>
        <v>0</v>
      </c>
      <c r="S338" s="75">
        <f>SUM(BG338*S1)</f>
        <v>0</v>
      </c>
      <c r="T338" s="75">
        <f>IF(R338=1,(T337+1)*S1,T337*S1)</f>
        <v>0</v>
      </c>
      <c r="U338" s="75">
        <f>IF(U337+3&lt;13,(U337+3)*V1,(U337-9)*V1)</f>
        <v>0</v>
      </c>
      <c r="V338" s="75">
        <f>SUM(BG338*V1)</f>
        <v>0</v>
      </c>
      <c r="W338" s="75">
        <f>IF(U338&lt;4,(W337+1)*V1,W337*V1)</f>
        <v>0</v>
      </c>
      <c r="X338" s="75">
        <f>IF(X337+6&lt;13,(X337+6)*Y1,(X337-6)*Y1)</f>
        <v>0</v>
      </c>
      <c r="Y338" s="75">
        <f>SUM(BG338*Y1)</f>
        <v>0</v>
      </c>
      <c r="Z338" s="75">
        <f>IF(X338&lt;6,(Z337+1)*Y1,Z337*Y1)</f>
        <v>0</v>
      </c>
      <c r="AA338" s="75">
        <f>SUM(AA337*AB1)</f>
        <v>0</v>
      </c>
      <c r="AB338" s="75">
        <f>SUM(BG338*AB1)</f>
        <v>0</v>
      </c>
      <c r="AC338" s="75">
        <f>SUM(AC337+1*AB1)</f>
        <v>0</v>
      </c>
      <c r="AD338" s="75">
        <v>0</v>
      </c>
      <c r="AE338" s="75">
        <v>0</v>
      </c>
      <c r="AF338" s="75">
        <v>0</v>
      </c>
      <c r="AG338" s="75">
        <f>IF(AG337+2&lt;13,(AG337+2)*AH1,(AG337-10)*AH1)</f>
        <v>0</v>
      </c>
      <c r="AH338" s="75">
        <f>SUM(BG338*AH1)</f>
        <v>0</v>
      </c>
      <c r="AI338" s="75">
        <f>IF(AG338&lt;3,(AI337+1)*AH1,AI337*AH1)</f>
        <v>0</v>
      </c>
      <c r="AJ338" s="75">
        <f>IF(AJ336=AJ337,(AJ337+1-AK338)*AL1,AJ337*AL1)</f>
        <v>0</v>
      </c>
      <c r="AK338" s="75">
        <f t="shared" si="250"/>
        <v>0</v>
      </c>
      <c r="AL338" s="75">
        <f>IF(AJ338-AJ337=0,(AL337+15)*AL1,AM1*AL1)</f>
        <v>0</v>
      </c>
      <c r="AM338" s="75">
        <f>IF(AK338=12,(AM337+1)*AL1,AM337*AL1)</f>
        <v>0</v>
      </c>
      <c r="AN338" s="75">
        <f>IF(AN336=AN337,(AN337+1-AO338)*AO1,AN337*AO1)</f>
        <v>0</v>
      </c>
      <c r="AO338" s="75">
        <f t="shared" si="293"/>
        <v>0</v>
      </c>
      <c r="AP338" s="75">
        <f>IF(AN337=AN338,BG338*AO1,(AP337-15)*AO1)</f>
        <v>0</v>
      </c>
      <c r="AQ338" s="75">
        <f>IF(AO338=12,(AQ337+1)*AO1,AQ337*AO1)</f>
        <v>0</v>
      </c>
      <c r="AR338" s="91">
        <f>SUM(MONTH(BC337+14)*AS1)</f>
        <v>0</v>
      </c>
      <c r="AS338" s="91">
        <f>SUM(DAY(BC337+14)*AS1)</f>
        <v>0</v>
      </c>
      <c r="AT338" s="91">
        <f>SUM(YEAR(BC337+14)*AS1)</f>
        <v>0</v>
      </c>
      <c r="AU338" s="91">
        <f>SUM(MONTH(BC337+7)*AV1)</f>
        <v>0</v>
      </c>
      <c r="AV338" s="91">
        <f>SUM(DAY(BC337+7)*AV1)</f>
        <v>0</v>
      </c>
      <c r="AW338" s="91">
        <f>SUM(YEAR(BC337+7)*AV1)</f>
        <v>0</v>
      </c>
      <c r="AX338" s="91">
        <f t="shared" si="271"/>
        <v>1</v>
      </c>
      <c r="AY338" s="91">
        <f t="shared" si="269"/>
        <v>1</v>
      </c>
      <c r="AZ338" s="91">
        <f t="shared" si="270"/>
        <v>0</v>
      </c>
      <c r="BA338" s="91">
        <f t="shared" si="270"/>
        <v>0</v>
      </c>
      <c r="BB338" s="79">
        <f t="shared" si="272"/>
        <v>0</v>
      </c>
      <c r="BC338" s="91">
        <f t="shared" si="273"/>
        <v>0</v>
      </c>
      <c r="BD338" s="75" t="s">
        <v>59</v>
      </c>
      <c r="BE338" s="91">
        <f>IF(BC338&lt;BU42,((BC338*10)+5),999999)</f>
        <v>5</v>
      </c>
      <c r="BF338" s="91">
        <f t="shared" si="274"/>
        <v>1</v>
      </c>
      <c r="BG338" s="75">
        <f t="shared" si="275"/>
        <v>0</v>
      </c>
      <c r="BH338" s="75">
        <f t="shared" si="294"/>
        <v>0</v>
      </c>
      <c r="BI338" s="75" t="b">
        <f t="shared" si="276"/>
        <v>0</v>
      </c>
      <c r="BJ338" s="75">
        <f t="shared" si="277"/>
        <v>0</v>
      </c>
      <c r="BK338" s="75">
        <f t="shared" si="278"/>
        <v>0</v>
      </c>
      <c r="BL338" s="75" t="b">
        <f t="shared" si="279"/>
        <v>1</v>
      </c>
      <c r="BM338" s="75">
        <f t="shared" si="280"/>
        <v>0</v>
      </c>
      <c r="BN338" s="75">
        <f t="shared" si="281"/>
        <v>0</v>
      </c>
      <c r="BO338" s="75" t="b">
        <f t="shared" si="282"/>
        <v>0</v>
      </c>
      <c r="BP338" s="75">
        <f t="shared" si="283"/>
        <v>0</v>
      </c>
      <c r="BQ338" s="75">
        <f t="shared" si="284"/>
        <v>0</v>
      </c>
      <c r="BR338" s="75"/>
      <c r="BS338" s="72" t="b">
        <f t="shared" si="257"/>
        <v>0</v>
      </c>
      <c r="BT338" s="72">
        <f t="shared" si="263"/>
        <v>0</v>
      </c>
      <c r="BU338" s="69" t="str">
        <f t="shared" si="262"/>
        <v/>
      </c>
      <c r="BV338" s="75"/>
      <c r="BW338" s="75"/>
      <c r="BX338" s="75"/>
      <c r="BY338" s="75"/>
      <c r="BZ338" s="75"/>
      <c r="CA338" s="75"/>
      <c r="CB338" s="75"/>
      <c r="CC338" s="75"/>
      <c r="CD338" s="79">
        <f t="shared" si="285"/>
        <v>0</v>
      </c>
      <c r="CE338" s="92">
        <f>IF(CD338&lt;CE3,CD338,CE3)</f>
        <v>0</v>
      </c>
      <c r="CF338" s="72" t="str">
        <f>IF(CE338&gt;=CE3,"BALLOON","PMT")</f>
        <v>PMT</v>
      </c>
      <c r="CG338" s="91">
        <f t="shared" si="295"/>
        <v>0</v>
      </c>
      <c r="CH338" s="91">
        <f>IF(BX1=360,CB5,CG338)</f>
        <v>0</v>
      </c>
      <c r="CI338" s="75" t="b">
        <f t="shared" si="286"/>
        <v>0</v>
      </c>
      <c r="CJ338" s="75">
        <f t="shared" si="296"/>
        <v>0</v>
      </c>
      <c r="CK338" s="75">
        <f>SUM(CJ338*CK1)</f>
        <v>0</v>
      </c>
      <c r="CL338" s="98">
        <f t="shared" si="287"/>
        <v>0</v>
      </c>
      <c r="CM338" s="97">
        <f>IF(CF338="PMT",E16-CL338,0)</f>
        <v>0</v>
      </c>
      <c r="CN338" s="97">
        <f t="shared" si="249"/>
        <v>0</v>
      </c>
      <c r="CO338" s="97">
        <f t="shared" si="288"/>
        <v>0</v>
      </c>
      <c r="CP338" s="97">
        <f t="shared" si="289"/>
        <v>0</v>
      </c>
      <c r="CQ338" s="94">
        <f t="shared" si="290"/>
        <v>0</v>
      </c>
      <c r="CR338" s="95">
        <f t="shared" si="297"/>
        <v>0</v>
      </c>
      <c r="CS338" s="96">
        <f t="shared" si="291"/>
        <v>0</v>
      </c>
      <c r="CT338" s="75">
        <f t="shared" si="299"/>
        <v>0</v>
      </c>
      <c r="CU338" s="99">
        <f t="shared" si="292"/>
        <v>0</v>
      </c>
      <c r="CV338" s="99">
        <f t="shared" si="268"/>
        <v>0</v>
      </c>
      <c r="CW338" s="100">
        <f t="shared" si="298"/>
        <v>0</v>
      </c>
      <c r="CX338" s="75">
        <f>SUM(CR338*CT338*BE1)</f>
        <v>0</v>
      </c>
    </row>
    <row r="339" spans="1:102" ht="18.95" customHeight="1">
      <c r="A339" s="45" t="str">
        <f t="shared" si="251"/>
        <v/>
      </c>
      <c r="B339" s="55" t="str">
        <f t="shared" si="253"/>
        <v/>
      </c>
      <c r="C339" s="47" t="str">
        <f t="shared" si="252"/>
        <v/>
      </c>
      <c r="D339" s="56" t="str">
        <f t="shared" si="254"/>
        <v/>
      </c>
      <c r="E339" s="121" t="str">
        <f t="shared" si="259"/>
        <v/>
      </c>
      <c r="F339" s="121"/>
      <c r="G339" s="57" t="str">
        <f t="shared" si="255"/>
        <v/>
      </c>
      <c r="H339" s="57" t="str">
        <f t="shared" si="256"/>
        <v/>
      </c>
      <c r="I339" s="128" t="str">
        <f t="shared" si="260"/>
        <v/>
      </c>
      <c r="J339" s="128" t="str">
        <f t="shared" si="261"/>
        <v/>
      </c>
      <c r="K339" s="140" t="str">
        <f t="shared" si="264"/>
        <v/>
      </c>
      <c r="L339" s="140"/>
      <c r="M339" s="139" t="str">
        <f t="shared" si="265"/>
        <v/>
      </c>
      <c r="N339" s="139"/>
      <c r="O339" s="46" t="str">
        <f t="shared" si="266"/>
        <v/>
      </c>
      <c r="P339" s="51" t="str">
        <f t="shared" si="267"/>
        <v/>
      </c>
      <c r="Q339" s="51"/>
      <c r="R339" s="75">
        <f>IF(R338+1&lt;13,(R338+1)*S1,1*S1)</f>
        <v>0</v>
      </c>
      <c r="S339" s="75">
        <f>SUM(BG339*S1)</f>
        <v>0</v>
      </c>
      <c r="T339" s="75">
        <f>IF(R339=1,(T338+1)*S1,T338*S1)</f>
        <v>0</v>
      </c>
      <c r="U339" s="75">
        <f>IF(U338+3&lt;13,(U338+3)*V1,(U338-9)*V1)</f>
        <v>0</v>
      </c>
      <c r="V339" s="75">
        <f>SUM(BG339*V1)</f>
        <v>0</v>
      </c>
      <c r="W339" s="75">
        <f>IF(U339&lt;4,(W338+1)*V1,W338*V1)</f>
        <v>0</v>
      </c>
      <c r="X339" s="75">
        <f>IF(X338+6&lt;13,(X338+6)*Y1,(X338-6)*Y1)</f>
        <v>0</v>
      </c>
      <c r="Y339" s="75">
        <f>SUM(BG339*Y1)</f>
        <v>0</v>
      </c>
      <c r="Z339" s="75">
        <f>IF(X339&lt;6,(Z338+1)*Y1,Z338*Y1)</f>
        <v>0</v>
      </c>
      <c r="AA339" s="75">
        <f>SUM(AA338*AB1)</f>
        <v>0</v>
      </c>
      <c r="AB339" s="75">
        <f>SUM(BG339*AB1)</f>
        <v>0</v>
      </c>
      <c r="AC339" s="75">
        <f>SUM(AC338+1*AB1)</f>
        <v>0</v>
      </c>
      <c r="AD339" s="75">
        <v>0</v>
      </c>
      <c r="AE339" s="75">
        <v>0</v>
      </c>
      <c r="AF339" s="75">
        <v>0</v>
      </c>
      <c r="AG339" s="75">
        <f>IF(AG338+2&lt;13,(AG338+2)*AH1,(AG338-10)*AH1)</f>
        <v>0</v>
      </c>
      <c r="AH339" s="75">
        <f>SUM(BG339*AH1)</f>
        <v>0</v>
      </c>
      <c r="AI339" s="75">
        <f>IF(AG339&lt;3,(AI338+1)*AH1,AI338*AH1)</f>
        <v>0</v>
      </c>
      <c r="AJ339" s="75">
        <f>IF(AJ337=AJ338,(AJ338+1-AK339)*AL1,AJ338*AL1)</f>
        <v>0</v>
      </c>
      <c r="AK339" s="75">
        <f t="shared" si="250"/>
        <v>0</v>
      </c>
      <c r="AL339" s="75">
        <f>IF(AJ339-AJ338=0,(AL338+15)*AL1,AM1*AL1)</f>
        <v>0</v>
      </c>
      <c r="AM339" s="75">
        <f>IF(AK339=12,(AM338+1)*AL1,AM338*AL1)</f>
        <v>0</v>
      </c>
      <c r="AN339" s="75">
        <f>IF(AN337=AN338,(AN338+1-AO339)*AO1,AN338*AO1)</f>
        <v>0</v>
      </c>
      <c r="AO339" s="75">
        <f t="shared" si="293"/>
        <v>0</v>
      </c>
      <c r="AP339" s="75">
        <f>IF(AN338=AN339,BG339*AO1,(AP338-15)*AO1)</f>
        <v>0</v>
      </c>
      <c r="AQ339" s="75">
        <f>IF(AO339=12,(AQ338+1)*AO1,AQ338*AO1)</f>
        <v>0</v>
      </c>
      <c r="AR339" s="91">
        <f>SUM(MONTH(BC338+14)*AS1)</f>
        <v>0</v>
      </c>
      <c r="AS339" s="91">
        <f>SUM(DAY(BC338+14)*AS1)</f>
        <v>0</v>
      </c>
      <c r="AT339" s="91">
        <f>SUM(YEAR(BC338+14)*AS1)</f>
        <v>0</v>
      </c>
      <c r="AU339" s="91">
        <f>SUM(MONTH(BC338+7)*AV1)</f>
        <v>0</v>
      </c>
      <c r="AV339" s="91">
        <f>SUM(DAY(BC338+7)*AV1)</f>
        <v>0</v>
      </c>
      <c r="AW339" s="91">
        <f>SUM(YEAR(BC338+7)*AV1)</f>
        <v>0</v>
      </c>
      <c r="AX339" s="91">
        <f t="shared" si="271"/>
        <v>1</v>
      </c>
      <c r="AY339" s="91">
        <f t="shared" si="269"/>
        <v>1</v>
      </c>
      <c r="AZ339" s="91">
        <f t="shared" si="270"/>
        <v>0</v>
      </c>
      <c r="BA339" s="91">
        <f t="shared" si="270"/>
        <v>0</v>
      </c>
      <c r="BB339" s="79">
        <f t="shared" si="272"/>
        <v>0</v>
      </c>
      <c r="BC339" s="91">
        <f t="shared" si="273"/>
        <v>0</v>
      </c>
      <c r="BD339" s="75" t="s">
        <v>59</v>
      </c>
      <c r="BE339" s="91">
        <f>IF(BC339&lt;BU42,((BC339*10)+5),999999)</f>
        <v>5</v>
      </c>
      <c r="BF339" s="91">
        <f t="shared" si="274"/>
        <v>1</v>
      </c>
      <c r="BG339" s="75">
        <f t="shared" si="275"/>
        <v>0</v>
      </c>
      <c r="BH339" s="75">
        <f t="shared" si="294"/>
        <v>0</v>
      </c>
      <c r="BI339" s="75" t="b">
        <f t="shared" si="276"/>
        <v>0</v>
      </c>
      <c r="BJ339" s="75">
        <f t="shared" si="277"/>
        <v>0</v>
      </c>
      <c r="BK339" s="75">
        <f t="shared" si="278"/>
        <v>0</v>
      </c>
      <c r="BL339" s="75" t="b">
        <f t="shared" si="279"/>
        <v>1</v>
      </c>
      <c r="BM339" s="75">
        <f t="shared" si="280"/>
        <v>0</v>
      </c>
      <c r="BN339" s="75">
        <f t="shared" si="281"/>
        <v>0</v>
      </c>
      <c r="BO339" s="75" t="b">
        <f t="shared" si="282"/>
        <v>0</v>
      </c>
      <c r="BP339" s="75">
        <f t="shared" si="283"/>
        <v>0</v>
      </c>
      <c r="BQ339" s="75">
        <f t="shared" si="284"/>
        <v>0</v>
      </c>
      <c r="BR339" s="75"/>
      <c r="BS339" s="72" t="b">
        <f t="shared" si="257"/>
        <v>0</v>
      </c>
      <c r="BT339" s="72">
        <f t="shared" si="263"/>
        <v>0</v>
      </c>
      <c r="BU339" s="69" t="str">
        <f t="shared" si="262"/>
        <v/>
      </c>
      <c r="BV339" s="75"/>
      <c r="BW339" s="75"/>
      <c r="BX339" s="75"/>
      <c r="BY339" s="75"/>
      <c r="BZ339" s="75"/>
      <c r="CA339" s="75"/>
      <c r="CB339" s="75"/>
      <c r="CC339" s="75"/>
      <c r="CD339" s="79">
        <f t="shared" si="285"/>
        <v>0</v>
      </c>
      <c r="CE339" s="92">
        <f>IF(CD339&lt;CE3,CD339,CE3)</f>
        <v>0</v>
      </c>
      <c r="CF339" s="72" t="str">
        <f>IF(CE339&gt;=CE3,"BALLOON","PMT")</f>
        <v>PMT</v>
      </c>
      <c r="CG339" s="91">
        <f t="shared" si="295"/>
        <v>0</v>
      </c>
      <c r="CH339" s="91">
        <f>IF(BX1=360,CB5,CG339)</f>
        <v>0</v>
      </c>
      <c r="CI339" s="75" t="b">
        <f t="shared" si="286"/>
        <v>0</v>
      </c>
      <c r="CJ339" s="75">
        <f t="shared" si="296"/>
        <v>0</v>
      </c>
      <c r="CK339" s="75">
        <f>SUM(CJ339*CK1)</f>
        <v>0</v>
      </c>
      <c r="CL339" s="98">
        <f t="shared" si="287"/>
        <v>0</v>
      </c>
      <c r="CM339" s="97">
        <f>IF(CF339="PMT",E16-CL339,0)</f>
        <v>0</v>
      </c>
      <c r="CN339" s="97">
        <f t="shared" ref="CN339:CN402" si="300">IF(CQ338-CM339&gt;0,CM339*CR339,CQ338*CR339)</f>
        <v>0</v>
      </c>
      <c r="CO339" s="97">
        <f t="shared" si="288"/>
        <v>0</v>
      </c>
      <c r="CP339" s="97">
        <f t="shared" si="289"/>
        <v>0</v>
      </c>
      <c r="CQ339" s="94">
        <f t="shared" si="290"/>
        <v>0</v>
      </c>
      <c r="CR339" s="95">
        <f t="shared" si="297"/>
        <v>0</v>
      </c>
      <c r="CS339" s="96">
        <f t="shared" si="291"/>
        <v>0</v>
      </c>
      <c r="CT339" s="75">
        <f t="shared" si="299"/>
        <v>0</v>
      </c>
      <c r="CU339" s="99">
        <f t="shared" si="292"/>
        <v>0</v>
      </c>
      <c r="CV339" s="99">
        <f t="shared" si="268"/>
        <v>0</v>
      </c>
      <c r="CW339" s="100">
        <f t="shared" si="298"/>
        <v>0</v>
      </c>
      <c r="CX339" s="75">
        <f>SUM(CR339*CT339*BE1)</f>
        <v>0</v>
      </c>
    </row>
    <row r="340" spans="1:102" ht="18.95" customHeight="1">
      <c r="A340" s="45" t="str">
        <f t="shared" si="251"/>
        <v/>
      </c>
      <c r="B340" s="55" t="str">
        <f t="shared" si="253"/>
        <v/>
      </c>
      <c r="C340" s="47" t="str">
        <f t="shared" si="252"/>
        <v/>
      </c>
      <c r="D340" s="56" t="str">
        <f t="shared" si="254"/>
        <v/>
      </c>
      <c r="E340" s="121" t="str">
        <f t="shared" si="259"/>
        <v/>
      </c>
      <c r="F340" s="121"/>
      <c r="G340" s="57" t="str">
        <f t="shared" si="255"/>
        <v/>
      </c>
      <c r="H340" s="57" t="str">
        <f t="shared" si="256"/>
        <v/>
      </c>
      <c r="I340" s="128" t="str">
        <f t="shared" si="260"/>
        <v/>
      </c>
      <c r="J340" s="128" t="str">
        <f t="shared" si="261"/>
        <v/>
      </c>
      <c r="K340" s="140" t="str">
        <f t="shared" si="264"/>
        <v/>
      </c>
      <c r="L340" s="140"/>
      <c r="M340" s="139" t="str">
        <f t="shared" si="265"/>
        <v/>
      </c>
      <c r="N340" s="139"/>
      <c r="O340" s="46" t="str">
        <f t="shared" si="266"/>
        <v/>
      </c>
      <c r="P340" s="51" t="str">
        <f t="shared" si="267"/>
        <v/>
      </c>
      <c r="Q340" s="51"/>
      <c r="R340" s="75">
        <f>IF(R339+1&lt;13,(R339+1)*S1,1*S1)</f>
        <v>0</v>
      </c>
      <c r="S340" s="75">
        <f>SUM(BG340*S1)</f>
        <v>0</v>
      </c>
      <c r="T340" s="75">
        <f>IF(R340=1,(T339+1)*S1,T339*S1)</f>
        <v>0</v>
      </c>
      <c r="U340" s="75">
        <f>IF(U339+3&lt;13,(U339+3)*V1,(U339-9)*V1)</f>
        <v>0</v>
      </c>
      <c r="V340" s="75">
        <f>SUM(BG340*V1)</f>
        <v>0</v>
      </c>
      <c r="W340" s="75">
        <f>IF(U340&lt;4,(W339+1)*V1,W339*V1)</f>
        <v>0</v>
      </c>
      <c r="X340" s="75">
        <f>IF(X339+6&lt;13,(X339+6)*Y1,(X339-6)*Y1)</f>
        <v>0</v>
      </c>
      <c r="Y340" s="75">
        <f>SUM(BG340*Y1)</f>
        <v>0</v>
      </c>
      <c r="Z340" s="75">
        <f>IF(X340&lt;6,(Z339+1)*Y1,Z339*Y1)</f>
        <v>0</v>
      </c>
      <c r="AA340" s="75">
        <f>SUM(AA339*AB1)</f>
        <v>0</v>
      </c>
      <c r="AB340" s="75">
        <f>SUM(BG340*AB1)</f>
        <v>0</v>
      </c>
      <c r="AC340" s="75">
        <f>SUM(AC339+1*AB1)</f>
        <v>0</v>
      </c>
      <c r="AD340" s="75">
        <v>0</v>
      </c>
      <c r="AE340" s="75">
        <v>0</v>
      </c>
      <c r="AF340" s="75">
        <v>0</v>
      </c>
      <c r="AG340" s="75">
        <f>IF(AG339+2&lt;13,(AG339+2)*AH1,(AG339-10)*AH1)</f>
        <v>0</v>
      </c>
      <c r="AH340" s="75">
        <f>SUM(BG340*AH1)</f>
        <v>0</v>
      </c>
      <c r="AI340" s="75">
        <f>IF(AG340&lt;3,(AI339+1)*AH1,AI339*AH1)</f>
        <v>0</v>
      </c>
      <c r="AJ340" s="75">
        <f>IF(AJ338=AJ339,(AJ339+1-AK340)*AL1,AJ339*AL1)</f>
        <v>0</v>
      </c>
      <c r="AK340" s="75">
        <f t="shared" si="250"/>
        <v>0</v>
      </c>
      <c r="AL340" s="75">
        <f>IF(AJ340-AJ339=0,(AL339+15)*AL1,AM1*AL1)</f>
        <v>0</v>
      </c>
      <c r="AM340" s="75">
        <f>IF(AK340=12,(AM339+1)*AL1,AM339*AL1)</f>
        <v>0</v>
      </c>
      <c r="AN340" s="75">
        <f>IF(AN338=AN339,(AN339+1-AO340)*AO1,AN339*AO1)</f>
        <v>0</v>
      </c>
      <c r="AO340" s="75">
        <f t="shared" si="293"/>
        <v>0</v>
      </c>
      <c r="AP340" s="75">
        <f>IF(AN339=AN340,BG340*AO1,(AP339-15)*AO1)</f>
        <v>0</v>
      </c>
      <c r="AQ340" s="75">
        <f>IF(AO340=12,(AQ339+1)*AO1,AQ339*AO1)</f>
        <v>0</v>
      </c>
      <c r="AR340" s="91">
        <f>SUM(MONTH(BC339+14)*AS1)</f>
        <v>0</v>
      </c>
      <c r="AS340" s="91">
        <f>SUM(DAY(BC339+14)*AS1)</f>
        <v>0</v>
      </c>
      <c r="AT340" s="91">
        <f>SUM(YEAR(BC339+14)*AS1)</f>
        <v>0</v>
      </c>
      <c r="AU340" s="91">
        <f>SUM(MONTH(BC339+7)*AV1)</f>
        <v>0</v>
      </c>
      <c r="AV340" s="91">
        <f>SUM(DAY(BC339+7)*AV1)</f>
        <v>0</v>
      </c>
      <c r="AW340" s="91">
        <f>SUM(YEAR(BC339+7)*AV1)</f>
        <v>0</v>
      </c>
      <c r="AX340" s="91">
        <f t="shared" si="271"/>
        <v>1</v>
      </c>
      <c r="AY340" s="91">
        <f t="shared" si="269"/>
        <v>1</v>
      </c>
      <c r="AZ340" s="91">
        <f t="shared" si="270"/>
        <v>0</v>
      </c>
      <c r="BA340" s="91">
        <f t="shared" si="270"/>
        <v>0</v>
      </c>
      <c r="BB340" s="79">
        <f t="shared" si="272"/>
        <v>0</v>
      </c>
      <c r="BC340" s="91">
        <f t="shared" si="273"/>
        <v>0</v>
      </c>
      <c r="BD340" s="75" t="s">
        <v>59</v>
      </c>
      <c r="BE340" s="91">
        <f>IF(BC340&lt;BU42,((BC340*10)+5),999999)</f>
        <v>5</v>
      </c>
      <c r="BF340" s="91">
        <f t="shared" si="274"/>
        <v>1</v>
      </c>
      <c r="BG340" s="75">
        <f t="shared" si="275"/>
        <v>0</v>
      </c>
      <c r="BH340" s="75">
        <f t="shared" si="294"/>
        <v>0</v>
      </c>
      <c r="BI340" s="75" t="b">
        <f t="shared" si="276"/>
        <v>0</v>
      </c>
      <c r="BJ340" s="75">
        <f t="shared" si="277"/>
        <v>0</v>
      </c>
      <c r="BK340" s="75">
        <f t="shared" si="278"/>
        <v>0</v>
      </c>
      <c r="BL340" s="75" t="b">
        <f t="shared" si="279"/>
        <v>1</v>
      </c>
      <c r="BM340" s="75">
        <f t="shared" si="280"/>
        <v>0</v>
      </c>
      <c r="BN340" s="75">
        <f t="shared" si="281"/>
        <v>0</v>
      </c>
      <c r="BO340" s="75" t="b">
        <f t="shared" si="282"/>
        <v>0</v>
      </c>
      <c r="BP340" s="75">
        <f t="shared" si="283"/>
        <v>0</v>
      </c>
      <c r="BQ340" s="75">
        <f t="shared" si="284"/>
        <v>0</v>
      </c>
      <c r="BR340" s="75"/>
      <c r="BS340" s="72" t="b">
        <f t="shared" si="257"/>
        <v>0</v>
      </c>
      <c r="BT340" s="72">
        <f t="shared" si="263"/>
        <v>0</v>
      </c>
      <c r="BU340" s="69" t="str">
        <f t="shared" si="262"/>
        <v/>
      </c>
      <c r="BV340" s="75"/>
      <c r="BW340" s="75"/>
      <c r="BX340" s="75"/>
      <c r="BY340" s="75"/>
      <c r="BZ340" s="75"/>
      <c r="CA340" s="75"/>
      <c r="CB340" s="75"/>
      <c r="CC340" s="75"/>
      <c r="CD340" s="79">
        <f t="shared" si="285"/>
        <v>0</v>
      </c>
      <c r="CE340" s="92">
        <f>IF(CD340&lt;CE3,CD340,CE3)</f>
        <v>0</v>
      </c>
      <c r="CF340" s="72" t="str">
        <f>IF(CE340&gt;=CE3,"BALLOON","PMT")</f>
        <v>PMT</v>
      </c>
      <c r="CG340" s="91">
        <f t="shared" si="295"/>
        <v>0</v>
      </c>
      <c r="CH340" s="91">
        <f>IF(BX1=360,CB5,CG340)</f>
        <v>0</v>
      </c>
      <c r="CI340" s="75" t="b">
        <f t="shared" si="286"/>
        <v>0</v>
      </c>
      <c r="CJ340" s="75">
        <f t="shared" si="296"/>
        <v>0</v>
      </c>
      <c r="CK340" s="75">
        <f>SUM(CJ340*CK1)</f>
        <v>0</v>
      </c>
      <c r="CL340" s="98">
        <f t="shared" si="287"/>
        <v>0</v>
      </c>
      <c r="CM340" s="97">
        <f>IF(CF340="PMT",E16-CL340,0)</f>
        <v>0</v>
      </c>
      <c r="CN340" s="97">
        <f t="shared" si="300"/>
        <v>0</v>
      </c>
      <c r="CO340" s="97">
        <f t="shared" si="288"/>
        <v>0</v>
      </c>
      <c r="CP340" s="97">
        <f t="shared" si="289"/>
        <v>0</v>
      </c>
      <c r="CQ340" s="94">
        <f t="shared" si="290"/>
        <v>0</v>
      </c>
      <c r="CR340" s="95">
        <f t="shared" si="297"/>
        <v>0</v>
      </c>
      <c r="CS340" s="96">
        <f t="shared" si="291"/>
        <v>0</v>
      </c>
      <c r="CT340" s="75">
        <f t="shared" si="299"/>
        <v>0</v>
      </c>
      <c r="CU340" s="99">
        <f t="shared" si="292"/>
        <v>0</v>
      </c>
      <c r="CV340" s="99">
        <f t="shared" si="268"/>
        <v>0</v>
      </c>
      <c r="CW340" s="100">
        <f t="shared" si="298"/>
        <v>0</v>
      </c>
      <c r="CX340" s="75">
        <f>SUM(CR340*CT340*BE1)</f>
        <v>0</v>
      </c>
    </row>
    <row r="341" spans="1:102" ht="18.95" customHeight="1">
      <c r="A341" s="45" t="str">
        <f t="shared" si="251"/>
        <v/>
      </c>
      <c r="B341" s="55" t="str">
        <f t="shared" si="253"/>
        <v/>
      </c>
      <c r="C341" s="47" t="str">
        <f t="shared" si="252"/>
        <v/>
      </c>
      <c r="D341" s="56" t="str">
        <f t="shared" si="254"/>
        <v/>
      </c>
      <c r="E341" s="121" t="str">
        <f t="shared" si="259"/>
        <v/>
      </c>
      <c r="F341" s="121"/>
      <c r="G341" s="57" t="str">
        <f t="shared" si="255"/>
        <v/>
      </c>
      <c r="H341" s="57" t="str">
        <f t="shared" si="256"/>
        <v/>
      </c>
      <c r="I341" s="128" t="str">
        <f t="shared" si="260"/>
        <v/>
      </c>
      <c r="J341" s="128" t="str">
        <f t="shared" si="261"/>
        <v/>
      </c>
      <c r="K341" s="140" t="str">
        <f t="shared" si="264"/>
        <v/>
      </c>
      <c r="L341" s="140"/>
      <c r="M341" s="139" t="str">
        <f t="shared" si="265"/>
        <v/>
      </c>
      <c r="N341" s="139"/>
      <c r="O341" s="46" t="str">
        <f t="shared" si="266"/>
        <v/>
      </c>
      <c r="P341" s="51" t="str">
        <f t="shared" si="267"/>
        <v/>
      </c>
      <c r="Q341" s="51"/>
      <c r="R341" s="75">
        <f>IF(R340+1&lt;13,(R340+1)*S1,1*S1)</f>
        <v>0</v>
      </c>
      <c r="S341" s="75">
        <f>SUM(BG341*S1)</f>
        <v>0</v>
      </c>
      <c r="T341" s="75">
        <f>IF(R341=1,(T340+1)*S1,T340*S1)</f>
        <v>0</v>
      </c>
      <c r="U341" s="75">
        <f>IF(U340+3&lt;13,(U340+3)*V1,(U340-9)*V1)</f>
        <v>0</v>
      </c>
      <c r="V341" s="75">
        <f>SUM(BG341*V1)</f>
        <v>0</v>
      </c>
      <c r="W341" s="75">
        <f>IF(U341&lt;4,(W340+1)*V1,W340*V1)</f>
        <v>0</v>
      </c>
      <c r="X341" s="75">
        <f>IF(X340+6&lt;13,(X340+6)*Y1,(X340-6)*Y1)</f>
        <v>0</v>
      </c>
      <c r="Y341" s="75">
        <f>SUM(BG341*Y1)</f>
        <v>0</v>
      </c>
      <c r="Z341" s="75">
        <f>IF(X341&lt;6,(Z340+1)*Y1,Z340*Y1)</f>
        <v>0</v>
      </c>
      <c r="AA341" s="75">
        <f>SUM(AA340*AB1)</f>
        <v>0</v>
      </c>
      <c r="AB341" s="75">
        <f>SUM(BG341*AB1)</f>
        <v>0</v>
      </c>
      <c r="AC341" s="75">
        <f>SUM(AC340+1*AB1)</f>
        <v>0</v>
      </c>
      <c r="AD341" s="75">
        <v>0</v>
      </c>
      <c r="AE341" s="75">
        <v>0</v>
      </c>
      <c r="AF341" s="75">
        <v>0</v>
      </c>
      <c r="AG341" s="75">
        <f>IF(AG340+2&lt;13,(AG340+2)*AH1,(AG340-10)*AH1)</f>
        <v>0</v>
      </c>
      <c r="AH341" s="75">
        <f>SUM(BG341*AH1)</f>
        <v>0</v>
      </c>
      <c r="AI341" s="75">
        <f>IF(AG341&lt;3,(AI340+1)*AH1,AI340*AH1)</f>
        <v>0</v>
      </c>
      <c r="AJ341" s="75">
        <f>IF(AJ339=AJ340,(AJ340+1-AK341)*AL1,AJ340*AL1)</f>
        <v>0</v>
      </c>
      <c r="AK341" s="75">
        <f t="shared" ref="AK341:AK404" si="301">IF(AJ340+AJ339=24,12,0)</f>
        <v>0</v>
      </c>
      <c r="AL341" s="75">
        <f>IF(AJ341-AJ340=0,(AL340+15)*AL1,AM1*AL1)</f>
        <v>0</v>
      </c>
      <c r="AM341" s="75">
        <f>IF(AK341=12,(AM340+1)*AL1,AM340*AL1)</f>
        <v>0</v>
      </c>
      <c r="AN341" s="75">
        <f>IF(AN339=AN340,(AN340+1-AO341)*AO1,AN340*AO1)</f>
        <v>0</v>
      </c>
      <c r="AO341" s="75">
        <f t="shared" si="293"/>
        <v>0</v>
      </c>
      <c r="AP341" s="75">
        <f>IF(AN340=AN341,BG341*AO1,(AP340-15)*AO1)</f>
        <v>0</v>
      </c>
      <c r="AQ341" s="75">
        <f>IF(AO341=12,(AQ340+1)*AO1,AQ340*AO1)</f>
        <v>0</v>
      </c>
      <c r="AR341" s="91">
        <f>SUM(MONTH(BC340+14)*AS1)</f>
        <v>0</v>
      </c>
      <c r="AS341" s="91">
        <f>SUM(DAY(BC340+14)*AS1)</f>
        <v>0</v>
      </c>
      <c r="AT341" s="91">
        <f>SUM(YEAR(BC340+14)*AS1)</f>
        <v>0</v>
      </c>
      <c r="AU341" s="91">
        <f>SUM(MONTH(BC340+7)*AV1)</f>
        <v>0</v>
      </c>
      <c r="AV341" s="91">
        <f>SUM(DAY(BC340+7)*AV1)</f>
        <v>0</v>
      </c>
      <c r="AW341" s="91">
        <f>SUM(YEAR(BC340+7)*AV1)</f>
        <v>0</v>
      </c>
      <c r="AX341" s="91">
        <f t="shared" si="271"/>
        <v>1</v>
      </c>
      <c r="AY341" s="91">
        <f t="shared" si="269"/>
        <v>1</v>
      </c>
      <c r="AZ341" s="91">
        <f t="shared" si="270"/>
        <v>0</v>
      </c>
      <c r="BA341" s="91">
        <f t="shared" si="270"/>
        <v>0</v>
      </c>
      <c r="BB341" s="79">
        <f t="shared" si="272"/>
        <v>0</v>
      </c>
      <c r="BC341" s="91">
        <f t="shared" si="273"/>
        <v>0</v>
      </c>
      <c r="BD341" s="75" t="s">
        <v>59</v>
      </c>
      <c r="BE341" s="91">
        <f>IF(BC341&lt;BU42,((BC341*10)+5),999999)</f>
        <v>5</v>
      </c>
      <c r="BF341" s="91">
        <f t="shared" si="274"/>
        <v>1</v>
      </c>
      <c r="BG341" s="75">
        <f t="shared" si="275"/>
        <v>0</v>
      </c>
      <c r="BH341" s="75">
        <f t="shared" si="294"/>
        <v>0</v>
      </c>
      <c r="BI341" s="75" t="b">
        <f t="shared" si="276"/>
        <v>0</v>
      </c>
      <c r="BJ341" s="75">
        <f t="shared" si="277"/>
        <v>0</v>
      </c>
      <c r="BK341" s="75">
        <f t="shared" si="278"/>
        <v>0</v>
      </c>
      <c r="BL341" s="75" t="b">
        <f t="shared" si="279"/>
        <v>1</v>
      </c>
      <c r="BM341" s="75">
        <f t="shared" si="280"/>
        <v>0</v>
      </c>
      <c r="BN341" s="75">
        <f t="shared" si="281"/>
        <v>0</v>
      </c>
      <c r="BO341" s="75" t="b">
        <f t="shared" si="282"/>
        <v>0</v>
      </c>
      <c r="BP341" s="75">
        <f t="shared" si="283"/>
        <v>0</v>
      </c>
      <c r="BQ341" s="75">
        <f t="shared" si="284"/>
        <v>0</v>
      </c>
      <c r="BR341" s="75"/>
      <c r="BS341" s="72" t="b">
        <f t="shared" si="257"/>
        <v>0</v>
      </c>
      <c r="BT341" s="72">
        <f t="shared" si="263"/>
        <v>0</v>
      </c>
      <c r="BU341" s="69" t="str">
        <f t="shared" si="262"/>
        <v/>
      </c>
      <c r="BV341" s="75"/>
      <c r="BW341" s="75"/>
      <c r="BX341" s="75"/>
      <c r="BY341" s="75"/>
      <c r="BZ341" s="75"/>
      <c r="CA341" s="75"/>
      <c r="CB341" s="75"/>
      <c r="CC341" s="75"/>
      <c r="CD341" s="79">
        <f t="shared" si="285"/>
        <v>0</v>
      </c>
      <c r="CE341" s="92">
        <f>IF(CD341&lt;CE3,CD341,CE3)</f>
        <v>0</v>
      </c>
      <c r="CF341" s="72" t="str">
        <f>IF(CE341&gt;=CE3,"BALLOON","PMT")</f>
        <v>PMT</v>
      </c>
      <c r="CG341" s="91">
        <f t="shared" si="295"/>
        <v>0</v>
      </c>
      <c r="CH341" s="91">
        <f>IF(BX1=360,CB5,CG341)</f>
        <v>0</v>
      </c>
      <c r="CI341" s="75" t="b">
        <f t="shared" si="286"/>
        <v>0</v>
      </c>
      <c r="CJ341" s="75">
        <f t="shared" si="296"/>
        <v>0</v>
      </c>
      <c r="CK341" s="75">
        <f>SUM(CJ341*CK1)</f>
        <v>0</v>
      </c>
      <c r="CL341" s="98">
        <f t="shared" si="287"/>
        <v>0</v>
      </c>
      <c r="CM341" s="97">
        <f>IF(CF341="PMT",E16-CL341,0)</f>
        <v>0</v>
      </c>
      <c r="CN341" s="97">
        <f t="shared" si="300"/>
        <v>0</v>
      </c>
      <c r="CO341" s="97">
        <f t="shared" si="288"/>
        <v>0</v>
      </c>
      <c r="CP341" s="97">
        <f t="shared" si="289"/>
        <v>0</v>
      </c>
      <c r="CQ341" s="94">
        <f t="shared" si="290"/>
        <v>0</v>
      </c>
      <c r="CR341" s="95">
        <f t="shared" si="297"/>
        <v>0</v>
      </c>
      <c r="CS341" s="96">
        <f t="shared" si="291"/>
        <v>0</v>
      </c>
      <c r="CT341" s="75">
        <f t="shared" si="299"/>
        <v>0</v>
      </c>
      <c r="CU341" s="99">
        <f t="shared" si="292"/>
        <v>0</v>
      </c>
      <c r="CV341" s="99">
        <f t="shared" si="268"/>
        <v>0</v>
      </c>
      <c r="CW341" s="100">
        <f t="shared" si="298"/>
        <v>0</v>
      </c>
      <c r="CX341" s="75">
        <f>SUM(CR341*CT341*BE1)</f>
        <v>0</v>
      </c>
    </row>
    <row r="342" spans="1:102" ht="18.95" customHeight="1">
      <c r="A342" s="45" t="str">
        <f t="shared" si="251"/>
        <v/>
      </c>
      <c r="B342" s="55" t="str">
        <f t="shared" si="253"/>
        <v/>
      </c>
      <c r="C342" s="47" t="str">
        <f t="shared" si="252"/>
        <v/>
      </c>
      <c r="D342" s="56" t="str">
        <f t="shared" si="254"/>
        <v/>
      </c>
      <c r="E342" s="121" t="str">
        <f t="shared" si="259"/>
        <v/>
      </c>
      <c r="F342" s="121"/>
      <c r="G342" s="57" t="str">
        <f t="shared" si="255"/>
        <v/>
      </c>
      <c r="H342" s="57" t="str">
        <f t="shared" si="256"/>
        <v/>
      </c>
      <c r="I342" s="128" t="str">
        <f t="shared" si="260"/>
        <v/>
      </c>
      <c r="J342" s="128" t="str">
        <f t="shared" si="261"/>
        <v/>
      </c>
      <c r="K342" s="140" t="str">
        <f t="shared" si="264"/>
        <v/>
      </c>
      <c r="L342" s="140"/>
      <c r="M342" s="139" t="str">
        <f t="shared" si="265"/>
        <v/>
      </c>
      <c r="N342" s="139"/>
      <c r="O342" s="46" t="str">
        <f t="shared" si="266"/>
        <v/>
      </c>
      <c r="P342" s="51" t="str">
        <f t="shared" si="267"/>
        <v/>
      </c>
      <c r="Q342" s="51"/>
      <c r="R342" s="75">
        <f>IF(R341+1&lt;13,(R341+1)*S1,1*S1)</f>
        <v>0</v>
      </c>
      <c r="S342" s="75">
        <f>SUM(BG342*S1)</f>
        <v>0</v>
      </c>
      <c r="T342" s="75">
        <f>IF(R342=1,(T341+1)*S1,T341*S1)</f>
        <v>0</v>
      </c>
      <c r="U342" s="75">
        <f>IF(U341+3&lt;13,(U341+3)*V1,(U341-9)*V1)</f>
        <v>0</v>
      </c>
      <c r="V342" s="75">
        <f>SUM(BG342*V1)</f>
        <v>0</v>
      </c>
      <c r="W342" s="75">
        <f>IF(U342&lt;4,(W341+1)*V1,W341*V1)</f>
        <v>0</v>
      </c>
      <c r="X342" s="75">
        <f>IF(X341+6&lt;13,(X341+6)*Y1,(X341-6)*Y1)</f>
        <v>0</v>
      </c>
      <c r="Y342" s="75">
        <f>SUM(BG342*Y1)</f>
        <v>0</v>
      </c>
      <c r="Z342" s="75">
        <f>IF(X342&lt;6,(Z341+1)*Y1,Z341*Y1)</f>
        <v>0</v>
      </c>
      <c r="AA342" s="75">
        <f>SUM(AA341*AB1)</f>
        <v>0</v>
      </c>
      <c r="AB342" s="75">
        <f>SUM(BG342*AB1)</f>
        <v>0</v>
      </c>
      <c r="AC342" s="75">
        <f>SUM(AC341+1*AB1)</f>
        <v>0</v>
      </c>
      <c r="AD342" s="75">
        <v>0</v>
      </c>
      <c r="AE342" s="75">
        <v>0</v>
      </c>
      <c r="AF342" s="75">
        <v>0</v>
      </c>
      <c r="AG342" s="75">
        <f>IF(AG341+2&lt;13,(AG341+2)*AH1,(AG341-10)*AH1)</f>
        <v>0</v>
      </c>
      <c r="AH342" s="75">
        <f>SUM(BG342*AH1)</f>
        <v>0</v>
      </c>
      <c r="AI342" s="75">
        <f>IF(AG342&lt;3,(AI341+1)*AH1,AI341*AH1)</f>
        <v>0</v>
      </c>
      <c r="AJ342" s="75">
        <f>IF(AJ340=AJ341,(AJ341+1-AK342)*AL1,AJ341*AL1)</f>
        <v>0</v>
      </c>
      <c r="AK342" s="75">
        <f t="shared" si="301"/>
        <v>0</v>
      </c>
      <c r="AL342" s="75">
        <f>IF(AJ342-AJ341=0,(AL341+15)*AL1,AM1*AL1)</f>
        <v>0</v>
      </c>
      <c r="AM342" s="75">
        <f>IF(AK342=12,(AM341+1)*AL1,AM341*AL1)</f>
        <v>0</v>
      </c>
      <c r="AN342" s="75">
        <f>IF(AN340=AN341,(AN341+1-AO342)*AO1,AN341*AO1)</f>
        <v>0</v>
      </c>
      <c r="AO342" s="75">
        <f t="shared" si="293"/>
        <v>0</v>
      </c>
      <c r="AP342" s="75">
        <f>IF(AN341=AN342,BG342*AO1,(AP341-15)*AO1)</f>
        <v>0</v>
      </c>
      <c r="AQ342" s="75">
        <f>IF(AO342=12,(AQ341+1)*AO1,AQ341*AO1)</f>
        <v>0</v>
      </c>
      <c r="AR342" s="91">
        <f>SUM(MONTH(BC341+14)*AS1)</f>
        <v>0</v>
      </c>
      <c r="AS342" s="91">
        <f>SUM(DAY(BC341+14)*AS1)</f>
        <v>0</v>
      </c>
      <c r="AT342" s="91">
        <f>SUM(YEAR(BC341+14)*AS1)</f>
        <v>0</v>
      </c>
      <c r="AU342" s="91">
        <f>SUM(MONTH(BC341+7)*AV1)</f>
        <v>0</v>
      </c>
      <c r="AV342" s="91">
        <f>SUM(DAY(BC341+7)*AV1)</f>
        <v>0</v>
      </c>
      <c r="AW342" s="91">
        <f>SUM(YEAR(BC341+7)*AV1)</f>
        <v>0</v>
      </c>
      <c r="AX342" s="91">
        <f t="shared" si="271"/>
        <v>1</v>
      </c>
      <c r="AY342" s="91">
        <f t="shared" si="269"/>
        <v>1</v>
      </c>
      <c r="AZ342" s="91">
        <f t="shared" si="270"/>
        <v>0</v>
      </c>
      <c r="BA342" s="91">
        <f t="shared" si="270"/>
        <v>0</v>
      </c>
      <c r="BB342" s="79">
        <f t="shared" si="272"/>
        <v>0</v>
      </c>
      <c r="BC342" s="91">
        <f t="shared" si="273"/>
        <v>0</v>
      </c>
      <c r="BD342" s="75" t="s">
        <v>59</v>
      </c>
      <c r="BE342" s="91">
        <f>IF(BC342&lt;BU42,((BC342*10)+5),999999)</f>
        <v>5</v>
      </c>
      <c r="BF342" s="91">
        <f t="shared" si="274"/>
        <v>1</v>
      </c>
      <c r="BG342" s="75">
        <f t="shared" si="275"/>
        <v>0</v>
      </c>
      <c r="BH342" s="75">
        <f t="shared" si="294"/>
        <v>0</v>
      </c>
      <c r="BI342" s="75" t="b">
        <f t="shared" si="276"/>
        <v>0</v>
      </c>
      <c r="BJ342" s="75">
        <f t="shared" si="277"/>
        <v>0</v>
      </c>
      <c r="BK342" s="75">
        <f t="shared" si="278"/>
        <v>0</v>
      </c>
      <c r="BL342" s="75" t="b">
        <f t="shared" si="279"/>
        <v>1</v>
      </c>
      <c r="BM342" s="75">
        <f t="shared" si="280"/>
        <v>0</v>
      </c>
      <c r="BN342" s="75">
        <f t="shared" si="281"/>
        <v>0</v>
      </c>
      <c r="BO342" s="75" t="b">
        <f t="shared" si="282"/>
        <v>0</v>
      </c>
      <c r="BP342" s="75">
        <f t="shared" si="283"/>
        <v>0</v>
      </c>
      <c r="BQ342" s="75">
        <f t="shared" si="284"/>
        <v>0</v>
      </c>
      <c r="BR342" s="75"/>
      <c r="BS342" s="72" t="b">
        <f t="shared" si="257"/>
        <v>0</v>
      </c>
      <c r="BT342" s="72">
        <f t="shared" si="263"/>
        <v>0</v>
      </c>
      <c r="BU342" s="69" t="str">
        <f t="shared" si="262"/>
        <v/>
      </c>
      <c r="BV342" s="75"/>
      <c r="BW342" s="75"/>
      <c r="BX342" s="75"/>
      <c r="BY342" s="75"/>
      <c r="BZ342" s="75"/>
      <c r="CA342" s="75"/>
      <c r="CB342" s="75"/>
      <c r="CC342" s="75"/>
      <c r="CD342" s="79">
        <f t="shared" si="285"/>
        <v>0</v>
      </c>
      <c r="CE342" s="92">
        <f>IF(CD342&lt;CE3,CD342,CE3)</f>
        <v>0</v>
      </c>
      <c r="CF342" s="72" t="str">
        <f>IF(CE342&gt;=CE3,"BALLOON","PMT")</f>
        <v>PMT</v>
      </c>
      <c r="CG342" s="91">
        <f t="shared" si="295"/>
        <v>0</v>
      </c>
      <c r="CH342" s="91">
        <f>IF(BX1=360,CB5,CG342)</f>
        <v>0</v>
      </c>
      <c r="CI342" s="75" t="b">
        <f t="shared" si="286"/>
        <v>0</v>
      </c>
      <c r="CJ342" s="75">
        <f t="shared" si="296"/>
        <v>0</v>
      </c>
      <c r="CK342" s="75">
        <f>SUM(CJ342*CK1)</f>
        <v>0</v>
      </c>
      <c r="CL342" s="98">
        <f t="shared" si="287"/>
        <v>0</v>
      </c>
      <c r="CM342" s="97">
        <f>IF(CF342="PMT",E16-CL342,0)</f>
        <v>0</v>
      </c>
      <c r="CN342" s="97">
        <f t="shared" si="300"/>
        <v>0</v>
      </c>
      <c r="CO342" s="97">
        <f t="shared" si="288"/>
        <v>0</v>
      </c>
      <c r="CP342" s="97">
        <f t="shared" si="289"/>
        <v>0</v>
      </c>
      <c r="CQ342" s="94">
        <f t="shared" si="290"/>
        <v>0</v>
      </c>
      <c r="CR342" s="95">
        <f t="shared" si="297"/>
        <v>0</v>
      </c>
      <c r="CS342" s="96">
        <f t="shared" si="291"/>
        <v>0</v>
      </c>
      <c r="CT342" s="75">
        <f t="shared" si="299"/>
        <v>0</v>
      </c>
      <c r="CU342" s="99">
        <f t="shared" si="292"/>
        <v>0</v>
      </c>
      <c r="CV342" s="99">
        <f t="shared" si="268"/>
        <v>0</v>
      </c>
      <c r="CW342" s="100">
        <f t="shared" si="298"/>
        <v>0</v>
      </c>
      <c r="CX342" s="75">
        <f>SUM(CR342*CT342*BE1)</f>
        <v>0</v>
      </c>
    </row>
    <row r="343" spans="1:102" ht="18.95" customHeight="1">
      <c r="A343" s="45" t="str">
        <f t="shared" si="251"/>
        <v/>
      </c>
      <c r="B343" s="55" t="str">
        <f t="shared" si="253"/>
        <v/>
      </c>
      <c r="C343" s="47" t="str">
        <f t="shared" si="252"/>
        <v/>
      </c>
      <c r="D343" s="56" t="str">
        <f t="shared" si="254"/>
        <v/>
      </c>
      <c r="E343" s="121" t="str">
        <f t="shared" si="259"/>
        <v/>
      </c>
      <c r="F343" s="121"/>
      <c r="G343" s="57" t="str">
        <f t="shared" si="255"/>
        <v/>
      </c>
      <c r="H343" s="57" t="str">
        <f t="shared" si="256"/>
        <v/>
      </c>
      <c r="I343" s="128" t="str">
        <f t="shared" si="260"/>
        <v/>
      </c>
      <c r="J343" s="128" t="str">
        <f t="shared" si="261"/>
        <v/>
      </c>
      <c r="K343" s="140" t="str">
        <f t="shared" si="264"/>
        <v/>
      </c>
      <c r="L343" s="140"/>
      <c r="M343" s="139" t="str">
        <f t="shared" si="265"/>
        <v/>
      </c>
      <c r="N343" s="139"/>
      <c r="O343" s="46" t="str">
        <f t="shared" si="266"/>
        <v/>
      </c>
      <c r="P343" s="51" t="str">
        <f t="shared" si="267"/>
        <v/>
      </c>
      <c r="Q343" s="51"/>
      <c r="R343" s="75">
        <f>IF(R342+1&lt;13,(R342+1)*S1,1*S1)</f>
        <v>0</v>
      </c>
      <c r="S343" s="75">
        <f>SUM(BG343*S1)</f>
        <v>0</v>
      </c>
      <c r="T343" s="75">
        <f>IF(R343=1,(T342+1)*S1,T342*S1)</f>
        <v>0</v>
      </c>
      <c r="U343" s="75">
        <f>IF(U342+3&lt;13,(U342+3)*V1,(U342-9)*V1)</f>
        <v>0</v>
      </c>
      <c r="V343" s="75">
        <f>SUM(BG343*V1)</f>
        <v>0</v>
      </c>
      <c r="W343" s="75">
        <f>IF(U343&lt;4,(W342+1)*V1,W342*V1)</f>
        <v>0</v>
      </c>
      <c r="X343" s="75">
        <f>IF(X342+6&lt;13,(X342+6)*Y1,(X342-6)*Y1)</f>
        <v>0</v>
      </c>
      <c r="Y343" s="75">
        <f>SUM(BG343*Y1)</f>
        <v>0</v>
      </c>
      <c r="Z343" s="75">
        <f>IF(X343&lt;6,(Z342+1)*Y1,Z342*Y1)</f>
        <v>0</v>
      </c>
      <c r="AA343" s="75">
        <f>SUM(AA342*AB1)</f>
        <v>0</v>
      </c>
      <c r="AB343" s="75">
        <f>SUM(BG343*AB1)</f>
        <v>0</v>
      </c>
      <c r="AC343" s="75">
        <f>SUM(AC342+1*AB1)</f>
        <v>0</v>
      </c>
      <c r="AD343" s="75">
        <v>0</v>
      </c>
      <c r="AE343" s="75">
        <v>0</v>
      </c>
      <c r="AF343" s="75">
        <v>0</v>
      </c>
      <c r="AG343" s="75">
        <f>IF(AG342+2&lt;13,(AG342+2)*AH1,(AG342-10)*AH1)</f>
        <v>0</v>
      </c>
      <c r="AH343" s="75">
        <f>SUM(BG343*AH1)</f>
        <v>0</v>
      </c>
      <c r="AI343" s="75">
        <f>IF(AG343&lt;3,(AI342+1)*AH1,AI342*AH1)</f>
        <v>0</v>
      </c>
      <c r="AJ343" s="75">
        <f>IF(AJ341=AJ342,(AJ342+1-AK343)*AL1,AJ342*AL1)</f>
        <v>0</v>
      </c>
      <c r="AK343" s="75">
        <f t="shared" si="301"/>
        <v>0</v>
      </c>
      <c r="AL343" s="75">
        <f>IF(AJ343-AJ342=0,(AL342+15)*AL1,AM1*AL1)</f>
        <v>0</v>
      </c>
      <c r="AM343" s="75">
        <f>IF(AK343=12,(AM342+1)*AL1,AM342*AL1)</f>
        <v>0</v>
      </c>
      <c r="AN343" s="75">
        <f>IF(AN341=AN342,(AN342+1-AO343)*AO1,AN342*AO1)</f>
        <v>0</v>
      </c>
      <c r="AO343" s="75">
        <f t="shared" si="293"/>
        <v>0</v>
      </c>
      <c r="AP343" s="75">
        <f>IF(AN342=AN343,BG343*AO1,(AP342-15)*AO1)</f>
        <v>0</v>
      </c>
      <c r="AQ343" s="75">
        <f>IF(AO343=12,(AQ342+1)*AO1,AQ342*AO1)</f>
        <v>0</v>
      </c>
      <c r="AR343" s="91">
        <f>SUM(MONTH(BC342+14)*AS1)</f>
        <v>0</v>
      </c>
      <c r="AS343" s="91">
        <f>SUM(DAY(BC342+14)*AS1)</f>
        <v>0</v>
      </c>
      <c r="AT343" s="91">
        <f>SUM(YEAR(BC342+14)*AS1)</f>
        <v>0</v>
      </c>
      <c r="AU343" s="91">
        <f>SUM(MONTH(BC342+7)*AV1)</f>
        <v>0</v>
      </c>
      <c r="AV343" s="91">
        <f>SUM(DAY(BC342+7)*AV1)</f>
        <v>0</v>
      </c>
      <c r="AW343" s="91">
        <f>SUM(YEAR(BC342+7)*AV1)</f>
        <v>0</v>
      </c>
      <c r="AX343" s="91">
        <f t="shared" si="271"/>
        <v>1</v>
      </c>
      <c r="AY343" s="91">
        <f t="shared" si="269"/>
        <v>1</v>
      </c>
      <c r="AZ343" s="91">
        <f t="shared" si="270"/>
        <v>0</v>
      </c>
      <c r="BA343" s="91">
        <f t="shared" si="270"/>
        <v>0</v>
      </c>
      <c r="BB343" s="79">
        <f t="shared" si="272"/>
        <v>0</v>
      </c>
      <c r="BC343" s="91">
        <f t="shared" si="273"/>
        <v>0</v>
      </c>
      <c r="BD343" s="75" t="s">
        <v>59</v>
      </c>
      <c r="BE343" s="91">
        <f>IF(BC343&lt;BU42,((BC343*10)+5),999999)</f>
        <v>5</v>
      </c>
      <c r="BF343" s="91">
        <f t="shared" si="274"/>
        <v>1</v>
      </c>
      <c r="BG343" s="75">
        <f t="shared" si="275"/>
        <v>0</v>
      </c>
      <c r="BH343" s="75">
        <f t="shared" si="294"/>
        <v>0</v>
      </c>
      <c r="BI343" s="75" t="b">
        <f t="shared" si="276"/>
        <v>0</v>
      </c>
      <c r="BJ343" s="75">
        <f t="shared" si="277"/>
        <v>0</v>
      </c>
      <c r="BK343" s="75">
        <f t="shared" si="278"/>
        <v>0</v>
      </c>
      <c r="BL343" s="75" t="b">
        <f t="shared" si="279"/>
        <v>1</v>
      </c>
      <c r="BM343" s="75">
        <f t="shared" si="280"/>
        <v>0</v>
      </c>
      <c r="BN343" s="75">
        <f t="shared" si="281"/>
        <v>0</v>
      </c>
      <c r="BO343" s="75" t="b">
        <f t="shared" si="282"/>
        <v>0</v>
      </c>
      <c r="BP343" s="75">
        <f t="shared" si="283"/>
        <v>0</v>
      </c>
      <c r="BQ343" s="75">
        <f t="shared" si="284"/>
        <v>0</v>
      </c>
      <c r="BR343" s="75"/>
      <c r="BS343" s="72" t="b">
        <f t="shared" si="257"/>
        <v>0</v>
      </c>
      <c r="BT343" s="72">
        <f t="shared" si="263"/>
        <v>0</v>
      </c>
      <c r="BU343" s="69" t="str">
        <f t="shared" si="262"/>
        <v/>
      </c>
      <c r="BV343" s="75"/>
      <c r="BW343" s="75"/>
      <c r="BX343" s="75"/>
      <c r="BY343" s="75"/>
      <c r="BZ343" s="75"/>
      <c r="CA343" s="75"/>
      <c r="CB343" s="75"/>
      <c r="CC343" s="75"/>
      <c r="CD343" s="79">
        <f t="shared" si="285"/>
        <v>0</v>
      </c>
      <c r="CE343" s="92">
        <f>IF(CD343&lt;CE3,CD343,CE3)</f>
        <v>0</v>
      </c>
      <c r="CF343" s="72" t="str">
        <f>IF(CE343&gt;=CE3,"BALLOON","PMT")</f>
        <v>PMT</v>
      </c>
      <c r="CG343" s="91">
        <f t="shared" si="295"/>
        <v>0</v>
      </c>
      <c r="CH343" s="91">
        <f>IF(BX1=360,CB5,CG343)</f>
        <v>0</v>
      </c>
      <c r="CI343" s="75" t="b">
        <f t="shared" si="286"/>
        <v>0</v>
      </c>
      <c r="CJ343" s="75">
        <f t="shared" si="296"/>
        <v>0</v>
      </c>
      <c r="CK343" s="75">
        <f>SUM(CJ343*CK1)</f>
        <v>0</v>
      </c>
      <c r="CL343" s="98">
        <f t="shared" si="287"/>
        <v>0</v>
      </c>
      <c r="CM343" s="97">
        <f>IF(CF343="PMT",E16-CL343,0)</f>
        <v>0</v>
      </c>
      <c r="CN343" s="97">
        <f t="shared" si="300"/>
        <v>0</v>
      </c>
      <c r="CO343" s="97">
        <f t="shared" si="288"/>
        <v>0</v>
      </c>
      <c r="CP343" s="97">
        <f t="shared" si="289"/>
        <v>0</v>
      </c>
      <c r="CQ343" s="94">
        <f t="shared" si="290"/>
        <v>0</v>
      </c>
      <c r="CR343" s="95">
        <f t="shared" si="297"/>
        <v>0</v>
      </c>
      <c r="CS343" s="96">
        <f t="shared" si="291"/>
        <v>0</v>
      </c>
      <c r="CT343" s="75">
        <f t="shared" si="299"/>
        <v>0</v>
      </c>
      <c r="CU343" s="99">
        <f t="shared" si="292"/>
        <v>0</v>
      </c>
      <c r="CV343" s="99">
        <f t="shared" si="268"/>
        <v>0</v>
      </c>
      <c r="CW343" s="100">
        <f t="shared" si="298"/>
        <v>0</v>
      </c>
      <c r="CX343" s="75">
        <f>SUM(CR343*CT343*BE1)</f>
        <v>0</v>
      </c>
    </row>
    <row r="344" spans="1:102" ht="18.95" customHeight="1">
      <c r="A344" s="45" t="str">
        <f t="shared" ref="A344:A407" si="302">IF(BT345 &lt; BT346, BT346,"")</f>
        <v/>
      </c>
      <c r="B344" s="55" t="str">
        <f t="shared" si="253"/>
        <v/>
      </c>
      <c r="C344" s="47" t="str">
        <f t="shared" ref="C344:C407" si="303">IF(CX326=1,CF326,"")</f>
        <v/>
      </c>
      <c r="D344" s="56" t="str">
        <f t="shared" si="254"/>
        <v/>
      </c>
      <c r="E344" s="121" t="str">
        <f t="shared" si="259"/>
        <v/>
      </c>
      <c r="F344" s="121"/>
      <c r="G344" s="57" t="str">
        <f t="shared" si="255"/>
        <v/>
      </c>
      <c r="H344" s="57" t="str">
        <f t="shared" si="256"/>
        <v/>
      </c>
      <c r="I344" s="128" t="str">
        <f t="shared" si="260"/>
        <v/>
      </c>
      <c r="J344" s="128" t="str">
        <f t="shared" si="261"/>
        <v/>
      </c>
      <c r="K344" s="140" t="str">
        <f t="shared" si="264"/>
        <v/>
      </c>
      <c r="L344" s="140"/>
      <c r="M344" s="139" t="str">
        <f t="shared" si="265"/>
        <v/>
      </c>
      <c r="N344" s="139"/>
      <c r="O344" s="46" t="str">
        <f t="shared" si="266"/>
        <v/>
      </c>
      <c r="P344" s="51" t="str">
        <f t="shared" si="267"/>
        <v/>
      </c>
      <c r="Q344" s="51"/>
      <c r="R344" s="75">
        <f>IF(R343+1&lt;13,(R343+1)*S1,1*S1)</f>
        <v>0</v>
      </c>
      <c r="S344" s="75">
        <f>SUM(BG344*S1)</f>
        <v>0</v>
      </c>
      <c r="T344" s="75">
        <f>IF(R344=1,(T343+1)*S1,T343*S1)</f>
        <v>0</v>
      </c>
      <c r="U344" s="75">
        <f>IF(U343+3&lt;13,(U343+3)*V1,(U343-9)*V1)</f>
        <v>0</v>
      </c>
      <c r="V344" s="75">
        <f>SUM(BG344*V1)</f>
        <v>0</v>
      </c>
      <c r="W344" s="75">
        <f>IF(U344&lt;4,(W343+1)*V1,W343*V1)</f>
        <v>0</v>
      </c>
      <c r="X344" s="75">
        <f>IF(X343+6&lt;13,(X343+6)*Y1,(X343-6)*Y1)</f>
        <v>0</v>
      </c>
      <c r="Y344" s="75">
        <f>SUM(BG344*Y1)</f>
        <v>0</v>
      </c>
      <c r="Z344" s="75">
        <f>IF(X344&lt;6,(Z343+1)*Y1,Z343*Y1)</f>
        <v>0</v>
      </c>
      <c r="AA344" s="75">
        <f>SUM(AA343*AB1)</f>
        <v>0</v>
      </c>
      <c r="AB344" s="75">
        <f>SUM(BG344*AB1)</f>
        <v>0</v>
      </c>
      <c r="AC344" s="75">
        <f>SUM(AC343+1*AB1)</f>
        <v>0</v>
      </c>
      <c r="AD344" s="75">
        <v>0</v>
      </c>
      <c r="AE344" s="75">
        <v>0</v>
      </c>
      <c r="AF344" s="75">
        <v>0</v>
      </c>
      <c r="AG344" s="75">
        <f>IF(AG343+2&lt;13,(AG343+2)*AH1,(AG343-10)*AH1)</f>
        <v>0</v>
      </c>
      <c r="AH344" s="75">
        <f>SUM(BG344*AH1)</f>
        <v>0</v>
      </c>
      <c r="AI344" s="75">
        <f>IF(AG344&lt;3,(AI343+1)*AH1,AI343*AH1)</f>
        <v>0</v>
      </c>
      <c r="AJ344" s="75">
        <f>IF(AJ342=AJ343,(AJ343+1-AK344)*AL1,AJ343*AL1)</f>
        <v>0</v>
      </c>
      <c r="AK344" s="75">
        <f t="shared" si="301"/>
        <v>0</v>
      </c>
      <c r="AL344" s="75">
        <f>IF(AJ344-AJ343=0,(AL343+15)*AL1,AM1*AL1)</f>
        <v>0</v>
      </c>
      <c r="AM344" s="75">
        <f>IF(AK344=12,(AM343+1)*AL1,AM343*AL1)</f>
        <v>0</v>
      </c>
      <c r="AN344" s="75">
        <f>IF(AN342=AN343,(AN343+1-AO344)*AO1,AN343*AO1)</f>
        <v>0</v>
      </c>
      <c r="AO344" s="75">
        <f t="shared" si="293"/>
        <v>0</v>
      </c>
      <c r="AP344" s="75">
        <f>IF(AN343=AN344,BG344*AO1,(AP343-15)*AO1)</f>
        <v>0</v>
      </c>
      <c r="AQ344" s="75">
        <f>IF(AO344=12,(AQ343+1)*AO1,AQ343*AO1)</f>
        <v>0</v>
      </c>
      <c r="AR344" s="91">
        <f>SUM(MONTH(BC343+14)*AS1)</f>
        <v>0</v>
      </c>
      <c r="AS344" s="91">
        <f>SUM(DAY(BC343+14)*AS1)</f>
        <v>0</v>
      </c>
      <c r="AT344" s="91">
        <f>SUM(YEAR(BC343+14)*AS1)</f>
        <v>0</v>
      </c>
      <c r="AU344" s="91">
        <f>SUM(MONTH(BC343+7)*AV1)</f>
        <v>0</v>
      </c>
      <c r="AV344" s="91">
        <f>SUM(DAY(BC343+7)*AV1)</f>
        <v>0</v>
      </c>
      <c r="AW344" s="91">
        <f>SUM(YEAR(BC343+7)*AV1)</f>
        <v>0</v>
      </c>
      <c r="AX344" s="91">
        <f t="shared" si="271"/>
        <v>1</v>
      </c>
      <c r="AY344" s="91">
        <f t="shared" si="269"/>
        <v>1</v>
      </c>
      <c r="AZ344" s="91">
        <f t="shared" si="270"/>
        <v>0</v>
      </c>
      <c r="BA344" s="91">
        <f t="shared" si="270"/>
        <v>0</v>
      </c>
      <c r="BB344" s="79">
        <f t="shared" si="272"/>
        <v>0</v>
      </c>
      <c r="BC344" s="91">
        <f t="shared" si="273"/>
        <v>0</v>
      </c>
      <c r="BD344" s="75" t="s">
        <v>59</v>
      </c>
      <c r="BE344" s="91">
        <f>IF(BC344&lt;BU42,((BC344*10)+5),999999)</f>
        <v>5</v>
      </c>
      <c r="BF344" s="91">
        <f t="shared" si="274"/>
        <v>1</v>
      </c>
      <c r="BG344" s="75">
        <f t="shared" si="275"/>
        <v>0</v>
      </c>
      <c r="BH344" s="75">
        <f t="shared" si="294"/>
        <v>0</v>
      </c>
      <c r="BI344" s="75" t="b">
        <f t="shared" si="276"/>
        <v>0</v>
      </c>
      <c r="BJ344" s="75">
        <f t="shared" si="277"/>
        <v>0</v>
      </c>
      <c r="BK344" s="75">
        <f t="shared" si="278"/>
        <v>0</v>
      </c>
      <c r="BL344" s="75" t="b">
        <f t="shared" si="279"/>
        <v>1</v>
      </c>
      <c r="BM344" s="75">
        <f t="shared" si="280"/>
        <v>0</v>
      </c>
      <c r="BN344" s="75">
        <f t="shared" si="281"/>
        <v>0</v>
      </c>
      <c r="BO344" s="75" t="b">
        <f t="shared" si="282"/>
        <v>0</v>
      </c>
      <c r="BP344" s="75">
        <f t="shared" si="283"/>
        <v>0</v>
      </c>
      <c r="BQ344" s="75">
        <f t="shared" si="284"/>
        <v>0</v>
      </c>
      <c r="BR344" s="75"/>
      <c r="BS344" s="72" t="b">
        <f t="shared" si="257"/>
        <v>0</v>
      </c>
      <c r="BT344" s="72">
        <f t="shared" si="263"/>
        <v>0</v>
      </c>
      <c r="BU344" s="69" t="str">
        <f t="shared" si="262"/>
        <v/>
      </c>
      <c r="BV344" s="75"/>
      <c r="BW344" s="75"/>
      <c r="BX344" s="75"/>
      <c r="BY344" s="75"/>
      <c r="BZ344" s="75"/>
      <c r="CA344" s="75"/>
      <c r="CB344" s="75"/>
      <c r="CC344" s="75"/>
      <c r="CD344" s="79">
        <f t="shared" si="285"/>
        <v>0</v>
      </c>
      <c r="CE344" s="92">
        <f>IF(CD344&lt;CE3,CD344,CE3)</f>
        <v>0</v>
      </c>
      <c r="CF344" s="72" t="str">
        <f>IF(CE344&gt;=CE3,"BALLOON","PMT")</f>
        <v>PMT</v>
      </c>
      <c r="CG344" s="91">
        <f t="shared" si="295"/>
        <v>0</v>
      </c>
      <c r="CH344" s="91">
        <f>IF(BX1=360,CB5,CG344)</f>
        <v>0</v>
      </c>
      <c r="CI344" s="75" t="b">
        <f t="shared" si="286"/>
        <v>0</v>
      </c>
      <c r="CJ344" s="75">
        <f t="shared" si="296"/>
        <v>0</v>
      </c>
      <c r="CK344" s="75">
        <f>SUM(CJ344*CK1)</f>
        <v>0</v>
      </c>
      <c r="CL344" s="98">
        <f t="shared" si="287"/>
        <v>0</v>
      </c>
      <c r="CM344" s="97">
        <f>IF(CF344="PMT",E16-CL344,0)</f>
        <v>0</v>
      </c>
      <c r="CN344" s="97">
        <f t="shared" si="300"/>
        <v>0</v>
      </c>
      <c r="CO344" s="97">
        <f t="shared" si="288"/>
        <v>0</v>
      </c>
      <c r="CP344" s="97">
        <f t="shared" si="289"/>
        <v>0</v>
      </c>
      <c r="CQ344" s="94">
        <f t="shared" si="290"/>
        <v>0</v>
      </c>
      <c r="CR344" s="95">
        <f t="shared" si="297"/>
        <v>0</v>
      </c>
      <c r="CS344" s="96">
        <f t="shared" si="291"/>
        <v>0</v>
      </c>
      <c r="CT344" s="75">
        <f t="shared" si="299"/>
        <v>0</v>
      </c>
      <c r="CU344" s="99">
        <f t="shared" si="292"/>
        <v>0</v>
      </c>
      <c r="CV344" s="99">
        <f t="shared" si="268"/>
        <v>0</v>
      </c>
      <c r="CW344" s="100">
        <f t="shared" si="298"/>
        <v>0</v>
      </c>
      <c r="CX344" s="75">
        <f>SUM(CR344*CT344*BE1)</f>
        <v>0</v>
      </c>
    </row>
    <row r="345" spans="1:102" ht="18.95" customHeight="1">
      <c r="A345" s="45" t="str">
        <f t="shared" si="302"/>
        <v/>
      </c>
      <c r="B345" s="55" t="str">
        <f t="shared" ref="B345:B408" si="304">IF(CX327=1,CE327,"")</f>
        <v/>
      </c>
      <c r="C345" s="47" t="str">
        <f t="shared" si="303"/>
        <v/>
      </c>
      <c r="D345" s="56" t="str">
        <f t="shared" ref="D345:D408" si="305">IF(CX327=1,CJ327,"")</f>
        <v/>
      </c>
      <c r="E345" s="121" t="str">
        <f t="shared" si="259"/>
        <v/>
      </c>
      <c r="F345" s="121"/>
      <c r="G345" s="57" t="str">
        <f t="shared" ref="G345:G408" si="306">IF(CX327=1,CL327,"")</f>
        <v/>
      </c>
      <c r="H345" s="57" t="str">
        <f t="shared" ref="H345:H408" si="307">IF(CX327=1,CN327+CO327,"")</f>
        <v/>
      </c>
      <c r="I345" s="128" t="str">
        <f t="shared" si="260"/>
        <v/>
      </c>
      <c r="J345" s="128" t="str">
        <f t="shared" si="261"/>
        <v/>
      </c>
      <c r="K345" s="140" t="str">
        <f t="shared" si="264"/>
        <v/>
      </c>
      <c r="L345" s="140"/>
      <c r="M345" s="139" t="str">
        <f t="shared" si="265"/>
        <v/>
      </c>
      <c r="N345" s="139"/>
      <c r="O345" s="46" t="str">
        <f t="shared" si="266"/>
        <v/>
      </c>
      <c r="P345" s="51" t="str">
        <f t="shared" si="267"/>
        <v/>
      </c>
      <c r="Q345" s="51"/>
      <c r="R345" s="75">
        <f>IF(R344+1&lt;13,(R344+1)*S1,1*S1)</f>
        <v>0</v>
      </c>
      <c r="S345" s="75">
        <f>SUM(BG345*S1)</f>
        <v>0</v>
      </c>
      <c r="T345" s="75">
        <f>IF(R345=1,(T344+1)*S1,T344*S1)</f>
        <v>0</v>
      </c>
      <c r="U345" s="75">
        <f>IF(U344+3&lt;13,(U344+3)*V1,(U344-9)*V1)</f>
        <v>0</v>
      </c>
      <c r="V345" s="75">
        <f>SUM(BG345*V1)</f>
        <v>0</v>
      </c>
      <c r="W345" s="75">
        <f>IF(U345&lt;4,(W344+1)*V1,W344*V1)</f>
        <v>0</v>
      </c>
      <c r="X345" s="75">
        <f>IF(X344+6&lt;13,(X344+6)*Y1,(X344-6)*Y1)</f>
        <v>0</v>
      </c>
      <c r="Y345" s="75">
        <f>SUM(BG345*Y1)</f>
        <v>0</v>
      </c>
      <c r="Z345" s="75">
        <f>IF(X345&lt;6,(Z344+1)*Y1,Z344*Y1)</f>
        <v>0</v>
      </c>
      <c r="AA345" s="75">
        <f>SUM(AA344*AB1)</f>
        <v>0</v>
      </c>
      <c r="AB345" s="75">
        <f>SUM(BG345*AB1)</f>
        <v>0</v>
      </c>
      <c r="AC345" s="75">
        <f>SUM(AC344+1*AB1)</f>
        <v>0</v>
      </c>
      <c r="AD345" s="75">
        <v>0</v>
      </c>
      <c r="AE345" s="75">
        <v>0</v>
      </c>
      <c r="AF345" s="75">
        <v>0</v>
      </c>
      <c r="AG345" s="75">
        <f>IF(AG344+2&lt;13,(AG344+2)*AH1,(AG344-10)*AH1)</f>
        <v>0</v>
      </c>
      <c r="AH345" s="75">
        <f>SUM(BG345*AH1)</f>
        <v>0</v>
      </c>
      <c r="AI345" s="75">
        <f>IF(AG345&lt;3,(AI344+1)*AH1,AI344*AH1)</f>
        <v>0</v>
      </c>
      <c r="AJ345" s="75">
        <f>IF(AJ343=AJ344,(AJ344+1-AK345)*AL1,AJ344*AL1)</f>
        <v>0</v>
      </c>
      <c r="AK345" s="75">
        <f t="shared" si="301"/>
        <v>0</v>
      </c>
      <c r="AL345" s="75">
        <f>IF(AJ345-AJ344=0,(AL344+15)*AL1,AM1*AL1)</f>
        <v>0</v>
      </c>
      <c r="AM345" s="75">
        <f>IF(AK345=12,(AM344+1)*AL1,AM344*AL1)</f>
        <v>0</v>
      </c>
      <c r="AN345" s="75">
        <f>IF(AN343=AN344,(AN344+1-AO345)*AO1,AN344*AO1)</f>
        <v>0</v>
      </c>
      <c r="AO345" s="75">
        <f t="shared" si="293"/>
        <v>0</v>
      </c>
      <c r="AP345" s="75">
        <f>IF(AN344=AN345,BG345*AO1,(AP344-15)*AO1)</f>
        <v>0</v>
      </c>
      <c r="AQ345" s="75">
        <f>IF(AO345=12,(AQ344+1)*AO1,AQ344*AO1)</f>
        <v>0</v>
      </c>
      <c r="AR345" s="91">
        <f>SUM(MONTH(BC344+14)*AS1)</f>
        <v>0</v>
      </c>
      <c r="AS345" s="91">
        <f>SUM(DAY(BC344+14)*AS1)</f>
        <v>0</v>
      </c>
      <c r="AT345" s="91">
        <f>SUM(YEAR(BC344+14)*AS1)</f>
        <v>0</v>
      </c>
      <c r="AU345" s="91">
        <f>SUM(MONTH(BC344+7)*AV1)</f>
        <v>0</v>
      </c>
      <c r="AV345" s="91">
        <f>SUM(DAY(BC344+7)*AV1)</f>
        <v>0</v>
      </c>
      <c r="AW345" s="91">
        <f>SUM(YEAR(BC344+7)*AV1)</f>
        <v>0</v>
      </c>
      <c r="AX345" s="91">
        <f t="shared" si="271"/>
        <v>1</v>
      </c>
      <c r="AY345" s="91">
        <f t="shared" si="269"/>
        <v>1</v>
      </c>
      <c r="AZ345" s="91">
        <f t="shared" si="270"/>
        <v>0</v>
      </c>
      <c r="BA345" s="91">
        <f t="shared" si="270"/>
        <v>0</v>
      </c>
      <c r="BB345" s="79">
        <f t="shared" si="272"/>
        <v>0</v>
      </c>
      <c r="BC345" s="91">
        <f t="shared" si="273"/>
        <v>0</v>
      </c>
      <c r="BD345" s="75" t="s">
        <v>59</v>
      </c>
      <c r="BE345" s="91">
        <f>IF(BC345&lt;BU42,((BC345*10)+5),999999)</f>
        <v>5</v>
      </c>
      <c r="BF345" s="91">
        <f t="shared" si="274"/>
        <v>1</v>
      </c>
      <c r="BG345" s="75">
        <f t="shared" si="275"/>
        <v>0</v>
      </c>
      <c r="BH345" s="75">
        <f t="shared" si="294"/>
        <v>0</v>
      </c>
      <c r="BI345" s="75" t="b">
        <f t="shared" si="276"/>
        <v>0</v>
      </c>
      <c r="BJ345" s="75">
        <f t="shared" si="277"/>
        <v>0</v>
      </c>
      <c r="BK345" s="75">
        <f t="shared" si="278"/>
        <v>0</v>
      </c>
      <c r="BL345" s="75" t="b">
        <f t="shared" si="279"/>
        <v>1</v>
      </c>
      <c r="BM345" s="75">
        <f t="shared" si="280"/>
        <v>0</v>
      </c>
      <c r="BN345" s="75">
        <f t="shared" si="281"/>
        <v>0</v>
      </c>
      <c r="BO345" s="75" t="b">
        <f t="shared" si="282"/>
        <v>0</v>
      </c>
      <c r="BP345" s="75">
        <f t="shared" si="283"/>
        <v>0</v>
      </c>
      <c r="BQ345" s="75">
        <f t="shared" si="284"/>
        <v>0</v>
      </c>
      <c r="BR345" s="75"/>
      <c r="BS345" s="72" t="b">
        <f t="shared" si="257"/>
        <v>0</v>
      </c>
      <c r="BT345" s="72">
        <f t="shared" si="263"/>
        <v>0</v>
      </c>
      <c r="BU345" s="69" t="str">
        <f t="shared" si="262"/>
        <v/>
      </c>
      <c r="BV345" s="75"/>
      <c r="BW345" s="75"/>
      <c r="BX345" s="75"/>
      <c r="BY345" s="75"/>
      <c r="BZ345" s="75"/>
      <c r="CA345" s="75"/>
      <c r="CB345" s="75"/>
      <c r="CC345" s="75"/>
      <c r="CD345" s="79">
        <f t="shared" si="285"/>
        <v>0</v>
      </c>
      <c r="CE345" s="92">
        <f>IF(CD345&lt;CE3,CD345,CE3)</f>
        <v>0</v>
      </c>
      <c r="CF345" s="72" t="str">
        <f>IF(CE345&gt;=CE3,"BALLOON","PMT")</f>
        <v>PMT</v>
      </c>
      <c r="CG345" s="91">
        <f t="shared" si="295"/>
        <v>0</v>
      </c>
      <c r="CH345" s="91">
        <f>IF(BX1=360,CB5,CG345)</f>
        <v>0</v>
      </c>
      <c r="CI345" s="75" t="b">
        <f t="shared" si="286"/>
        <v>0</v>
      </c>
      <c r="CJ345" s="75">
        <f t="shared" si="296"/>
        <v>0</v>
      </c>
      <c r="CK345" s="75">
        <f>SUM(CJ345*CK1)</f>
        <v>0</v>
      </c>
      <c r="CL345" s="98">
        <f t="shared" si="287"/>
        <v>0</v>
      </c>
      <c r="CM345" s="97">
        <f>IF(CF345="PMT",E16-CL345,0)</f>
        <v>0</v>
      </c>
      <c r="CN345" s="97">
        <f t="shared" si="300"/>
        <v>0</v>
      </c>
      <c r="CO345" s="97">
        <f t="shared" si="288"/>
        <v>0</v>
      </c>
      <c r="CP345" s="97">
        <f t="shared" si="289"/>
        <v>0</v>
      </c>
      <c r="CQ345" s="94">
        <f t="shared" si="290"/>
        <v>0</v>
      </c>
      <c r="CR345" s="95">
        <f t="shared" si="297"/>
        <v>0</v>
      </c>
      <c r="CS345" s="96">
        <f t="shared" si="291"/>
        <v>0</v>
      </c>
      <c r="CT345" s="75">
        <f t="shared" si="299"/>
        <v>0</v>
      </c>
      <c r="CU345" s="99">
        <f t="shared" si="292"/>
        <v>0</v>
      </c>
      <c r="CV345" s="99">
        <f t="shared" si="268"/>
        <v>0</v>
      </c>
      <c r="CW345" s="100">
        <f t="shared" si="298"/>
        <v>0</v>
      </c>
      <c r="CX345" s="75">
        <f>SUM(CR345*CT345*BE1)</f>
        <v>0</v>
      </c>
    </row>
    <row r="346" spans="1:102" ht="18.95" customHeight="1">
      <c r="A346" s="45" t="str">
        <f t="shared" si="302"/>
        <v/>
      </c>
      <c r="B346" s="55" t="str">
        <f t="shared" si="304"/>
        <v/>
      </c>
      <c r="C346" s="47" t="str">
        <f t="shared" si="303"/>
        <v/>
      </c>
      <c r="D346" s="56" t="str">
        <f t="shared" si="305"/>
        <v/>
      </c>
      <c r="E346" s="121" t="str">
        <f t="shared" si="259"/>
        <v/>
      </c>
      <c r="F346" s="121"/>
      <c r="G346" s="57" t="str">
        <f t="shared" si="306"/>
        <v/>
      </c>
      <c r="H346" s="57" t="str">
        <f t="shared" si="307"/>
        <v/>
      </c>
      <c r="I346" s="128" t="str">
        <f t="shared" si="260"/>
        <v/>
      </c>
      <c r="J346" s="128" t="str">
        <f t="shared" si="261"/>
        <v/>
      </c>
      <c r="K346" s="140" t="str">
        <f t="shared" si="264"/>
        <v/>
      </c>
      <c r="L346" s="140"/>
      <c r="M346" s="139" t="str">
        <f t="shared" si="265"/>
        <v/>
      </c>
      <c r="N346" s="139"/>
      <c r="O346" s="46" t="str">
        <f t="shared" si="266"/>
        <v/>
      </c>
      <c r="P346" s="51" t="str">
        <f t="shared" si="267"/>
        <v/>
      </c>
      <c r="Q346" s="51"/>
      <c r="R346" s="75">
        <f>IF(R345+1&lt;13,(R345+1)*S1,1*S1)</f>
        <v>0</v>
      </c>
      <c r="S346" s="75">
        <f>SUM(BG346*S1)</f>
        <v>0</v>
      </c>
      <c r="T346" s="75">
        <f>IF(R346=1,(T345+1)*S1,T345*S1)</f>
        <v>0</v>
      </c>
      <c r="U346" s="75">
        <f>IF(U345+3&lt;13,(U345+3)*V1,(U345-9)*V1)</f>
        <v>0</v>
      </c>
      <c r="V346" s="75">
        <f>SUM(BG346*V1)</f>
        <v>0</v>
      </c>
      <c r="W346" s="75">
        <f>IF(U346&lt;4,(W345+1)*V1,W345*V1)</f>
        <v>0</v>
      </c>
      <c r="X346" s="75">
        <f>IF(X345+6&lt;13,(X345+6)*Y1,(X345-6)*Y1)</f>
        <v>0</v>
      </c>
      <c r="Y346" s="75">
        <f>SUM(BG346*Y1)</f>
        <v>0</v>
      </c>
      <c r="Z346" s="75">
        <f>IF(X346&lt;6,(Z345+1)*Y1,Z345*Y1)</f>
        <v>0</v>
      </c>
      <c r="AA346" s="75">
        <f>SUM(AA345*AB1)</f>
        <v>0</v>
      </c>
      <c r="AB346" s="75">
        <f>SUM(BG346*AB1)</f>
        <v>0</v>
      </c>
      <c r="AC346" s="75">
        <f>SUM(AC345+1*AB1)</f>
        <v>0</v>
      </c>
      <c r="AD346" s="75">
        <v>0</v>
      </c>
      <c r="AE346" s="75">
        <v>0</v>
      </c>
      <c r="AF346" s="75">
        <v>0</v>
      </c>
      <c r="AG346" s="75">
        <f>IF(AG345+2&lt;13,(AG345+2)*AH1,(AG345-10)*AH1)</f>
        <v>0</v>
      </c>
      <c r="AH346" s="75">
        <f>SUM(BG346*AH1)</f>
        <v>0</v>
      </c>
      <c r="AI346" s="75">
        <f>IF(AG346&lt;3,(AI345+1)*AH1,AI345*AH1)</f>
        <v>0</v>
      </c>
      <c r="AJ346" s="75">
        <f>IF(AJ344=AJ345,(AJ345+1-AK346)*AL1,AJ345*AL1)</f>
        <v>0</v>
      </c>
      <c r="AK346" s="75">
        <f t="shared" si="301"/>
        <v>0</v>
      </c>
      <c r="AL346" s="75">
        <f>IF(AJ346-AJ345=0,(AL345+15)*AL1,AM1*AL1)</f>
        <v>0</v>
      </c>
      <c r="AM346" s="75">
        <f>IF(AK346=12,(AM345+1)*AL1,AM345*AL1)</f>
        <v>0</v>
      </c>
      <c r="AN346" s="75">
        <f>IF(AN344=AN345,(AN345+1-AO346)*AO1,AN345*AO1)</f>
        <v>0</v>
      </c>
      <c r="AO346" s="75">
        <f t="shared" si="293"/>
        <v>0</v>
      </c>
      <c r="AP346" s="75">
        <f>IF(AN345=AN346,BG346*AO1,(AP345-15)*AO1)</f>
        <v>0</v>
      </c>
      <c r="AQ346" s="75">
        <f>IF(AO346=12,(AQ345+1)*AO1,AQ345*AO1)</f>
        <v>0</v>
      </c>
      <c r="AR346" s="91">
        <f>SUM(MONTH(BC345+14)*AS1)</f>
        <v>0</v>
      </c>
      <c r="AS346" s="91">
        <f>SUM(DAY(BC345+14)*AS1)</f>
        <v>0</v>
      </c>
      <c r="AT346" s="91">
        <f>SUM(YEAR(BC345+14)*AS1)</f>
        <v>0</v>
      </c>
      <c r="AU346" s="91">
        <f>SUM(MONTH(BC345+7)*AV1)</f>
        <v>0</v>
      </c>
      <c r="AV346" s="91">
        <f>SUM(DAY(BC345+7)*AV1)</f>
        <v>0</v>
      </c>
      <c r="AW346" s="91">
        <f>SUM(YEAR(BC345+7)*AV1)</f>
        <v>0</v>
      </c>
      <c r="AX346" s="91">
        <f t="shared" si="271"/>
        <v>1</v>
      </c>
      <c r="AY346" s="91">
        <f t="shared" si="269"/>
        <v>1</v>
      </c>
      <c r="AZ346" s="91">
        <f t="shared" si="270"/>
        <v>0</v>
      </c>
      <c r="BA346" s="91">
        <f t="shared" si="270"/>
        <v>0</v>
      </c>
      <c r="BB346" s="79">
        <f t="shared" si="272"/>
        <v>0</v>
      </c>
      <c r="BC346" s="91">
        <f t="shared" si="273"/>
        <v>0</v>
      </c>
      <c r="BD346" s="75" t="s">
        <v>59</v>
      </c>
      <c r="BE346" s="91">
        <f>IF(BC346&lt;BU42,((BC346*10)+5),999999)</f>
        <v>5</v>
      </c>
      <c r="BF346" s="91">
        <f t="shared" si="274"/>
        <v>1</v>
      </c>
      <c r="BG346" s="75">
        <f t="shared" si="275"/>
        <v>0</v>
      </c>
      <c r="BH346" s="75">
        <f t="shared" si="294"/>
        <v>0</v>
      </c>
      <c r="BI346" s="75" t="b">
        <f t="shared" si="276"/>
        <v>0</v>
      </c>
      <c r="BJ346" s="75">
        <f t="shared" si="277"/>
        <v>0</v>
      </c>
      <c r="BK346" s="75">
        <f t="shared" si="278"/>
        <v>0</v>
      </c>
      <c r="BL346" s="75" t="b">
        <f t="shared" si="279"/>
        <v>1</v>
      </c>
      <c r="BM346" s="75">
        <f t="shared" si="280"/>
        <v>0</v>
      </c>
      <c r="BN346" s="75">
        <f t="shared" si="281"/>
        <v>0</v>
      </c>
      <c r="BO346" s="75" t="b">
        <f t="shared" si="282"/>
        <v>0</v>
      </c>
      <c r="BP346" s="75">
        <f t="shared" si="283"/>
        <v>0</v>
      </c>
      <c r="BQ346" s="75">
        <f t="shared" si="284"/>
        <v>0</v>
      </c>
      <c r="BR346" s="75"/>
      <c r="BS346" s="72" t="b">
        <f t="shared" si="257"/>
        <v>0</v>
      </c>
      <c r="BT346" s="72">
        <f t="shared" si="263"/>
        <v>0</v>
      </c>
      <c r="BU346" s="69" t="str">
        <f t="shared" si="262"/>
        <v/>
      </c>
      <c r="BV346" s="75"/>
      <c r="BW346" s="75"/>
      <c r="BX346" s="75"/>
      <c r="BY346" s="75"/>
      <c r="BZ346" s="75"/>
      <c r="CA346" s="75"/>
      <c r="CB346" s="75"/>
      <c r="CC346" s="75"/>
      <c r="CD346" s="79">
        <f t="shared" si="285"/>
        <v>0</v>
      </c>
      <c r="CE346" s="92">
        <f>IF(CD346&lt;CE3,CD346,CE3)</f>
        <v>0</v>
      </c>
      <c r="CF346" s="72" t="str">
        <f>IF(CE346&gt;=CE3,"BALLOON","PMT")</f>
        <v>PMT</v>
      </c>
      <c r="CG346" s="91">
        <f t="shared" si="295"/>
        <v>0</v>
      </c>
      <c r="CH346" s="91">
        <f>IF(BX1=360,CB5,CG346)</f>
        <v>0</v>
      </c>
      <c r="CI346" s="75" t="b">
        <f t="shared" si="286"/>
        <v>0</v>
      </c>
      <c r="CJ346" s="75">
        <f t="shared" si="296"/>
        <v>0</v>
      </c>
      <c r="CK346" s="75">
        <f>SUM(CJ346*CK1)</f>
        <v>0</v>
      </c>
      <c r="CL346" s="98">
        <f t="shared" si="287"/>
        <v>0</v>
      </c>
      <c r="CM346" s="97">
        <f>IF(CF346="PMT",E16-CL346,0)</f>
        <v>0</v>
      </c>
      <c r="CN346" s="97">
        <f t="shared" si="300"/>
        <v>0</v>
      </c>
      <c r="CO346" s="97">
        <f t="shared" si="288"/>
        <v>0</v>
      </c>
      <c r="CP346" s="97">
        <f t="shared" si="289"/>
        <v>0</v>
      </c>
      <c r="CQ346" s="94">
        <f t="shared" si="290"/>
        <v>0</v>
      </c>
      <c r="CR346" s="95">
        <f t="shared" si="297"/>
        <v>0</v>
      </c>
      <c r="CS346" s="96">
        <f t="shared" si="291"/>
        <v>0</v>
      </c>
      <c r="CT346" s="75">
        <f t="shared" si="299"/>
        <v>0</v>
      </c>
      <c r="CU346" s="99">
        <f t="shared" si="292"/>
        <v>0</v>
      </c>
      <c r="CV346" s="99">
        <f t="shared" si="268"/>
        <v>0</v>
      </c>
      <c r="CW346" s="100">
        <f t="shared" si="298"/>
        <v>0</v>
      </c>
      <c r="CX346" s="75">
        <f>SUM(CR346*CT346*BE1)</f>
        <v>0</v>
      </c>
    </row>
    <row r="347" spans="1:102" ht="18.95" customHeight="1">
      <c r="A347" s="45" t="str">
        <f t="shared" si="302"/>
        <v/>
      </c>
      <c r="B347" s="55" t="str">
        <f t="shared" si="304"/>
        <v/>
      </c>
      <c r="C347" s="47" t="str">
        <f t="shared" si="303"/>
        <v/>
      </c>
      <c r="D347" s="56" t="str">
        <f t="shared" si="305"/>
        <v/>
      </c>
      <c r="E347" s="121" t="str">
        <f t="shared" si="259"/>
        <v/>
      </c>
      <c r="F347" s="121"/>
      <c r="G347" s="57" t="str">
        <f t="shared" si="306"/>
        <v/>
      </c>
      <c r="H347" s="57" t="str">
        <f t="shared" si="307"/>
        <v/>
      </c>
      <c r="I347" s="128" t="str">
        <f t="shared" si="260"/>
        <v/>
      </c>
      <c r="J347" s="128" t="str">
        <f t="shared" si="261"/>
        <v/>
      </c>
      <c r="K347" s="140" t="str">
        <f t="shared" si="264"/>
        <v/>
      </c>
      <c r="L347" s="140"/>
      <c r="M347" s="139" t="str">
        <f t="shared" si="265"/>
        <v/>
      </c>
      <c r="N347" s="139"/>
      <c r="O347" s="46" t="str">
        <f t="shared" si="266"/>
        <v/>
      </c>
      <c r="P347" s="51" t="str">
        <f t="shared" si="267"/>
        <v/>
      </c>
      <c r="Q347" s="51"/>
      <c r="R347" s="75">
        <f>IF(R346+1&lt;13,(R346+1)*S1,1*S1)</f>
        <v>0</v>
      </c>
      <c r="S347" s="75">
        <f>SUM(BG347*S1)</f>
        <v>0</v>
      </c>
      <c r="T347" s="75">
        <f>IF(R347=1,(T346+1)*S1,T346*S1)</f>
        <v>0</v>
      </c>
      <c r="U347" s="75">
        <f>IF(U346+3&lt;13,(U346+3)*V1,(U346-9)*V1)</f>
        <v>0</v>
      </c>
      <c r="V347" s="75">
        <f>SUM(BG347*V1)</f>
        <v>0</v>
      </c>
      <c r="W347" s="75">
        <f>IF(U347&lt;4,(W346+1)*V1,W346*V1)</f>
        <v>0</v>
      </c>
      <c r="X347" s="75">
        <f>IF(X346+6&lt;13,(X346+6)*Y1,(X346-6)*Y1)</f>
        <v>0</v>
      </c>
      <c r="Y347" s="75">
        <f>SUM(BG347*Y1)</f>
        <v>0</v>
      </c>
      <c r="Z347" s="75">
        <f>IF(X347&lt;6,(Z346+1)*Y1,Z346*Y1)</f>
        <v>0</v>
      </c>
      <c r="AA347" s="75">
        <f>SUM(AA346*AB1)</f>
        <v>0</v>
      </c>
      <c r="AB347" s="75">
        <f>SUM(BG347*AB1)</f>
        <v>0</v>
      </c>
      <c r="AC347" s="75">
        <f>SUM(AC346+1*AB1)</f>
        <v>0</v>
      </c>
      <c r="AD347" s="75">
        <v>0</v>
      </c>
      <c r="AE347" s="75">
        <v>0</v>
      </c>
      <c r="AF347" s="75">
        <v>0</v>
      </c>
      <c r="AG347" s="75">
        <f>IF(AG346+2&lt;13,(AG346+2)*AH1,(AG346-10)*AH1)</f>
        <v>0</v>
      </c>
      <c r="AH347" s="75">
        <f>SUM(BG347*AH1)</f>
        <v>0</v>
      </c>
      <c r="AI347" s="75">
        <f>IF(AG347&lt;3,(AI346+1)*AH1,AI346*AH1)</f>
        <v>0</v>
      </c>
      <c r="AJ347" s="75">
        <f>IF(AJ345=AJ346,(AJ346+1-AK347)*AL1,AJ346*AL1)</f>
        <v>0</v>
      </c>
      <c r="AK347" s="75">
        <f t="shared" si="301"/>
        <v>0</v>
      </c>
      <c r="AL347" s="75">
        <f>IF(AJ347-AJ346=0,(AL346+15)*AL1,AM1*AL1)</f>
        <v>0</v>
      </c>
      <c r="AM347" s="75">
        <f>IF(AK347=12,(AM346+1)*AL1,AM346*AL1)</f>
        <v>0</v>
      </c>
      <c r="AN347" s="75">
        <f>IF(AN345=AN346,(AN346+1-AO347)*AO1,AN346*AO1)</f>
        <v>0</v>
      </c>
      <c r="AO347" s="75">
        <f t="shared" si="293"/>
        <v>0</v>
      </c>
      <c r="AP347" s="75">
        <f>IF(AN346=AN347,BG347*AO1,(AP346-15)*AO1)</f>
        <v>0</v>
      </c>
      <c r="AQ347" s="75">
        <f>IF(AO347=12,(AQ346+1)*AO1,AQ346*AO1)</f>
        <v>0</v>
      </c>
      <c r="AR347" s="91">
        <f>SUM(MONTH(BC346+14)*AS1)</f>
        <v>0</v>
      </c>
      <c r="AS347" s="91">
        <f>SUM(DAY(BC346+14)*AS1)</f>
        <v>0</v>
      </c>
      <c r="AT347" s="91">
        <f>SUM(YEAR(BC346+14)*AS1)</f>
        <v>0</v>
      </c>
      <c r="AU347" s="91">
        <f>SUM(MONTH(BC346+7)*AV1)</f>
        <v>0</v>
      </c>
      <c r="AV347" s="91">
        <f>SUM(DAY(BC346+7)*AV1)</f>
        <v>0</v>
      </c>
      <c r="AW347" s="91">
        <f>SUM(YEAR(BC346+7)*AV1)</f>
        <v>0</v>
      </c>
      <c r="AX347" s="91">
        <f t="shared" si="271"/>
        <v>1</v>
      </c>
      <c r="AY347" s="91">
        <f t="shared" si="269"/>
        <v>1</v>
      </c>
      <c r="AZ347" s="91">
        <f t="shared" si="270"/>
        <v>0</v>
      </c>
      <c r="BA347" s="91">
        <f t="shared" si="270"/>
        <v>0</v>
      </c>
      <c r="BB347" s="79">
        <f t="shared" si="272"/>
        <v>0</v>
      </c>
      <c r="BC347" s="91">
        <f t="shared" si="273"/>
        <v>0</v>
      </c>
      <c r="BD347" s="75" t="s">
        <v>59</v>
      </c>
      <c r="BE347" s="91">
        <f>IF(BC347&lt;BU42,((BC347*10)+5),999999)</f>
        <v>5</v>
      </c>
      <c r="BF347" s="91">
        <f t="shared" si="274"/>
        <v>1</v>
      </c>
      <c r="BG347" s="75">
        <f t="shared" si="275"/>
        <v>0</v>
      </c>
      <c r="BH347" s="75">
        <f t="shared" si="294"/>
        <v>0</v>
      </c>
      <c r="BI347" s="75" t="b">
        <f t="shared" si="276"/>
        <v>0</v>
      </c>
      <c r="BJ347" s="75">
        <f t="shared" si="277"/>
        <v>0</v>
      </c>
      <c r="BK347" s="75">
        <f t="shared" si="278"/>
        <v>0</v>
      </c>
      <c r="BL347" s="75" t="b">
        <f t="shared" si="279"/>
        <v>1</v>
      </c>
      <c r="BM347" s="75">
        <f t="shared" si="280"/>
        <v>0</v>
      </c>
      <c r="BN347" s="75">
        <f t="shared" si="281"/>
        <v>0</v>
      </c>
      <c r="BO347" s="75" t="b">
        <f t="shared" si="282"/>
        <v>0</v>
      </c>
      <c r="BP347" s="75">
        <f t="shared" si="283"/>
        <v>0</v>
      </c>
      <c r="BQ347" s="75">
        <f t="shared" si="284"/>
        <v>0</v>
      </c>
      <c r="BR347" s="75"/>
      <c r="BS347" s="72" t="b">
        <f t="shared" ref="BS347:BS410" si="308">OR(C345 = "PMT")</f>
        <v>0</v>
      </c>
      <c r="BT347" s="72">
        <f t="shared" si="263"/>
        <v>0</v>
      </c>
      <c r="BU347" s="69" t="str">
        <f t="shared" si="262"/>
        <v/>
      </c>
      <c r="BV347" s="75"/>
      <c r="BW347" s="75"/>
      <c r="BX347" s="75"/>
      <c r="BY347" s="75"/>
      <c r="BZ347" s="75"/>
      <c r="CA347" s="75"/>
      <c r="CB347" s="75"/>
      <c r="CC347" s="75"/>
      <c r="CD347" s="79">
        <f t="shared" si="285"/>
        <v>0</v>
      </c>
      <c r="CE347" s="92">
        <f>IF(CD347&lt;CE3,CD347,CE3)</f>
        <v>0</v>
      </c>
      <c r="CF347" s="72" t="str">
        <f>IF(CE347&gt;=CE3,"BALLOON","PMT")</f>
        <v>PMT</v>
      </c>
      <c r="CG347" s="91">
        <f t="shared" si="295"/>
        <v>0</v>
      </c>
      <c r="CH347" s="91">
        <f>IF(BX1=360,CB5,CG347)</f>
        <v>0</v>
      </c>
      <c r="CI347" s="75" t="b">
        <f t="shared" si="286"/>
        <v>0</v>
      </c>
      <c r="CJ347" s="75">
        <f t="shared" si="296"/>
        <v>0</v>
      </c>
      <c r="CK347" s="75">
        <f>SUM(CJ347*CK1)</f>
        <v>0</v>
      </c>
      <c r="CL347" s="98">
        <f t="shared" si="287"/>
        <v>0</v>
      </c>
      <c r="CM347" s="97">
        <f>IF(CF347="PMT",E16-CL347,0)</f>
        <v>0</v>
      </c>
      <c r="CN347" s="97">
        <f t="shared" si="300"/>
        <v>0</v>
      </c>
      <c r="CO347" s="97">
        <f t="shared" si="288"/>
        <v>0</v>
      </c>
      <c r="CP347" s="97">
        <f t="shared" si="289"/>
        <v>0</v>
      </c>
      <c r="CQ347" s="94">
        <f t="shared" si="290"/>
        <v>0</v>
      </c>
      <c r="CR347" s="95">
        <f t="shared" si="297"/>
        <v>0</v>
      </c>
      <c r="CS347" s="96">
        <f t="shared" si="291"/>
        <v>0</v>
      </c>
      <c r="CT347" s="75">
        <f t="shared" si="299"/>
        <v>0</v>
      </c>
      <c r="CU347" s="99">
        <f t="shared" si="292"/>
        <v>0</v>
      </c>
      <c r="CV347" s="99">
        <f t="shared" si="268"/>
        <v>0</v>
      </c>
      <c r="CW347" s="100">
        <f t="shared" si="298"/>
        <v>0</v>
      </c>
      <c r="CX347" s="75">
        <f>SUM(CR347*CT347*BE1)</f>
        <v>0</v>
      </c>
    </row>
    <row r="348" spans="1:102" ht="18.95" customHeight="1">
      <c r="A348" s="45" t="str">
        <f t="shared" si="302"/>
        <v/>
      </c>
      <c r="B348" s="55" t="str">
        <f t="shared" si="304"/>
        <v/>
      </c>
      <c r="C348" s="47" t="str">
        <f t="shared" si="303"/>
        <v/>
      </c>
      <c r="D348" s="56" t="str">
        <f t="shared" si="305"/>
        <v/>
      </c>
      <c r="E348" s="121" t="str">
        <f t="shared" ref="E348:E411" si="309">IF(CV330*CX330&gt;0,CV330,"")</f>
        <v/>
      </c>
      <c r="F348" s="121"/>
      <c r="G348" s="57" t="str">
        <f t="shared" si="306"/>
        <v/>
      </c>
      <c r="H348" s="57" t="str">
        <f t="shared" si="307"/>
        <v/>
      </c>
      <c r="I348" s="128" t="str">
        <f t="shared" ref="I348:I411" si="310">IF(CX330=1,CW330,"")</f>
        <v/>
      </c>
      <c r="J348" s="128" t="str">
        <f t="shared" ref="J348:J411" si="311">IF(CT330*CV330=1,CY330,"")</f>
        <v/>
      </c>
      <c r="K348" s="140" t="str">
        <f t="shared" si="264"/>
        <v/>
      </c>
      <c r="L348" s="140"/>
      <c r="M348" s="139" t="str">
        <f t="shared" si="265"/>
        <v/>
      </c>
      <c r="N348" s="139"/>
      <c r="O348" s="46" t="str">
        <f t="shared" si="266"/>
        <v/>
      </c>
      <c r="P348" s="51" t="str">
        <f t="shared" si="267"/>
        <v/>
      </c>
      <c r="Q348" s="51"/>
      <c r="R348" s="75">
        <f>IF(R347+1&lt;13,(R347+1)*S1,1*S1)</f>
        <v>0</v>
      </c>
      <c r="S348" s="75">
        <f>SUM(BG348*S1)</f>
        <v>0</v>
      </c>
      <c r="T348" s="75">
        <f>IF(R348=1,(T347+1)*S1,T347*S1)</f>
        <v>0</v>
      </c>
      <c r="U348" s="75">
        <f>IF(U347+3&lt;13,(U347+3)*V1,(U347-9)*V1)</f>
        <v>0</v>
      </c>
      <c r="V348" s="75">
        <f>SUM(BG348*V1)</f>
        <v>0</v>
      </c>
      <c r="W348" s="75">
        <f>IF(U348&lt;4,(W347+1)*V1,W347*V1)</f>
        <v>0</v>
      </c>
      <c r="X348" s="75">
        <f>IF(X347+6&lt;13,(X347+6)*Y1,(X347-6)*Y1)</f>
        <v>0</v>
      </c>
      <c r="Y348" s="75">
        <f>SUM(BG348*Y1)</f>
        <v>0</v>
      </c>
      <c r="Z348" s="75">
        <f>IF(X348&lt;6,(Z347+1)*Y1,Z347*Y1)</f>
        <v>0</v>
      </c>
      <c r="AA348" s="75">
        <f>SUM(AA347*AB1)</f>
        <v>0</v>
      </c>
      <c r="AB348" s="75">
        <f>SUM(BG348*AB1)</f>
        <v>0</v>
      </c>
      <c r="AC348" s="75">
        <f>SUM(AC347+1*AB1)</f>
        <v>0</v>
      </c>
      <c r="AD348" s="75">
        <v>0</v>
      </c>
      <c r="AE348" s="75">
        <v>0</v>
      </c>
      <c r="AF348" s="75">
        <v>0</v>
      </c>
      <c r="AG348" s="75">
        <f>IF(AG347+2&lt;13,(AG347+2)*AH1,(AG347-10)*AH1)</f>
        <v>0</v>
      </c>
      <c r="AH348" s="75">
        <f>SUM(BG348*AH1)</f>
        <v>0</v>
      </c>
      <c r="AI348" s="75">
        <f>IF(AG348&lt;3,(AI347+1)*AH1,AI347*AH1)</f>
        <v>0</v>
      </c>
      <c r="AJ348" s="75">
        <f>IF(AJ346=AJ347,(AJ347+1-AK348)*AL1,AJ347*AL1)</f>
        <v>0</v>
      </c>
      <c r="AK348" s="75">
        <f t="shared" si="301"/>
        <v>0</v>
      </c>
      <c r="AL348" s="75">
        <f>IF(AJ348-AJ347=0,(AL347+15)*AL1,AM1*AL1)</f>
        <v>0</v>
      </c>
      <c r="AM348" s="75">
        <f>IF(AK348=12,(AM347+1)*AL1,AM347*AL1)</f>
        <v>0</v>
      </c>
      <c r="AN348" s="75">
        <f>IF(AN346=AN347,(AN347+1-AO348)*AO1,AN347*AO1)</f>
        <v>0</v>
      </c>
      <c r="AO348" s="75">
        <f t="shared" si="293"/>
        <v>0</v>
      </c>
      <c r="AP348" s="75">
        <f>IF(AN347=AN348,BG348*AO1,(AP347-15)*AO1)</f>
        <v>0</v>
      </c>
      <c r="AQ348" s="75">
        <f>IF(AO348=12,(AQ347+1)*AO1,AQ347*AO1)</f>
        <v>0</v>
      </c>
      <c r="AR348" s="91">
        <f>SUM(MONTH(BC347+14)*AS1)</f>
        <v>0</v>
      </c>
      <c r="AS348" s="91">
        <f>SUM(DAY(BC347+14)*AS1)</f>
        <v>0</v>
      </c>
      <c r="AT348" s="91">
        <f>SUM(YEAR(BC347+14)*AS1)</f>
        <v>0</v>
      </c>
      <c r="AU348" s="91">
        <f>SUM(MONTH(BC347+7)*AV1)</f>
        <v>0</v>
      </c>
      <c r="AV348" s="91">
        <f>SUM(DAY(BC347+7)*AV1)</f>
        <v>0</v>
      </c>
      <c r="AW348" s="91">
        <f>SUM(YEAR(BC347+7)*AV1)</f>
        <v>0</v>
      </c>
      <c r="AX348" s="91">
        <f t="shared" si="271"/>
        <v>1</v>
      </c>
      <c r="AY348" s="91">
        <f t="shared" si="269"/>
        <v>1</v>
      </c>
      <c r="AZ348" s="91">
        <f t="shared" si="270"/>
        <v>0</v>
      </c>
      <c r="BA348" s="91">
        <f t="shared" si="270"/>
        <v>0</v>
      </c>
      <c r="BB348" s="79">
        <f t="shared" si="272"/>
        <v>0</v>
      </c>
      <c r="BC348" s="91">
        <f t="shared" si="273"/>
        <v>0</v>
      </c>
      <c r="BD348" s="75" t="s">
        <v>59</v>
      </c>
      <c r="BE348" s="91">
        <f>IF(BC348&lt;BU42,((BC348*10)+5),999999)</f>
        <v>5</v>
      </c>
      <c r="BF348" s="91">
        <f t="shared" si="274"/>
        <v>1</v>
      </c>
      <c r="BG348" s="75">
        <f t="shared" si="275"/>
        <v>0</v>
      </c>
      <c r="BH348" s="75">
        <f t="shared" si="294"/>
        <v>0</v>
      </c>
      <c r="BI348" s="75" t="b">
        <f t="shared" si="276"/>
        <v>0</v>
      </c>
      <c r="BJ348" s="75">
        <f t="shared" si="277"/>
        <v>0</v>
      </c>
      <c r="BK348" s="75">
        <f t="shared" si="278"/>
        <v>0</v>
      </c>
      <c r="BL348" s="75" t="b">
        <f t="shared" si="279"/>
        <v>1</v>
      </c>
      <c r="BM348" s="75">
        <f t="shared" si="280"/>
        <v>0</v>
      </c>
      <c r="BN348" s="75">
        <f t="shared" si="281"/>
        <v>0</v>
      </c>
      <c r="BO348" s="75" t="b">
        <f t="shared" si="282"/>
        <v>0</v>
      </c>
      <c r="BP348" s="75">
        <f t="shared" si="283"/>
        <v>0</v>
      </c>
      <c r="BQ348" s="75">
        <f t="shared" si="284"/>
        <v>0</v>
      </c>
      <c r="BR348" s="75"/>
      <c r="BS348" s="72" t="b">
        <f t="shared" si="308"/>
        <v>0</v>
      </c>
      <c r="BT348" s="72">
        <f t="shared" si="263"/>
        <v>0</v>
      </c>
      <c r="BU348" s="69" t="str">
        <f t="shared" ref="BU348:BU411" si="312">IF(BT347&lt;BT348,BT348,"")</f>
        <v/>
      </c>
      <c r="BV348" s="75"/>
      <c r="BW348" s="75"/>
      <c r="BX348" s="75"/>
      <c r="BY348" s="75"/>
      <c r="BZ348" s="75"/>
      <c r="CA348" s="75"/>
      <c r="CB348" s="75"/>
      <c r="CC348" s="75"/>
      <c r="CD348" s="79">
        <f t="shared" si="285"/>
        <v>0</v>
      </c>
      <c r="CE348" s="92">
        <f>IF(CD348&lt;CE3,CD348,CE3)</f>
        <v>0</v>
      </c>
      <c r="CF348" s="72" t="str">
        <f>IF(CE348&gt;=CE3,"BALLOON","PMT")</f>
        <v>PMT</v>
      </c>
      <c r="CG348" s="91">
        <f t="shared" si="295"/>
        <v>0</v>
      </c>
      <c r="CH348" s="91">
        <f>IF(BX1=360,CB5,CG348)</f>
        <v>0</v>
      </c>
      <c r="CI348" s="75" t="b">
        <f t="shared" si="286"/>
        <v>0</v>
      </c>
      <c r="CJ348" s="75">
        <f t="shared" si="296"/>
        <v>0</v>
      </c>
      <c r="CK348" s="75">
        <f>SUM(CJ348*CK1)</f>
        <v>0</v>
      </c>
      <c r="CL348" s="98">
        <f t="shared" si="287"/>
        <v>0</v>
      </c>
      <c r="CM348" s="97">
        <f>IF(CF348="PMT",E16-CL348,0)</f>
        <v>0</v>
      </c>
      <c r="CN348" s="97">
        <f t="shared" si="300"/>
        <v>0</v>
      </c>
      <c r="CO348" s="97">
        <f t="shared" si="288"/>
        <v>0</v>
      </c>
      <c r="CP348" s="97">
        <f t="shared" si="289"/>
        <v>0</v>
      </c>
      <c r="CQ348" s="94">
        <f t="shared" si="290"/>
        <v>0</v>
      </c>
      <c r="CR348" s="95">
        <f t="shared" si="297"/>
        <v>0</v>
      </c>
      <c r="CS348" s="96">
        <f t="shared" si="291"/>
        <v>0</v>
      </c>
      <c r="CT348" s="75">
        <f t="shared" si="299"/>
        <v>0</v>
      </c>
      <c r="CU348" s="99">
        <f t="shared" si="292"/>
        <v>0</v>
      </c>
      <c r="CV348" s="99">
        <f t="shared" si="268"/>
        <v>0</v>
      </c>
      <c r="CW348" s="100">
        <f t="shared" si="298"/>
        <v>0</v>
      </c>
      <c r="CX348" s="75">
        <f>SUM(CR348*CT348*BE1)</f>
        <v>0</v>
      </c>
    </row>
    <row r="349" spans="1:102" ht="18.95" customHeight="1">
      <c r="A349" s="45" t="str">
        <f t="shared" si="302"/>
        <v/>
      </c>
      <c r="B349" s="55" t="str">
        <f t="shared" si="304"/>
        <v/>
      </c>
      <c r="C349" s="47" t="str">
        <f t="shared" si="303"/>
        <v/>
      </c>
      <c r="D349" s="56" t="str">
        <f t="shared" si="305"/>
        <v/>
      </c>
      <c r="E349" s="121" t="str">
        <f t="shared" si="309"/>
        <v/>
      </c>
      <c r="F349" s="121"/>
      <c r="G349" s="57" t="str">
        <f t="shared" si="306"/>
        <v/>
      </c>
      <c r="H349" s="57" t="str">
        <f t="shared" si="307"/>
        <v/>
      </c>
      <c r="I349" s="128" t="str">
        <f t="shared" si="310"/>
        <v/>
      </c>
      <c r="J349" s="128" t="str">
        <f t="shared" si="311"/>
        <v/>
      </c>
      <c r="K349" s="140" t="str">
        <f t="shared" si="264"/>
        <v/>
      </c>
      <c r="L349" s="140"/>
      <c r="M349" s="139" t="str">
        <f t="shared" si="265"/>
        <v/>
      </c>
      <c r="N349" s="139"/>
      <c r="O349" s="46" t="str">
        <f t="shared" si="266"/>
        <v/>
      </c>
      <c r="P349" s="51" t="str">
        <f t="shared" si="267"/>
        <v/>
      </c>
      <c r="Q349" s="51"/>
      <c r="R349" s="75">
        <f>IF(R348+1&lt;13,(R348+1)*S1,1*S1)</f>
        <v>0</v>
      </c>
      <c r="S349" s="75">
        <f>SUM(BG349*S1)</f>
        <v>0</v>
      </c>
      <c r="T349" s="75">
        <f>IF(R349=1,(T348+1)*S1,T348*S1)</f>
        <v>0</v>
      </c>
      <c r="U349" s="75">
        <f>IF(U348+3&lt;13,(U348+3)*V1,(U348-9)*V1)</f>
        <v>0</v>
      </c>
      <c r="V349" s="75">
        <f>SUM(BG349*V1)</f>
        <v>0</v>
      </c>
      <c r="W349" s="75">
        <f>IF(U349&lt;4,(W348+1)*V1,W348*V1)</f>
        <v>0</v>
      </c>
      <c r="X349" s="75">
        <f>IF(X348+6&lt;13,(X348+6)*Y1,(X348-6)*Y1)</f>
        <v>0</v>
      </c>
      <c r="Y349" s="75">
        <f>SUM(BG349*Y1)</f>
        <v>0</v>
      </c>
      <c r="Z349" s="75">
        <f>IF(X349&lt;6,(Z348+1)*Y1,Z348*Y1)</f>
        <v>0</v>
      </c>
      <c r="AA349" s="75">
        <f>SUM(AA348*AB1)</f>
        <v>0</v>
      </c>
      <c r="AB349" s="75">
        <f>SUM(BG349*AB1)</f>
        <v>0</v>
      </c>
      <c r="AC349" s="75">
        <f>SUM(AC348+1*AB1)</f>
        <v>0</v>
      </c>
      <c r="AD349" s="75">
        <v>0</v>
      </c>
      <c r="AE349" s="75">
        <v>0</v>
      </c>
      <c r="AF349" s="75">
        <v>0</v>
      </c>
      <c r="AG349" s="75">
        <f>IF(AG348+2&lt;13,(AG348+2)*AH1,(AG348-10)*AH1)</f>
        <v>0</v>
      </c>
      <c r="AH349" s="75">
        <f>SUM(BG349*AH1)</f>
        <v>0</v>
      </c>
      <c r="AI349" s="75">
        <f>IF(AG349&lt;3,(AI348+1)*AH1,AI348*AH1)</f>
        <v>0</v>
      </c>
      <c r="AJ349" s="75">
        <f>IF(AJ347=AJ348,(AJ348+1-AK349)*AL1,AJ348*AL1)</f>
        <v>0</v>
      </c>
      <c r="AK349" s="75">
        <f t="shared" si="301"/>
        <v>0</v>
      </c>
      <c r="AL349" s="75">
        <f>IF(AJ349-AJ348=0,(AL348+15)*AL1,AM1*AL1)</f>
        <v>0</v>
      </c>
      <c r="AM349" s="75">
        <f>IF(AK349=12,(AM348+1)*AL1,AM348*AL1)</f>
        <v>0</v>
      </c>
      <c r="AN349" s="75">
        <f>IF(AN347=AN348,(AN348+1-AO349)*AO1,AN348*AO1)</f>
        <v>0</v>
      </c>
      <c r="AO349" s="75">
        <f t="shared" si="293"/>
        <v>0</v>
      </c>
      <c r="AP349" s="75">
        <f>IF(AN348=AN349,BG349*AO1,(AP348-15)*AO1)</f>
        <v>0</v>
      </c>
      <c r="AQ349" s="75">
        <f>IF(AO349=12,(AQ348+1)*AO1,AQ348*AO1)</f>
        <v>0</v>
      </c>
      <c r="AR349" s="91">
        <f>SUM(MONTH(BC348+14)*AS1)</f>
        <v>0</v>
      </c>
      <c r="AS349" s="91">
        <f>SUM(DAY(BC348+14)*AS1)</f>
        <v>0</v>
      </c>
      <c r="AT349" s="91">
        <f>SUM(YEAR(BC348+14)*AS1)</f>
        <v>0</v>
      </c>
      <c r="AU349" s="91">
        <f>SUM(MONTH(BC348+7)*AV1)</f>
        <v>0</v>
      </c>
      <c r="AV349" s="91">
        <f>SUM(DAY(BC348+7)*AV1)</f>
        <v>0</v>
      </c>
      <c r="AW349" s="91">
        <f>SUM(YEAR(BC348+7)*AV1)</f>
        <v>0</v>
      </c>
      <c r="AX349" s="91">
        <f t="shared" si="271"/>
        <v>1</v>
      </c>
      <c r="AY349" s="91">
        <f t="shared" si="269"/>
        <v>1</v>
      </c>
      <c r="AZ349" s="91">
        <f t="shared" si="270"/>
        <v>0</v>
      </c>
      <c r="BA349" s="91">
        <f t="shared" si="270"/>
        <v>0</v>
      </c>
      <c r="BB349" s="79">
        <f t="shared" si="272"/>
        <v>0</v>
      </c>
      <c r="BC349" s="91">
        <f t="shared" si="273"/>
        <v>0</v>
      </c>
      <c r="BD349" s="75" t="s">
        <v>59</v>
      </c>
      <c r="BE349" s="91">
        <f>IF(BC349&lt;BU42,((BC349*10)+5),999999)</f>
        <v>5</v>
      </c>
      <c r="BF349" s="91">
        <f t="shared" si="274"/>
        <v>1</v>
      </c>
      <c r="BG349" s="75">
        <f t="shared" si="275"/>
        <v>0</v>
      </c>
      <c r="BH349" s="75">
        <f t="shared" si="294"/>
        <v>0</v>
      </c>
      <c r="BI349" s="75" t="b">
        <f t="shared" si="276"/>
        <v>0</v>
      </c>
      <c r="BJ349" s="75">
        <f t="shared" si="277"/>
        <v>0</v>
      </c>
      <c r="BK349" s="75">
        <f t="shared" si="278"/>
        <v>0</v>
      </c>
      <c r="BL349" s="75" t="b">
        <f t="shared" si="279"/>
        <v>1</v>
      </c>
      <c r="BM349" s="75">
        <f t="shared" si="280"/>
        <v>0</v>
      </c>
      <c r="BN349" s="75">
        <f t="shared" si="281"/>
        <v>0</v>
      </c>
      <c r="BO349" s="75" t="b">
        <f t="shared" si="282"/>
        <v>0</v>
      </c>
      <c r="BP349" s="75">
        <f t="shared" si="283"/>
        <v>0</v>
      </c>
      <c r="BQ349" s="75">
        <f t="shared" si="284"/>
        <v>0</v>
      </c>
      <c r="BR349" s="75"/>
      <c r="BS349" s="72" t="b">
        <f t="shared" si="308"/>
        <v>0</v>
      </c>
      <c r="BT349" s="72">
        <f t="shared" ref="BT349:BT412" si="313">IF(BS349= TRUE,BT348 + 1,BT348)</f>
        <v>0</v>
      </c>
      <c r="BU349" s="69" t="str">
        <f t="shared" si="312"/>
        <v/>
      </c>
      <c r="BV349" s="75"/>
      <c r="BW349" s="75"/>
      <c r="BX349" s="75"/>
      <c r="BY349" s="75"/>
      <c r="BZ349" s="75"/>
      <c r="CA349" s="75"/>
      <c r="CB349" s="75"/>
      <c r="CC349" s="75"/>
      <c r="CD349" s="79">
        <f t="shared" si="285"/>
        <v>0</v>
      </c>
      <c r="CE349" s="92">
        <f>IF(CD349&lt;CE3,CD349,CE3)</f>
        <v>0</v>
      </c>
      <c r="CF349" s="72" t="str">
        <f>IF(CE349&gt;=CE3,"BALLOON","PMT")</f>
        <v>PMT</v>
      </c>
      <c r="CG349" s="91">
        <f t="shared" si="295"/>
        <v>0</v>
      </c>
      <c r="CH349" s="91">
        <f>IF(BX1=360,CB5,CG349)</f>
        <v>0</v>
      </c>
      <c r="CI349" s="75" t="b">
        <f t="shared" si="286"/>
        <v>0</v>
      </c>
      <c r="CJ349" s="75">
        <f t="shared" si="296"/>
        <v>0</v>
      </c>
      <c r="CK349" s="75">
        <f>SUM(CJ349*CK1)</f>
        <v>0</v>
      </c>
      <c r="CL349" s="98">
        <f t="shared" si="287"/>
        <v>0</v>
      </c>
      <c r="CM349" s="97">
        <f>IF(CF349="PMT",E16-CL349,0)</f>
        <v>0</v>
      </c>
      <c r="CN349" s="97">
        <f t="shared" si="300"/>
        <v>0</v>
      </c>
      <c r="CO349" s="97">
        <f t="shared" si="288"/>
        <v>0</v>
      </c>
      <c r="CP349" s="97">
        <f t="shared" si="289"/>
        <v>0</v>
      </c>
      <c r="CQ349" s="94">
        <f t="shared" si="290"/>
        <v>0</v>
      </c>
      <c r="CR349" s="95">
        <f t="shared" si="297"/>
        <v>0</v>
      </c>
      <c r="CS349" s="96">
        <f t="shared" si="291"/>
        <v>0</v>
      </c>
      <c r="CT349" s="75">
        <f t="shared" si="299"/>
        <v>0</v>
      </c>
      <c r="CU349" s="99">
        <f t="shared" si="292"/>
        <v>0</v>
      </c>
      <c r="CV349" s="99">
        <f t="shared" si="268"/>
        <v>0</v>
      </c>
      <c r="CW349" s="100">
        <f t="shared" si="298"/>
        <v>0</v>
      </c>
      <c r="CX349" s="75">
        <f>SUM(CR349*CT349*BE1)</f>
        <v>0</v>
      </c>
    </row>
    <row r="350" spans="1:102" ht="18.95" customHeight="1">
      <c r="A350" s="45" t="str">
        <f t="shared" si="302"/>
        <v/>
      </c>
      <c r="B350" s="55" t="str">
        <f t="shared" si="304"/>
        <v/>
      </c>
      <c r="C350" s="47" t="str">
        <f t="shared" si="303"/>
        <v/>
      </c>
      <c r="D350" s="56" t="str">
        <f t="shared" si="305"/>
        <v/>
      </c>
      <c r="E350" s="121" t="str">
        <f t="shared" si="309"/>
        <v/>
      </c>
      <c r="F350" s="121"/>
      <c r="G350" s="57" t="str">
        <f t="shared" si="306"/>
        <v/>
      </c>
      <c r="H350" s="57" t="str">
        <f t="shared" si="307"/>
        <v/>
      </c>
      <c r="I350" s="128" t="str">
        <f t="shared" si="310"/>
        <v/>
      </c>
      <c r="J350" s="128" t="str">
        <f t="shared" si="311"/>
        <v/>
      </c>
      <c r="K350" s="140" t="str">
        <f t="shared" si="264"/>
        <v/>
      </c>
      <c r="L350" s="140"/>
      <c r="M350" s="139" t="str">
        <f t="shared" si="265"/>
        <v/>
      </c>
      <c r="N350" s="139"/>
      <c r="O350" s="46" t="str">
        <f t="shared" si="266"/>
        <v/>
      </c>
      <c r="P350" s="51" t="str">
        <f t="shared" si="267"/>
        <v/>
      </c>
      <c r="Q350" s="51"/>
      <c r="R350" s="75">
        <f>IF(R349+1&lt;13,(R349+1)*S1,1*S1)</f>
        <v>0</v>
      </c>
      <c r="S350" s="75">
        <f>SUM(BG350*S1)</f>
        <v>0</v>
      </c>
      <c r="T350" s="75">
        <f>IF(R350=1,(T349+1)*S1,T349*S1)</f>
        <v>0</v>
      </c>
      <c r="U350" s="75">
        <f>IF(U349+3&lt;13,(U349+3)*V1,(U349-9)*V1)</f>
        <v>0</v>
      </c>
      <c r="V350" s="75">
        <f>SUM(BG350*V1)</f>
        <v>0</v>
      </c>
      <c r="W350" s="75">
        <f>IF(U350&lt;4,(W349+1)*V1,W349*V1)</f>
        <v>0</v>
      </c>
      <c r="X350" s="75">
        <f>IF(X349+6&lt;13,(X349+6)*Y1,(X349-6)*Y1)</f>
        <v>0</v>
      </c>
      <c r="Y350" s="75">
        <f>SUM(BG350*Y1)</f>
        <v>0</v>
      </c>
      <c r="Z350" s="75">
        <f>IF(X350&lt;6,(Z349+1)*Y1,Z349*Y1)</f>
        <v>0</v>
      </c>
      <c r="AA350" s="75">
        <f>SUM(AA349*AB1)</f>
        <v>0</v>
      </c>
      <c r="AB350" s="75">
        <f>SUM(BG350*AB1)</f>
        <v>0</v>
      </c>
      <c r="AC350" s="75">
        <f>SUM(AC349+1*AB1)</f>
        <v>0</v>
      </c>
      <c r="AD350" s="75">
        <v>0</v>
      </c>
      <c r="AE350" s="75">
        <v>0</v>
      </c>
      <c r="AF350" s="75">
        <v>0</v>
      </c>
      <c r="AG350" s="75">
        <f>IF(AG349+2&lt;13,(AG349+2)*AH1,(AG349-10)*AH1)</f>
        <v>0</v>
      </c>
      <c r="AH350" s="75">
        <f>SUM(BG350*AH1)</f>
        <v>0</v>
      </c>
      <c r="AI350" s="75">
        <f>IF(AG350&lt;3,(AI349+1)*AH1,AI349*AH1)</f>
        <v>0</v>
      </c>
      <c r="AJ350" s="75">
        <f>IF(AJ348=AJ349,(AJ349+1-AK350)*AL1,AJ349*AL1)</f>
        <v>0</v>
      </c>
      <c r="AK350" s="75">
        <f t="shared" si="301"/>
        <v>0</v>
      </c>
      <c r="AL350" s="75">
        <f>IF(AJ350-AJ349=0,(AL349+15)*AL1,AM1*AL1)</f>
        <v>0</v>
      </c>
      <c r="AM350" s="75">
        <f>IF(AK350=12,(AM349+1)*AL1,AM349*AL1)</f>
        <v>0</v>
      </c>
      <c r="AN350" s="75">
        <f>IF(AN348=AN349,(AN349+1-AO350)*AO1,AN349*AO1)</f>
        <v>0</v>
      </c>
      <c r="AO350" s="75">
        <f t="shared" si="293"/>
        <v>0</v>
      </c>
      <c r="AP350" s="75">
        <f>IF(AN349=AN350,BG350*AO1,(AP349-15)*AO1)</f>
        <v>0</v>
      </c>
      <c r="AQ350" s="75">
        <f>IF(AO350=12,(AQ349+1)*AO1,AQ349*AO1)</f>
        <v>0</v>
      </c>
      <c r="AR350" s="91">
        <f>SUM(MONTH(BC349+14)*AS1)</f>
        <v>0</v>
      </c>
      <c r="AS350" s="91">
        <f>SUM(DAY(BC349+14)*AS1)</f>
        <v>0</v>
      </c>
      <c r="AT350" s="91">
        <f>SUM(YEAR(BC349+14)*AS1)</f>
        <v>0</v>
      </c>
      <c r="AU350" s="91">
        <f>SUM(MONTH(BC349+7)*AV1)</f>
        <v>0</v>
      </c>
      <c r="AV350" s="91">
        <f>SUM(DAY(BC349+7)*AV1)</f>
        <v>0</v>
      </c>
      <c r="AW350" s="91">
        <f>SUM(YEAR(BC349+7)*AV1)</f>
        <v>0</v>
      </c>
      <c r="AX350" s="91">
        <f t="shared" si="271"/>
        <v>1</v>
      </c>
      <c r="AY350" s="91">
        <f t="shared" si="269"/>
        <v>1</v>
      </c>
      <c r="AZ350" s="91">
        <f t="shared" si="270"/>
        <v>0</v>
      </c>
      <c r="BA350" s="91">
        <f t="shared" si="270"/>
        <v>0</v>
      </c>
      <c r="BB350" s="79">
        <f t="shared" si="272"/>
        <v>0</v>
      </c>
      <c r="BC350" s="91">
        <f t="shared" si="273"/>
        <v>0</v>
      </c>
      <c r="BD350" s="75" t="s">
        <v>59</v>
      </c>
      <c r="BE350" s="91">
        <f>IF(BC350&lt;BU42,((BC350*10)+5),999999)</f>
        <v>5</v>
      </c>
      <c r="BF350" s="91">
        <f t="shared" si="274"/>
        <v>1</v>
      </c>
      <c r="BG350" s="75">
        <f t="shared" si="275"/>
        <v>0</v>
      </c>
      <c r="BH350" s="75">
        <f t="shared" si="294"/>
        <v>0</v>
      </c>
      <c r="BI350" s="75" t="b">
        <f t="shared" si="276"/>
        <v>0</v>
      </c>
      <c r="BJ350" s="75">
        <f t="shared" si="277"/>
        <v>0</v>
      </c>
      <c r="BK350" s="75">
        <f t="shared" si="278"/>
        <v>0</v>
      </c>
      <c r="BL350" s="75" t="b">
        <f t="shared" si="279"/>
        <v>1</v>
      </c>
      <c r="BM350" s="75">
        <f t="shared" si="280"/>
        <v>0</v>
      </c>
      <c r="BN350" s="75">
        <f t="shared" si="281"/>
        <v>0</v>
      </c>
      <c r="BO350" s="75" t="b">
        <f t="shared" si="282"/>
        <v>0</v>
      </c>
      <c r="BP350" s="75">
        <f t="shared" si="283"/>
        <v>0</v>
      </c>
      <c r="BQ350" s="75">
        <f t="shared" si="284"/>
        <v>0</v>
      </c>
      <c r="BR350" s="75"/>
      <c r="BS350" s="72" t="b">
        <f t="shared" si="308"/>
        <v>0</v>
      </c>
      <c r="BT350" s="72">
        <f t="shared" si="313"/>
        <v>0</v>
      </c>
      <c r="BU350" s="69" t="str">
        <f t="shared" si="312"/>
        <v/>
      </c>
      <c r="BV350" s="75"/>
      <c r="BW350" s="75"/>
      <c r="BX350" s="75"/>
      <c r="BY350" s="75"/>
      <c r="BZ350" s="75"/>
      <c r="CA350" s="75"/>
      <c r="CB350" s="75"/>
      <c r="CC350" s="75"/>
      <c r="CD350" s="79">
        <f t="shared" si="285"/>
        <v>0</v>
      </c>
      <c r="CE350" s="92">
        <f>IF(CD350&lt;CE3,CD350,CE3)</f>
        <v>0</v>
      </c>
      <c r="CF350" s="72" t="str">
        <f>IF(CE350&gt;=CE3,"BALLOON","PMT")</f>
        <v>PMT</v>
      </c>
      <c r="CG350" s="91">
        <f t="shared" si="295"/>
        <v>0</v>
      </c>
      <c r="CH350" s="91">
        <f>IF(BX1=360,CB5,CG350)</f>
        <v>0</v>
      </c>
      <c r="CI350" s="75" t="b">
        <f t="shared" si="286"/>
        <v>0</v>
      </c>
      <c r="CJ350" s="75">
        <f t="shared" si="296"/>
        <v>0</v>
      </c>
      <c r="CK350" s="75">
        <f>SUM(CJ350*CK1)</f>
        <v>0</v>
      </c>
      <c r="CL350" s="98">
        <f t="shared" si="287"/>
        <v>0</v>
      </c>
      <c r="CM350" s="97">
        <f>IF(CF350="PMT",E16-CL350,0)</f>
        <v>0</v>
      </c>
      <c r="CN350" s="97">
        <f t="shared" si="300"/>
        <v>0</v>
      </c>
      <c r="CO350" s="97">
        <f t="shared" si="288"/>
        <v>0</v>
      </c>
      <c r="CP350" s="97">
        <f t="shared" si="289"/>
        <v>0</v>
      </c>
      <c r="CQ350" s="94">
        <f t="shared" si="290"/>
        <v>0</v>
      </c>
      <c r="CR350" s="95">
        <f t="shared" si="297"/>
        <v>0</v>
      </c>
      <c r="CS350" s="96">
        <f t="shared" si="291"/>
        <v>0</v>
      </c>
      <c r="CT350" s="75">
        <f t="shared" si="299"/>
        <v>0</v>
      </c>
      <c r="CU350" s="99">
        <f t="shared" si="292"/>
        <v>0</v>
      </c>
      <c r="CV350" s="99">
        <f t="shared" si="268"/>
        <v>0</v>
      </c>
      <c r="CW350" s="100">
        <f t="shared" si="298"/>
        <v>0</v>
      </c>
      <c r="CX350" s="75">
        <f>SUM(CR350*CT350*BE1)</f>
        <v>0</v>
      </c>
    </row>
    <row r="351" spans="1:102" ht="18.95" customHeight="1">
      <c r="A351" s="45" t="str">
        <f t="shared" si="302"/>
        <v/>
      </c>
      <c r="B351" s="55" t="str">
        <f t="shared" si="304"/>
        <v/>
      </c>
      <c r="C351" s="47" t="str">
        <f t="shared" si="303"/>
        <v/>
      </c>
      <c r="D351" s="56" t="str">
        <f t="shared" si="305"/>
        <v/>
      </c>
      <c r="E351" s="121" t="str">
        <f t="shared" si="309"/>
        <v/>
      </c>
      <c r="F351" s="121"/>
      <c r="G351" s="57" t="str">
        <f t="shared" si="306"/>
        <v/>
      </c>
      <c r="H351" s="57" t="str">
        <f t="shared" si="307"/>
        <v/>
      </c>
      <c r="I351" s="128" t="str">
        <f t="shared" si="310"/>
        <v/>
      </c>
      <c r="J351" s="128" t="str">
        <f t="shared" si="311"/>
        <v/>
      </c>
      <c r="K351" s="140" t="str">
        <f t="shared" si="264"/>
        <v/>
      </c>
      <c r="L351" s="140"/>
      <c r="M351" s="139" t="str">
        <f t="shared" si="265"/>
        <v/>
      </c>
      <c r="N351" s="139"/>
      <c r="O351" s="46" t="str">
        <f t="shared" si="266"/>
        <v/>
      </c>
      <c r="P351" s="51" t="str">
        <f t="shared" si="267"/>
        <v/>
      </c>
      <c r="Q351" s="51"/>
      <c r="R351" s="75">
        <f>IF(R350+1&lt;13,(R350+1)*S1,1*S1)</f>
        <v>0</v>
      </c>
      <c r="S351" s="75">
        <f>SUM(BG351*S1)</f>
        <v>0</v>
      </c>
      <c r="T351" s="75">
        <f>IF(R351=1,(T350+1)*S1,T350*S1)</f>
        <v>0</v>
      </c>
      <c r="U351" s="75">
        <f>IF(U350+3&lt;13,(U350+3)*V1,(U350-9)*V1)</f>
        <v>0</v>
      </c>
      <c r="V351" s="75">
        <f>SUM(BG351*V1)</f>
        <v>0</v>
      </c>
      <c r="W351" s="75">
        <f>IF(U351&lt;4,(W350+1)*V1,W350*V1)</f>
        <v>0</v>
      </c>
      <c r="X351" s="75">
        <f>IF(X350+6&lt;13,(X350+6)*Y1,(X350-6)*Y1)</f>
        <v>0</v>
      </c>
      <c r="Y351" s="75">
        <f>SUM(BG351*Y1)</f>
        <v>0</v>
      </c>
      <c r="Z351" s="75">
        <f>IF(X351&lt;6,(Z350+1)*Y1,Z350*Y1)</f>
        <v>0</v>
      </c>
      <c r="AA351" s="75">
        <f>SUM(AA350*AB1)</f>
        <v>0</v>
      </c>
      <c r="AB351" s="75">
        <f>SUM(BG351*AB1)</f>
        <v>0</v>
      </c>
      <c r="AC351" s="75">
        <f>SUM(AC350+1*AB1)</f>
        <v>0</v>
      </c>
      <c r="AD351" s="75">
        <v>0</v>
      </c>
      <c r="AE351" s="75">
        <v>0</v>
      </c>
      <c r="AF351" s="75">
        <v>0</v>
      </c>
      <c r="AG351" s="75">
        <f>IF(AG350+2&lt;13,(AG350+2)*AH1,(AG350-10)*AH1)</f>
        <v>0</v>
      </c>
      <c r="AH351" s="75">
        <f>SUM(BG351*AH1)</f>
        <v>0</v>
      </c>
      <c r="AI351" s="75">
        <f>IF(AG351&lt;3,(AI350+1)*AH1,AI350*AH1)</f>
        <v>0</v>
      </c>
      <c r="AJ351" s="75">
        <f>IF(AJ349=AJ350,(AJ350+1-AK351)*AL1,AJ350*AL1)</f>
        <v>0</v>
      </c>
      <c r="AK351" s="75">
        <f t="shared" si="301"/>
        <v>0</v>
      </c>
      <c r="AL351" s="75">
        <f>IF(AJ351-AJ350=0,(AL350+15)*AL1,AM1*AL1)</f>
        <v>0</v>
      </c>
      <c r="AM351" s="75">
        <f>IF(AK351=12,(AM350+1)*AL1,AM350*AL1)</f>
        <v>0</v>
      </c>
      <c r="AN351" s="75">
        <f>IF(AN349=AN350,(AN350+1-AO351)*AO1,AN350*AO1)</f>
        <v>0</v>
      </c>
      <c r="AO351" s="75">
        <f t="shared" si="293"/>
        <v>0</v>
      </c>
      <c r="AP351" s="75">
        <f>IF(AN350=AN351,BG351*AO1,(AP350-15)*AO1)</f>
        <v>0</v>
      </c>
      <c r="AQ351" s="75">
        <f>IF(AO351=12,(AQ350+1)*AO1,AQ350*AO1)</f>
        <v>0</v>
      </c>
      <c r="AR351" s="91">
        <f>SUM(MONTH(BC350+14)*AS1)</f>
        <v>0</v>
      </c>
      <c r="AS351" s="91">
        <f>SUM(DAY(BC350+14)*AS1)</f>
        <v>0</v>
      </c>
      <c r="AT351" s="91">
        <f>SUM(YEAR(BC350+14)*AS1)</f>
        <v>0</v>
      </c>
      <c r="AU351" s="91">
        <f>SUM(MONTH(BC350+7)*AV1)</f>
        <v>0</v>
      </c>
      <c r="AV351" s="91">
        <f>SUM(DAY(BC350+7)*AV1)</f>
        <v>0</v>
      </c>
      <c r="AW351" s="91">
        <f>SUM(YEAR(BC350+7)*AV1)</f>
        <v>0</v>
      </c>
      <c r="AX351" s="91">
        <f t="shared" si="271"/>
        <v>1</v>
      </c>
      <c r="AY351" s="91">
        <f t="shared" si="269"/>
        <v>1</v>
      </c>
      <c r="AZ351" s="91">
        <f t="shared" si="270"/>
        <v>0</v>
      </c>
      <c r="BA351" s="91">
        <f t="shared" si="270"/>
        <v>0</v>
      </c>
      <c r="BB351" s="79">
        <f t="shared" si="272"/>
        <v>0</v>
      </c>
      <c r="BC351" s="91">
        <f t="shared" si="273"/>
        <v>0</v>
      </c>
      <c r="BD351" s="75" t="s">
        <v>59</v>
      </c>
      <c r="BE351" s="91">
        <f>IF(BC351&lt;BU42,((BC351*10)+5),999999)</f>
        <v>5</v>
      </c>
      <c r="BF351" s="91">
        <f t="shared" si="274"/>
        <v>1</v>
      </c>
      <c r="BG351" s="75">
        <f t="shared" si="275"/>
        <v>0</v>
      </c>
      <c r="BH351" s="75">
        <f t="shared" si="294"/>
        <v>0</v>
      </c>
      <c r="BI351" s="75" t="b">
        <f t="shared" si="276"/>
        <v>0</v>
      </c>
      <c r="BJ351" s="75">
        <f t="shared" si="277"/>
        <v>0</v>
      </c>
      <c r="BK351" s="75">
        <f t="shared" si="278"/>
        <v>0</v>
      </c>
      <c r="BL351" s="75" t="b">
        <f t="shared" si="279"/>
        <v>1</v>
      </c>
      <c r="BM351" s="75">
        <f t="shared" si="280"/>
        <v>0</v>
      </c>
      <c r="BN351" s="75">
        <f t="shared" si="281"/>
        <v>0</v>
      </c>
      <c r="BO351" s="75" t="b">
        <f t="shared" si="282"/>
        <v>0</v>
      </c>
      <c r="BP351" s="75">
        <f t="shared" si="283"/>
        <v>0</v>
      </c>
      <c r="BQ351" s="75">
        <f t="shared" si="284"/>
        <v>0</v>
      </c>
      <c r="BR351" s="75"/>
      <c r="BS351" s="72" t="b">
        <f t="shared" si="308"/>
        <v>0</v>
      </c>
      <c r="BT351" s="72">
        <f t="shared" si="313"/>
        <v>0</v>
      </c>
      <c r="BU351" s="69" t="str">
        <f t="shared" si="312"/>
        <v/>
      </c>
      <c r="BV351" s="75"/>
      <c r="BW351" s="75"/>
      <c r="BX351" s="75"/>
      <c r="BY351" s="75"/>
      <c r="BZ351" s="75"/>
      <c r="CA351" s="75"/>
      <c r="CB351" s="75"/>
      <c r="CC351" s="75"/>
      <c r="CD351" s="79">
        <f t="shared" si="285"/>
        <v>0</v>
      </c>
      <c r="CE351" s="92">
        <f>IF(CD351&lt;CE3,CD351,CE3)</f>
        <v>0</v>
      </c>
      <c r="CF351" s="72" t="str">
        <f>IF(CE351&gt;=CE3,"BALLOON","PMT")</f>
        <v>PMT</v>
      </c>
      <c r="CG351" s="91">
        <f t="shared" si="295"/>
        <v>0</v>
      </c>
      <c r="CH351" s="91">
        <f>IF(BX1=360,CB5,CG351)</f>
        <v>0</v>
      </c>
      <c r="CI351" s="75" t="b">
        <f t="shared" si="286"/>
        <v>0</v>
      </c>
      <c r="CJ351" s="75">
        <f t="shared" si="296"/>
        <v>0</v>
      </c>
      <c r="CK351" s="75">
        <f>SUM(CJ351*CK1)</f>
        <v>0</v>
      </c>
      <c r="CL351" s="98">
        <f t="shared" si="287"/>
        <v>0</v>
      </c>
      <c r="CM351" s="97">
        <f>IF(CF351="PMT",E16-CL351,0)</f>
        <v>0</v>
      </c>
      <c r="CN351" s="97">
        <f t="shared" si="300"/>
        <v>0</v>
      </c>
      <c r="CO351" s="97">
        <f t="shared" si="288"/>
        <v>0</v>
      </c>
      <c r="CP351" s="97">
        <f t="shared" si="289"/>
        <v>0</v>
      </c>
      <c r="CQ351" s="94">
        <f t="shared" si="290"/>
        <v>0</v>
      </c>
      <c r="CR351" s="95">
        <f t="shared" si="297"/>
        <v>0</v>
      </c>
      <c r="CS351" s="96">
        <f t="shared" si="291"/>
        <v>0</v>
      </c>
      <c r="CT351" s="75">
        <f t="shared" si="299"/>
        <v>0</v>
      </c>
      <c r="CU351" s="99">
        <f t="shared" si="292"/>
        <v>0</v>
      </c>
      <c r="CV351" s="99">
        <f t="shared" si="268"/>
        <v>0</v>
      </c>
      <c r="CW351" s="100">
        <f t="shared" si="298"/>
        <v>0</v>
      </c>
      <c r="CX351" s="75">
        <f>SUM(CR351*CT351*BE1)</f>
        <v>0</v>
      </c>
    </row>
    <row r="352" spans="1:102" ht="18.95" customHeight="1">
      <c r="A352" s="45" t="str">
        <f t="shared" si="302"/>
        <v/>
      </c>
      <c r="B352" s="55" t="str">
        <f t="shared" si="304"/>
        <v/>
      </c>
      <c r="C352" s="47" t="str">
        <f t="shared" si="303"/>
        <v/>
      </c>
      <c r="D352" s="56" t="str">
        <f t="shared" si="305"/>
        <v/>
      </c>
      <c r="E352" s="121" t="str">
        <f t="shared" si="309"/>
        <v/>
      </c>
      <c r="F352" s="121"/>
      <c r="G352" s="57" t="str">
        <f t="shared" si="306"/>
        <v/>
      </c>
      <c r="H352" s="57" t="str">
        <f t="shared" si="307"/>
        <v/>
      </c>
      <c r="I352" s="128" t="str">
        <f t="shared" si="310"/>
        <v/>
      </c>
      <c r="J352" s="128" t="str">
        <f t="shared" si="311"/>
        <v/>
      </c>
      <c r="K352" s="140" t="str">
        <f t="shared" ref="K352:K415" si="314">IF(C352="","","_____________")</f>
        <v/>
      </c>
      <c r="L352" s="140"/>
      <c r="M352" s="139" t="str">
        <f t="shared" si="265"/>
        <v/>
      </c>
      <c r="N352" s="139"/>
      <c r="O352" s="46" t="str">
        <f t="shared" si="266"/>
        <v/>
      </c>
      <c r="P352" s="51" t="str">
        <f t="shared" si="267"/>
        <v/>
      </c>
      <c r="Q352" s="51"/>
      <c r="R352" s="75">
        <f>IF(R351+1&lt;13,(R351+1)*S1,1*S1)</f>
        <v>0</v>
      </c>
      <c r="S352" s="75">
        <f>SUM(BG352*S1)</f>
        <v>0</v>
      </c>
      <c r="T352" s="75">
        <f>IF(R352=1,(T351+1)*S1,T351*S1)</f>
        <v>0</v>
      </c>
      <c r="U352" s="75">
        <f>IF(U351+3&lt;13,(U351+3)*V1,(U351-9)*V1)</f>
        <v>0</v>
      </c>
      <c r="V352" s="75">
        <f>SUM(BG352*V1)</f>
        <v>0</v>
      </c>
      <c r="W352" s="75">
        <f>IF(U352&lt;4,(W351+1)*V1,W351*V1)</f>
        <v>0</v>
      </c>
      <c r="X352" s="75">
        <f>IF(X351+6&lt;13,(X351+6)*Y1,(X351-6)*Y1)</f>
        <v>0</v>
      </c>
      <c r="Y352" s="75">
        <f>SUM(BG352*Y1)</f>
        <v>0</v>
      </c>
      <c r="Z352" s="75">
        <f>IF(X352&lt;6,(Z351+1)*Y1,Z351*Y1)</f>
        <v>0</v>
      </c>
      <c r="AA352" s="75">
        <f>SUM(AA351*AB1)</f>
        <v>0</v>
      </c>
      <c r="AB352" s="75">
        <f>SUM(BG352*AB1)</f>
        <v>0</v>
      </c>
      <c r="AC352" s="75">
        <f>SUM(AC351+1*AB1)</f>
        <v>0</v>
      </c>
      <c r="AD352" s="75">
        <v>0</v>
      </c>
      <c r="AE352" s="75">
        <v>0</v>
      </c>
      <c r="AF352" s="75">
        <v>0</v>
      </c>
      <c r="AG352" s="75">
        <f>IF(AG351+2&lt;13,(AG351+2)*AH1,(AG351-10)*AH1)</f>
        <v>0</v>
      </c>
      <c r="AH352" s="75">
        <f>SUM(BG352*AH1)</f>
        <v>0</v>
      </c>
      <c r="AI352" s="75">
        <f>IF(AG352&lt;3,(AI351+1)*AH1,AI351*AH1)</f>
        <v>0</v>
      </c>
      <c r="AJ352" s="75">
        <f>IF(AJ350=AJ351,(AJ351+1-AK352)*AL1,AJ351*AL1)</f>
        <v>0</v>
      </c>
      <c r="AK352" s="75">
        <f t="shared" si="301"/>
        <v>0</v>
      </c>
      <c r="AL352" s="75">
        <f>IF(AJ352-AJ351=0,(AL351+15)*AL1,AM1*AL1)</f>
        <v>0</v>
      </c>
      <c r="AM352" s="75">
        <f>IF(AK352=12,(AM351+1)*AL1,AM351*AL1)</f>
        <v>0</v>
      </c>
      <c r="AN352" s="75">
        <f>IF(AN350=AN351,(AN351+1-AO352)*AO1,AN351*AO1)</f>
        <v>0</v>
      </c>
      <c r="AO352" s="75">
        <f t="shared" si="293"/>
        <v>0</v>
      </c>
      <c r="AP352" s="75">
        <f>IF(AN351=AN352,BG352*AO1,(AP351-15)*AO1)</f>
        <v>0</v>
      </c>
      <c r="AQ352" s="75">
        <f>IF(AO352=12,(AQ351+1)*AO1,AQ351*AO1)</f>
        <v>0</v>
      </c>
      <c r="AR352" s="91">
        <f>SUM(MONTH(BC351+14)*AS1)</f>
        <v>0</v>
      </c>
      <c r="AS352" s="91">
        <f>SUM(DAY(BC351+14)*AS1)</f>
        <v>0</v>
      </c>
      <c r="AT352" s="91">
        <f>SUM(YEAR(BC351+14)*AS1)</f>
        <v>0</v>
      </c>
      <c r="AU352" s="91">
        <f>SUM(MONTH(BC351+7)*AV1)</f>
        <v>0</v>
      </c>
      <c r="AV352" s="91">
        <f>SUM(DAY(BC351+7)*AV1)</f>
        <v>0</v>
      </c>
      <c r="AW352" s="91">
        <f>SUM(YEAR(BC351+7)*AV1)</f>
        <v>0</v>
      </c>
      <c r="AX352" s="91">
        <f t="shared" si="271"/>
        <v>1</v>
      </c>
      <c r="AY352" s="91">
        <f t="shared" si="269"/>
        <v>1</v>
      </c>
      <c r="AZ352" s="91">
        <f t="shared" si="270"/>
        <v>0</v>
      </c>
      <c r="BA352" s="91">
        <f t="shared" si="270"/>
        <v>0</v>
      </c>
      <c r="BB352" s="79">
        <f t="shared" si="272"/>
        <v>0</v>
      </c>
      <c r="BC352" s="91">
        <f t="shared" si="273"/>
        <v>0</v>
      </c>
      <c r="BD352" s="75" t="s">
        <v>59</v>
      </c>
      <c r="BE352" s="91">
        <f>IF(BC352&lt;BU42,((BC352*10)+5),999999)</f>
        <v>5</v>
      </c>
      <c r="BF352" s="91">
        <f t="shared" si="274"/>
        <v>1</v>
      </c>
      <c r="BG352" s="75">
        <f t="shared" si="275"/>
        <v>0</v>
      </c>
      <c r="BH352" s="75">
        <f t="shared" si="294"/>
        <v>0</v>
      </c>
      <c r="BI352" s="75" t="b">
        <f t="shared" si="276"/>
        <v>0</v>
      </c>
      <c r="BJ352" s="75">
        <f t="shared" si="277"/>
        <v>0</v>
      </c>
      <c r="BK352" s="75">
        <f t="shared" si="278"/>
        <v>0</v>
      </c>
      <c r="BL352" s="75" t="b">
        <f t="shared" si="279"/>
        <v>1</v>
      </c>
      <c r="BM352" s="75">
        <f t="shared" si="280"/>
        <v>0</v>
      </c>
      <c r="BN352" s="75">
        <f t="shared" si="281"/>
        <v>0</v>
      </c>
      <c r="BO352" s="75" t="b">
        <f t="shared" si="282"/>
        <v>0</v>
      </c>
      <c r="BP352" s="75">
        <f t="shared" si="283"/>
        <v>0</v>
      </c>
      <c r="BQ352" s="75">
        <f t="shared" si="284"/>
        <v>0</v>
      </c>
      <c r="BR352" s="75"/>
      <c r="BS352" s="72" t="b">
        <f t="shared" si="308"/>
        <v>0</v>
      </c>
      <c r="BT352" s="72">
        <f t="shared" si="313"/>
        <v>0</v>
      </c>
      <c r="BU352" s="69" t="str">
        <f t="shared" si="312"/>
        <v/>
      </c>
      <c r="BV352" s="75"/>
      <c r="BW352" s="75"/>
      <c r="BX352" s="75"/>
      <c r="BY352" s="75"/>
      <c r="BZ352" s="75"/>
      <c r="CA352" s="75"/>
      <c r="CB352" s="75"/>
      <c r="CC352" s="75"/>
      <c r="CD352" s="79">
        <f t="shared" si="285"/>
        <v>0</v>
      </c>
      <c r="CE352" s="92">
        <f>IF(CD352&lt;CE3,CD352,CE3)</f>
        <v>0</v>
      </c>
      <c r="CF352" s="72" t="str">
        <f>IF(CE352&gt;=CE3,"BALLOON","PMT")</f>
        <v>PMT</v>
      </c>
      <c r="CG352" s="91">
        <f t="shared" si="295"/>
        <v>0</v>
      </c>
      <c r="CH352" s="91">
        <f>IF(BX1=360,CB5,CG352)</f>
        <v>0</v>
      </c>
      <c r="CI352" s="75" t="b">
        <f t="shared" si="286"/>
        <v>0</v>
      </c>
      <c r="CJ352" s="75">
        <f t="shared" si="296"/>
        <v>0</v>
      </c>
      <c r="CK352" s="75">
        <f>SUM(CJ352*CK1)</f>
        <v>0</v>
      </c>
      <c r="CL352" s="98">
        <f t="shared" si="287"/>
        <v>0</v>
      </c>
      <c r="CM352" s="97">
        <f>IF(CF352="PMT",E16-CL352,0)</f>
        <v>0</v>
      </c>
      <c r="CN352" s="97">
        <f t="shared" si="300"/>
        <v>0</v>
      </c>
      <c r="CO352" s="97">
        <f t="shared" si="288"/>
        <v>0</v>
      </c>
      <c r="CP352" s="97">
        <f t="shared" si="289"/>
        <v>0</v>
      </c>
      <c r="CQ352" s="94">
        <f t="shared" si="290"/>
        <v>0</v>
      </c>
      <c r="CR352" s="95">
        <f t="shared" si="297"/>
        <v>0</v>
      </c>
      <c r="CS352" s="96">
        <f t="shared" si="291"/>
        <v>0</v>
      </c>
      <c r="CT352" s="75">
        <f t="shared" si="299"/>
        <v>0</v>
      </c>
      <c r="CU352" s="99">
        <f t="shared" si="292"/>
        <v>0</v>
      </c>
      <c r="CV352" s="99">
        <f t="shared" si="268"/>
        <v>0</v>
      </c>
      <c r="CW352" s="100">
        <f t="shared" si="298"/>
        <v>0</v>
      </c>
      <c r="CX352" s="75">
        <f>SUM(CR352*CT352*BE1)</f>
        <v>0</v>
      </c>
    </row>
    <row r="353" spans="1:102" ht="18.95" customHeight="1">
      <c r="A353" s="45" t="str">
        <f t="shared" si="302"/>
        <v/>
      </c>
      <c r="B353" s="55" t="str">
        <f t="shared" si="304"/>
        <v/>
      </c>
      <c r="C353" s="47" t="str">
        <f t="shared" si="303"/>
        <v/>
      </c>
      <c r="D353" s="56" t="str">
        <f t="shared" si="305"/>
        <v/>
      </c>
      <c r="E353" s="121" t="str">
        <f t="shared" si="309"/>
        <v/>
      </c>
      <c r="F353" s="121"/>
      <c r="G353" s="57" t="str">
        <f t="shared" si="306"/>
        <v/>
      </c>
      <c r="H353" s="57" t="str">
        <f t="shared" si="307"/>
        <v/>
      </c>
      <c r="I353" s="128" t="str">
        <f t="shared" si="310"/>
        <v/>
      </c>
      <c r="J353" s="128" t="str">
        <f t="shared" si="311"/>
        <v/>
      </c>
      <c r="K353" s="140" t="str">
        <f t="shared" si="314"/>
        <v/>
      </c>
      <c r="L353" s="140"/>
      <c r="M353" s="139" t="str">
        <f t="shared" si="265"/>
        <v/>
      </c>
      <c r="N353" s="139"/>
      <c r="O353" s="46" t="str">
        <f t="shared" si="266"/>
        <v/>
      </c>
      <c r="P353" s="51" t="str">
        <f t="shared" si="267"/>
        <v/>
      </c>
      <c r="Q353" s="51"/>
      <c r="R353" s="75">
        <f>IF(R352+1&lt;13,(R352+1)*S1,1*S1)</f>
        <v>0</v>
      </c>
      <c r="S353" s="75">
        <f>SUM(BG353*S1)</f>
        <v>0</v>
      </c>
      <c r="T353" s="75">
        <f>IF(R353=1,(T352+1)*S1,T352*S1)</f>
        <v>0</v>
      </c>
      <c r="U353" s="75">
        <f>IF(U352+3&lt;13,(U352+3)*V1,(U352-9)*V1)</f>
        <v>0</v>
      </c>
      <c r="V353" s="75">
        <f>SUM(BG353*V1)</f>
        <v>0</v>
      </c>
      <c r="W353" s="75">
        <f>IF(U353&lt;4,(W352+1)*V1,W352*V1)</f>
        <v>0</v>
      </c>
      <c r="X353" s="75">
        <f>IF(X352+6&lt;13,(X352+6)*Y1,(X352-6)*Y1)</f>
        <v>0</v>
      </c>
      <c r="Y353" s="75">
        <f>SUM(BG353*Y1)</f>
        <v>0</v>
      </c>
      <c r="Z353" s="75">
        <f>IF(X353&lt;6,(Z352+1)*Y1,Z352*Y1)</f>
        <v>0</v>
      </c>
      <c r="AA353" s="75">
        <f>SUM(AA352*AB1)</f>
        <v>0</v>
      </c>
      <c r="AB353" s="75">
        <f>SUM(BG353*AB1)</f>
        <v>0</v>
      </c>
      <c r="AC353" s="75">
        <f>SUM(AC352+1*AB1)</f>
        <v>0</v>
      </c>
      <c r="AD353" s="75">
        <v>0</v>
      </c>
      <c r="AE353" s="75">
        <v>0</v>
      </c>
      <c r="AF353" s="75">
        <v>0</v>
      </c>
      <c r="AG353" s="75">
        <f>IF(AG352+2&lt;13,(AG352+2)*AH1,(AG352-10)*AH1)</f>
        <v>0</v>
      </c>
      <c r="AH353" s="75">
        <f>SUM(BG353*AH1)</f>
        <v>0</v>
      </c>
      <c r="AI353" s="75">
        <f>IF(AG353&lt;3,(AI352+1)*AH1,AI352*AH1)</f>
        <v>0</v>
      </c>
      <c r="AJ353" s="75">
        <f>IF(AJ351=AJ352,(AJ352+1-AK353)*AL1,AJ352*AL1)</f>
        <v>0</v>
      </c>
      <c r="AK353" s="75">
        <f t="shared" si="301"/>
        <v>0</v>
      </c>
      <c r="AL353" s="75">
        <f>IF(AJ353-AJ352=0,(AL352+15)*AL1,AM1*AL1)</f>
        <v>0</v>
      </c>
      <c r="AM353" s="75">
        <f>IF(AK353=12,(AM352+1)*AL1,AM352*AL1)</f>
        <v>0</v>
      </c>
      <c r="AN353" s="75">
        <f>IF(AN351=AN352,(AN352+1-AO353)*AO1,AN352*AO1)</f>
        <v>0</v>
      </c>
      <c r="AO353" s="75">
        <f t="shared" si="293"/>
        <v>0</v>
      </c>
      <c r="AP353" s="75">
        <f>IF(AN352=AN353,BG353*AO1,(AP352-15)*AO1)</f>
        <v>0</v>
      </c>
      <c r="AQ353" s="75">
        <f>IF(AO353=12,(AQ352+1)*AO1,AQ352*AO1)</f>
        <v>0</v>
      </c>
      <c r="AR353" s="91">
        <f>SUM(MONTH(BC352+14)*AS1)</f>
        <v>0</v>
      </c>
      <c r="AS353" s="91">
        <f>SUM(DAY(BC352+14)*AS1)</f>
        <v>0</v>
      </c>
      <c r="AT353" s="91">
        <f>SUM(YEAR(BC352+14)*AS1)</f>
        <v>0</v>
      </c>
      <c r="AU353" s="91">
        <f>SUM(MONTH(BC352+7)*AV1)</f>
        <v>0</v>
      </c>
      <c r="AV353" s="91">
        <f>SUM(DAY(BC352+7)*AV1)</f>
        <v>0</v>
      </c>
      <c r="AW353" s="91">
        <f>SUM(YEAR(BC352+7)*AV1)</f>
        <v>0</v>
      </c>
      <c r="AX353" s="91">
        <f t="shared" si="271"/>
        <v>1</v>
      </c>
      <c r="AY353" s="91">
        <f t="shared" si="269"/>
        <v>1</v>
      </c>
      <c r="AZ353" s="91">
        <f t="shared" si="270"/>
        <v>0</v>
      </c>
      <c r="BA353" s="91">
        <f t="shared" si="270"/>
        <v>0</v>
      </c>
      <c r="BB353" s="79">
        <f t="shared" si="272"/>
        <v>0</v>
      </c>
      <c r="BC353" s="91">
        <f t="shared" si="273"/>
        <v>0</v>
      </c>
      <c r="BD353" s="75" t="s">
        <v>59</v>
      </c>
      <c r="BE353" s="91">
        <f>IF(BC353&lt;BU42,((BC353*10)+5),999999)</f>
        <v>5</v>
      </c>
      <c r="BF353" s="91">
        <f t="shared" si="274"/>
        <v>1</v>
      </c>
      <c r="BG353" s="75">
        <f t="shared" si="275"/>
        <v>0</v>
      </c>
      <c r="BH353" s="75">
        <f t="shared" si="294"/>
        <v>0</v>
      </c>
      <c r="BI353" s="75" t="b">
        <f t="shared" si="276"/>
        <v>0</v>
      </c>
      <c r="BJ353" s="75">
        <f t="shared" si="277"/>
        <v>0</v>
      </c>
      <c r="BK353" s="75">
        <f t="shared" si="278"/>
        <v>0</v>
      </c>
      <c r="BL353" s="75" t="b">
        <f t="shared" si="279"/>
        <v>1</v>
      </c>
      <c r="BM353" s="75">
        <f t="shared" si="280"/>
        <v>0</v>
      </c>
      <c r="BN353" s="75">
        <f t="shared" si="281"/>
        <v>0</v>
      </c>
      <c r="BO353" s="75" t="b">
        <f t="shared" si="282"/>
        <v>0</v>
      </c>
      <c r="BP353" s="75">
        <f t="shared" si="283"/>
        <v>0</v>
      </c>
      <c r="BQ353" s="75">
        <f t="shared" si="284"/>
        <v>0</v>
      </c>
      <c r="BR353" s="75"/>
      <c r="BS353" s="72" t="b">
        <f t="shared" si="308"/>
        <v>0</v>
      </c>
      <c r="BT353" s="72">
        <f t="shared" si="313"/>
        <v>0</v>
      </c>
      <c r="BU353" s="69" t="str">
        <f t="shared" si="312"/>
        <v/>
      </c>
      <c r="BV353" s="75"/>
      <c r="BW353" s="75"/>
      <c r="BX353" s="75"/>
      <c r="BY353" s="75"/>
      <c r="BZ353" s="75"/>
      <c r="CA353" s="75"/>
      <c r="CB353" s="75"/>
      <c r="CC353" s="75"/>
      <c r="CD353" s="79">
        <f t="shared" si="285"/>
        <v>0</v>
      </c>
      <c r="CE353" s="92">
        <f>IF(CD353&lt;CE3,CD353,CE3)</f>
        <v>0</v>
      </c>
      <c r="CF353" s="72" t="str">
        <f>IF(CE353&gt;=CE3,"BALLOON","PMT")</f>
        <v>PMT</v>
      </c>
      <c r="CG353" s="91">
        <f t="shared" si="295"/>
        <v>0</v>
      </c>
      <c r="CH353" s="91">
        <f>IF(BX1=360,CB5,CG353)</f>
        <v>0</v>
      </c>
      <c r="CI353" s="75" t="b">
        <f t="shared" si="286"/>
        <v>0</v>
      </c>
      <c r="CJ353" s="75">
        <f t="shared" si="296"/>
        <v>0</v>
      </c>
      <c r="CK353" s="75">
        <f>SUM(CJ353*CK1)</f>
        <v>0</v>
      </c>
      <c r="CL353" s="98">
        <f t="shared" si="287"/>
        <v>0</v>
      </c>
      <c r="CM353" s="97">
        <f>IF(CF353="PMT",E16-CL353,0)</f>
        <v>0</v>
      </c>
      <c r="CN353" s="97">
        <f t="shared" si="300"/>
        <v>0</v>
      </c>
      <c r="CO353" s="97">
        <f t="shared" si="288"/>
        <v>0</v>
      </c>
      <c r="CP353" s="97">
        <f t="shared" si="289"/>
        <v>0</v>
      </c>
      <c r="CQ353" s="94">
        <f t="shared" si="290"/>
        <v>0</v>
      </c>
      <c r="CR353" s="95">
        <f t="shared" si="297"/>
        <v>0</v>
      </c>
      <c r="CS353" s="96">
        <f t="shared" si="291"/>
        <v>0</v>
      </c>
      <c r="CT353" s="75">
        <f t="shared" si="299"/>
        <v>0</v>
      </c>
      <c r="CU353" s="99">
        <f t="shared" si="292"/>
        <v>0</v>
      </c>
      <c r="CV353" s="99">
        <f t="shared" si="268"/>
        <v>0</v>
      </c>
      <c r="CW353" s="100">
        <f t="shared" si="298"/>
        <v>0</v>
      </c>
      <c r="CX353" s="75">
        <f>SUM(CR353*CT353*BE1)</f>
        <v>0</v>
      </c>
    </row>
    <row r="354" spans="1:102" ht="18.95" customHeight="1">
      <c r="A354" s="45" t="str">
        <f t="shared" si="302"/>
        <v/>
      </c>
      <c r="B354" s="55" t="str">
        <f t="shared" si="304"/>
        <v/>
      </c>
      <c r="C354" s="47" t="str">
        <f t="shared" si="303"/>
        <v/>
      </c>
      <c r="D354" s="56" t="str">
        <f t="shared" si="305"/>
        <v/>
      </c>
      <c r="E354" s="121" t="str">
        <f t="shared" si="309"/>
        <v/>
      </c>
      <c r="F354" s="121"/>
      <c r="G354" s="57" t="str">
        <f t="shared" si="306"/>
        <v/>
      </c>
      <c r="H354" s="57" t="str">
        <f t="shared" si="307"/>
        <v/>
      </c>
      <c r="I354" s="128" t="str">
        <f t="shared" si="310"/>
        <v/>
      </c>
      <c r="J354" s="128" t="str">
        <f t="shared" si="311"/>
        <v/>
      </c>
      <c r="K354" s="140" t="str">
        <f t="shared" si="314"/>
        <v/>
      </c>
      <c r="L354" s="140"/>
      <c r="M354" s="139" t="str">
        <f t="shared" si="265"/>
        <v/>
      </c>
      <c r="N354" s="139"/>
      <c r="O354" s="46" t="str">
        <f t="shared" si="266"/>
        <v/>
      </c>
      <c r="P354" s="51" t="str">
        <f t="shared" si="267"/>
        <v/>
      </c>
      <c r="Q354" s="51"/>
      <c r="R354" s="75">
        <f>IF(R353+1&lt;13,(R353+1)*S1,1*S1)</f>
        <v>0</v>
      </c>
      <c r="S354" s="75">
        <f>SUM(BG354*S1)</f>
        <v>0</v>
      </c>
      <c r="T354" s="75">
        <f>IF(R354=1,(T353+1)*S1,T353*S1)</f>
        <v>0</v>
      </c>
      <c r="U354" s="75">
        <f>IF(U353+3&lt;13,(U353+3)*V1,(U353-9)*V1)</f>
        <v>0</v>
      </c>
      <c r="V354" s="75">
        <f>SUM(BG354*V1)</f>
        <v>0</v>
      </c>
      <c r="W354" s="75">
        <f>IF(U354&lt;4,(W353+1)*V1,W353*V1)</f>
        <v>0</v>
      </c>
      <c r="X354" s="75">
        <f>IF(X353+6&lt;13,(X353+6)*Y1,(X353-6)*Y1)</f>
        <v>0</v>
      </c>
      <c r="Y354" s="75">
        <f>SUM(BG354*Y1)</f>
        <v>0</v>
      </c>
      <c r="Z354" s="75">
        <f>IF(X354&lt;6,(Z353+1)*Y1,Z353*Y1)</f>
        <v>0</v>
      </c>
      <c r="AA354" s="75">
        <f>SUM(AA353*AB1)</f>
        <v>0</v>
      </c>
      <c r="AB354" s="75">
        <f>SUM(BG354*AB1)</f>
        <v>0</v>
      </c>
      <c r="AC354" s="75">
        <f>SUM(AC353+1*AB1)</f>
        <v>0</v>
      </c>
      <c r="AD354" s="75">
        <v>0</v>
      </c>
      <c r="AE354" s="75">
        <v>0</v>
      </c>
      <c r="AF354" s="75">
        <v>0</v>
      </c>
      <c r="AG354" s="75">
        <f>IF(AG353+2&lt;13,(AG353+2)*AH1,(AG353-10)*AH1)</f>
        <v>0</v>
      </c>
      <c r="AH354" s="75">
        <f>SUM(BG354*AH1)</f>
        <v>0</v>
      </c>
      <c r="AI354" s="75">
        <f>IF(AG354&lt;3,(AI353+1)*AH1,AI353*AH1)</f>
        <v>0</v>
      </c>
      <c r="AJ354" s="75">
        <f>IF(AJ352=AJ353,(AJ353+1-AK354)*AL1,AJ353*AL1)</f>
        <v>0</v>
      </c>
      <c r="AK354" s="75">
        <f t="shared" si="301"/>
        <v>0</v>
      </c>
      <c r="AL354" s="75">
        <f>IF(AJ354-AJ353=0,(AL353+15)*AL1,AM1*AL1)</f>
        <v>0</v>
      </c>
      <c r="AM354" s="75">
        <f>IF(AK354=12,(AM353+1)*AL1,AM353*AL1)</f>
        <v>0</v>
      </c>
      <c r="AN354" s="75">
        <f>IF(AN352=AN353,(AN353+1-AO354)*AO1,AN353*AO1)</f>
        <v>0</v>
      </c>
      <c r="AO354" s="75">
        <f t="shared" si="293"/>
        <v>0</v>
      </c>
      <c r="AP354" s="75">
        <f>IF(AN353=AN354,BG354*AO1,(AP353-15)*AO1)</f>
        <v>0</v>
      </c>
      <c r="AQ354" s="75">
        <f>IF(AO354=12,(AQ353+1)*AO1,AQ353*AO1)</f>
        <v>0</v>
      </c>
      <c r="AR354" s="91">
        <f>SUM(MONTH(BC353+14)*AS1)</f>
        <v>0</v>
      </c>
      <c r="AS354" s="91">
        <f>SUM(DAY(BC353+14)*AS1)</f>
        <v>0</v>
      </c>
      <c r="AT354" s="91">
        <f>SUM(YEAR(BC353+14)*AS1)</f>
        <v>0</v>
      </c>
      <c r="AU354" s="91">
        <f>SUM(MONTH(BC353+7)*AV1)</f>
        <v>0</v>
      </c>
      <c r="AV354" s="91">
        <f>SUM(DAY(BC353+7)*AV1)</f>
        <v>0</v>
      </c>
      <c r="AW354" s="91">
        <f>SUM(YEAR(BC353+7)*AV1)</f>
        <v>0</v>
      </c>
      <c r="AX354" s="91">
        <f t="shared" si="271"/>
        <v>1</v>
      </c>
      <c r="AY354" s="91">
        <f t="shared" si="269"/>
        <v>1</v>
      </c>
      <c r="AZ354" s="91">
        <f t="shared" si="270"/>
        <v>0</v>
      </c>
      <c r="BA354" s="91">
        <f t="shared" si="270"/>
        <v>0</v>
      </c>
      <c r="BB354" s="79">
        <f t="shared" si="272"/>
        <v>0</v>
      </c>
      <c r="BC354" s="91">
        <f t="shared" si="273"/>
        <v>0</v>
      </c>
      <c r="BD354" s="75" t="s">
        <v>59</v>
      </c>
      <c r="BE354" s="91">
        <f>IF(BC354&lt;BU42,((BC354*10)+5),999999)</f>
        <v>5</v>
      </c>
      <c r="BF354" s="91">
        <f t="shared" si="274"/>
        <v>1</v>
      </c>
      <c r="BG354" s="75">
        <f t="shared" si="275"/>
        <v>0</v>
      </c>
      <c r="BH354" s="75">
        <f t="shared" si="294"/>
        <v>0</v>
      </c>
      <c r="BI354" s="75" t="b">
        <f t="shared" si="276"/>
        <v>0</v>
      </c>
      <c r="BJ354" s="75">
        <f t="shared" si="277"/>
        <v>0</v>
      </c>
      <c r="BK354" s="75">
        <f t="shared" si="278"/>
        <v>0</v>
      </c>
      <c r="BL354" s="75" t="b">
        <f t="shared" si="279"/>
        <v>1</v>
      </c>
      <c r="BM354" s="75">
        <f t="shared" si="280"/>
        <v>0</v>
      </c>
      <c r="BN354" s="75">
        <f t="shared" si="281"/>
        <v>0</v>
      </c>
      <c r="BO354" s="75" t="b">
        <f t="shared" si="282"/>
        <v>0</v>
      </c>
      <c r="BP354" s="75">
        <f t="shared" si="283"/>
        <v>0</v>
      </c>
      <c r="BQ354" s="75">
        <f t="shared" si="284"/>
        <v>0</v>
      </c>
      <c r="BR354" s="75"/>
      <c r="BS354" s="72" t="b">
        <f t="shared" si="308"/>
        <v>0</v>
      </c>
      <c r="BT354" s="72">
        <f t="shared" si="313"/>
        <v>0</v>
      </c>
      <c r="BU354" s="69" t="str">
        <f t="shared" si="312"/>
        <v/>
      </c>
      <c r="BV354" s="75"/>
      <c r="BW354" s="75"/>
      <c r="BX354" s="75"/>
      <c r="BY354" s="75"/>
      <c r="BZ354" s="75"/>
      <c r="CA354" s="75"/>
      <c r="CB354" s="75"/>
      <c r="CC354" s="75"/>
      <c r="CD354" s="79">
        <f t="shared" si="285"/>
        <v>0</v>
      </c>
      <c r="CE354" s="92">
        <f>IF(CD354&lt;CE3,CD354,CE3)</f>
        <v>0</v>
      </c>
      <c r="CF354" s="72" t="str">
        <f>IF(CE354&gt;=CE3,"BALLOON","PMT")</f>
        <v>PMT</v>
      </c>
      <c r="CG354" s="91">
        <f t="shared" si="295"/>
        <v>0</v>
      </c>
      <c r="CH354" s="91">
        <f>IF(BX1=360,CB5,CG354)</f>
        <v>0</v>
      </c>
      <c r="CI354" s="75" t="b">
        <f t="shared" si="286"/>
        <v>0</v>
      </c>
      <c r="CJ354" s="75">
        <f t="shared" si="296"/>
        <v>0</v>
      </c>
      <c r="CK354" s="75">
        <f>SUM(CJ354*CK1)</f>
        <v>0</v>
      </c>
      <c r="CL354" s="98">
        <f t="shared" si="287"/>
        <v>0</v>
      </c>
      <c r="CM354" s="97">
        <f>IF(CF354="PMT",E16-CL354,0)</f>
        <v>0</v>
      </c>
      <c r="CN354" s="97">
        <f t="shared" si="300"/>
        <v>0</v>
      </c>
      <c r="CO354" s="97">
        <f t="shared" si="288"/>
        <v>0</v>
      </c>
      <c r="CP354" s="97">
        <f t="shared" si="289"/>
        <v>0</v>
      </c>
      <c r="CQ354" s="94">
        <f t="shared" si="290"/>
        <v>0</v>
      </c>
      <c r="CR354" s="95">
        <f t="shared" si="297"/>
        <v>0</v>
      </c>
      <c r="CS354" s="96">
        <f t="shared" si="291"/>
        <v>0</v>
      </c>
      <c r="CT354" s="75">
        <f t="shared" si="299"/>
        <v>0</v>
      </c>
      <c r="CU354" s="99">
        <f t="shared" si="292"/>
        <v>0</v>
      </c>
      <c r="CV354" s="99">
        <f t="shared" si="268"/>
        <v>0</v>
      </c>
      <c r="CW354" s="100">
        <f t="shared" si="298"/>
        <v>0</v>
      </c>
      <c r="CX354" s="75">
        <f>SUM(CR354*CT354*BE1)</f>
        <v>0</v>
      </c>
    </row>
    <row r="355" spans="1:102" ht="18.95" customHeight="1">
      <c r="A355" s="45" t="str">
        <f t="shared" si="302"/>
        <v/>
      </c>
      <c r="B355" s="55" t="str">
        <f t="shared" si="304"/>
        <v/>
      </c>
      <c r="C355" s="47" t="str">
        <f t="shared" si="303"/>
        <v/>
      </c>
      <c r="D355" s="56" t="str">
        <f t="shared" si="305"/>
        <v/>
      </c>
      <c r="E355" s="121" t="str">
        <f t="shared" si="309"/>
        <v/>
      </c>
      <c r="F355" s="121"/>
      <c r="G355" s="57" t="str">
        <f t="shared" si="306"/>
        <v/>
      </c>
      <c r="H355" s="57" t="str">
        <f t="shared" si="307"/>
        <v/>
      </c>
      <c r="I355" s="128" t="str">
        <f t="shared" si="310"/>
        <v/>
      </c>
      <c r="J355" s="128" t="str">
        <f t="shared" si="311"/>
        <v/>
      </c>
      <c r="K355" s="140" t="str">
        <f t="shared" si="314"/>
        <v/>
      </c>
      <c r="L355" s="140"/>
      <c r="M355" s="139" t="str">
        <f t="shared" si="265"/>
        <v/>
      </c>
      <c r="N355" s="139"/>
      <c r="O355" s="46" t="str">
        <f t="shared" si="266"/>
        <v/>
      </c>
      <c r="P355" s="51" t="str">
        <f t="shared" si="267"/>
        <v/>
      </c>
      <c r="Q355" s="51"/>
      <c r="R355" s="75">
        <f>IF(R354+1&lt;13,(R354+1)*S1,1*S1)</f>
        <v>0</v>
      </c>
      <c r="S355" s="75">
        <f>SUM(BG355*S1)</f>
        <v>0</v>
      </c>
      <c r="T355" s="75">
        <f>IF(R355=1,(T354+1)*S1,T354*S1)</f>
        <v>0</v>
      </c>
      <c r="U355" s="75">
        <f>IF(U354+3&lt;13,(U354+3)*V1,(U354-9)*V1)</f>
        <v>0</v>
      </c>
      <c r="V355" s="75">
        <f>SUM(BG355*V1)</f>
        <v>0</v>
      </c>
      <c r="W355" s="75">
        <f>IF(U355&lt;4,(W354+1)*V1,W354*V1)</f>
        <v>0</v>
      </c>
      <c r="X355" s="75">
        <f>IF(X354+6&lt;13,(X354+6)*Y1,(X354-6)*Y1)</f>
        <v>0</v>
      </c>
      <c r="Y355" s="75">
        <f>SUM(BG355*Y1)</f>
        <v>0</v>
      </c>
      <c r="Z355" s="75">
        <f>IF(X355&lt;6,(Z354+1)*Y1,Z354*Y1)</f>
        <v>0</v>
      </c>
      <c r="AA355" s="75">
        <f>SUM(AA354*AB1)</f>
        <v>0</v>
      </c>
      <c r="AB355" s="75">
        <f>SUM(BG355*AB1)</f>
        <v>0</v>
      </c>
      <c r="AC355" s="75">
        <f>SUM(AC354+1*AB1)</f>
        <v>0</v>
      </c>
      <c r="AD355" s="75">
        <v>0</v>
      </c>
      <c r="AE355" s="75">
        <v>0</v>
      </c>
      <c r="AF355" s="75">
        <v>0</v>
      </c>
      <c r="AG355" s="75">
        <f>IF(AG354+2&lt;13,(AG354+2)*AH1,(AG354-10)*AH1)</f>
        <v>0</v>
      </c>
      <c r="AH355" s="75">
        <f>SUM(BG355*AH1)</f>
        <v>0</v>
      </c>
      <c r="AI355" s="75">
        <f>IF(AG355&lt;3,(AI354+1)*AH1,AI354*AH1)</f>
        <v>0</v>
      </c>
      <c r="AJ355" s="75">
        <f>IF(AJ353=AJ354,(AJ354+1-AK355)*AL1,AJ354*AL1)</f>
        <v>0</v>
      </c>
      <c r="AK355" s="75">
        <f t="shared" si="301"/>
        <v>0</v>
      </c>
      <c r="AL355" s="75">
        <f>IF(AJ355-AJ354=0,(AL354+15)*AL1,AM1*AL1)</f>
        <v>0</v>
      </c>
      <c r="AM355" s="75">
        <f>IF(AK355=12,(AM354+1)*AL1,AM354*AL1)</f>
        <v>0</v>
      </c>
      <c r="AN355" s="75">
        <f>IF(AN353=AN354,(AN354+1-AO355)*AO1,AN354*AO1)</f>
        <v>0</v>
      </c>
      <c r="AO355" s="75">
        <f t="shared" si="293"/>
        <v>0</v>
      </c>
      <c r="AP355" s="75">
        <f>IF(AN354=AN355,BG355*AO1,(AP354-15)*AO1)</f>
        <v>0</v>
      </c>
      <c r="AQ355" s="75">
        <f>IF(AO355=12,(AQ354+1)*AO1,AQ354*AO1)</f>
        <v>0</v>
      </c>
      <c r="AR355" s="91">
        <f>SUM(MONTH(BC354+14)*AS1)</f>
        <v>0</v>
      </c>
      <c r="AS355" s="91">
        <f>SUM(DAY(BC354+14)*AS1)</f>
        <v>0</v>
      </c>
      <c r="AT355" s="91">
        <f>SUM(YEAR(BC354+14)*AS1)</f>
        <v>0</v>
      </c>
      <c r="AU355" s="91">
        <f>SUM(MONTH(BC354+7)*AV1)</f>
        <v>0</v>
      </c>
      <c r="AV355" s="91">
        <f>SUM(DAY(BC354+7)*AV1)</f>
        <v>0</v>
      </c>
      <c r="AW355" s="91">
        <f>SUM(YEAR(BC354+7)*AV1)</f>
        <v>0</v>
      </c>
      <c r="AX355" s="91">
        <f t="shared" si="271"/>
        <v>1</v>
      </c>
      <c r="AY355" s="91">
        <f t="shared" si="269"/>
        <v>1</v>
      </c>
      <c r="AZ355" s="91">
        <f t="shared" si="270"/>
        <v>0</v>
      </c>
      <c r="BA355" s="91">
        <f t="shared" si="270"/>
        <v>0</v>
      </c>
      <c r="BB355" s="79">
        <f t="shared" si="272"/>
        <v>0</v>
      </c>
      <c r="BC355" s="91">
        <f t="shared" si="273"/>
        <v>0</v>
      </c>
      <c r="BD355" s="75" t="s">
        <v>59</v>
      </c>
      <c r="BE355" s="91">
        <f>IF(BC355&lt;BU42,((BC355*10)+5),999999)</f>
        <v>5</v>
      </c>
      <c r="BF355" s="91">
        <f t="shared" si="274"/>
        <v>1</v>
      </c>
      <c r="BG355" s="75">
        <f t="shared" si="275"/>
        <v>0</v>
      </c>
      <c r="BH355" s="75">
        <f t="shared" si="294"/>
        <v>0</v>
      </c>
      <c r="BI355" s="75" t="b">
        <f t="shared" si="276"/>
        <v>0</v>
      </c>
      <c r="BJ355" s="75">
        <f t="shared" si="277"/>
        <v>0</v>
      </c>
      <c r="BK355" s="75">
        <f t="shared" si="278"/>
        <v>0</v>
      </c>
      <c r="BL355" s="75" t="b">
        <f t="shared" si="279"/>
        <v>1</v>
      </c>
      <c r="BM355" s="75">
        <f t="shared" si="280"/>
        <v>0</v>
      </c>
      <c r="BN355" s="75">
        <f t="shared" si="281"/>
        <v>0</v>
      </c>
      <c r="BO355" s="75" t="b">
        <f t="shared" si="282"/>
        <v>0</v>
      </c>
      <c r="BP355" s="75">
        <f t="shared" si="283"/>
        <v>0</v>
      </c>
      <c r="BQ355" s="75">
        <f t="shared" si="284"/>
        <v>0</v>
      </c>
      <c r="BR355" s="75"/>
      <c r="BS355" s="72" t="b">
        <f t="shared" si="308"/>
        <v>0</v>
      </c>
      <c r="BT355" s="72">
        <f t="shared" si="313"/>
        <v>0</v>
      </c>
      <c r="BU355" s="69" t="str">
        <f t="shared" si="312"/>
        <v/>
      </c>
      <c r="BV355" s="75"/>
      <c r="BW355" s="75"/>
      <c r="BX355" s="75"/>
      <c r="BY355" s="75"/>
      <c r="BZ355" s="75"/>
      <c r="CA355" s="75"/>
      <c r="CB355" s="75"/>
      <c r="CC355" s="75"/>
      <c r="CD355" s="79">
        <f t="shared" si="285"/>
        <v>0</v>
      </c>
      <c r="CE355" s="92">
        <f>IF(CD355&lt;CE3,CD355,CE3)</f>
        <v>0</v>
      </c>
      <c r="CF355" s="72" t="str">
        <f>IF(CE355&gt;=CE3,"BALLOON","PMT")</f>
        <v>PMT</v>
      </c>
      <c r="CG355" s="91">
        <f t="shared" si="295"/>
        <v>0</v>
      </c>
      <c r="CH355" s="91">
        <f>IF(BX1=360,CB5,CG355)</f>
        <v>0</v>
      </c>
      <c r="CI355" s="75" t="b">
        <f t="shared" si="286"/>
        <v>0</v>
      </c>
      <c r="CJ355" s="75">
        <f t="shared" si="296"/>
        <v>0</v>
      </c>
      <c r="CK355" s="75">
        <f>SUM(CJ355*CK1)</f>
        <v>0</v>
      </c>
      <c r="CL355" s="98">
        <f t="shared" si="287"/>
        <v>0</v>
      </c>
      <c r="CM355" s="97">
        <f>IF(CF355="PMT",E16-CL355,0)</f>
        <v>0</v>
      </c>
      <c r="CN355" s="97">
        <f t="shared" si="300"/>
        <v>0</v>
      </c>
      <c r="CO355" s="97">
        <f t="shared" si="288"/>
        <v>0</v>
      </c>
      <c r="CP355" s="97">
        <f t="shared" si="289"/>
        <v>0</v>
      </c>
      <c r="CQ355" s="94">
        <f t="shared" si="290"/>
        <v>0</v>
      </c>
      <c r="CR355" s="95">
        <f t="shared" si="297"/>
        <v>0</v>
      </c>
      <c r="CS355" s="96">
        <f t="shared" si="291"/>
        <v>0</v>
      </c>
      <c r="CT355" s="75">
        <f t="shared" si="299"/>
        <v>0</v>
      </c>
      <c r="CU355" s="99">
        <f t="shared" si="292"/>
        <v>0</v>
      </c>
      <c r="CV355" s="99">
        <f t="shared" si="268"/>
        <v>0</v>
      </c>
      <c r="CW355" s="100">
        <f t="shared" si="298"/>
        <v>0</v>
      </c>
      <c r="CX355" s="75">
        <f>SUM(CR355*CT355*BE1)</f>
        <v>0</v>
      </c>
    </row>
    <row r="356" spans="1:102" ht="18.95" customHeight="1">
      <c r="A356" s="45" t="str">
        <f t="shared" si="302"/>
        <v/>
      </c>
      <c r="B356" s="55" t="str">
        <f t="shared" si="304"/>
        <v/>
      </c>
      <c r="C356" s="47" t="str">
        <f t="shared" si="303"/>
        <v/>
      </c>
      <c r="D356" s="56" t="str">
        <f t="shared" si="305"/>
        <v/>
      </c>
      <c r="E356" s="121" t="str">
        <f t="shared" si="309"/>
        <v/>
      </c>
      <c r="F356" s="121"/>
      <c r="G356" s="57" t="str">
        <f t="shared" si="306"/>
        <v/>
      </c>
      <c r="H356" s="57" t="str">
        <f t="shared" si="307"/>
        <v/>
      </c>
      <c r="I356" s="128" t="str">
        <f t="shared" si="310"/>
        <v/>
      </c>
      <c r="J356" s="128" t="str">
        <f t="shared" si="311"/>
        <v/>
      </c>
      <c r="K356" s="140" t="str">
        <f t="shared" si="314"/>
        <v/>
      </c>
      <c r="L356" s="140"/>
      <c r="M356" s="139" t="str">
        <f t="shared" ref="M356:M419" si="315">IF(C356="","","$____________")</f>
        <v/>
      </c>
      <c r="N356" s="139"/>
      <c r="O356" s="46" t="str">
        <f t="shared" si="266"/>
        <v/>
      </c>
      <c r="P356" s="51" t="str">
        <f t="shared" si="267"/>
        <v/>
      </c>
      <c r="Q356" s="51"/>
      <c r="R356" s="75">
        <f>IF(R355+1&lt;13,(R355+1)*S1,1*S1)</f>
        <v>0</v>
      </c>
      <c r="S356" s="75">
        <f>SUM(BG356*S1)</f>
        <v>0</v>
      </c>
      <c r="T356" s="75">
        <f>IF(R356=1,(T355+1)*S1,T355*S1)</f>
        <v>0</v>
      </c>
      <c r="U356" s="75">
        <f>IF(U355+3&lt;13,(U355+3)*V1,(U355-9)*V1)</f>
        <v>0</v>
      </c>
      <c r="V356" s="75">
        <f>SUM(BG356*V1)</f>
        <v>0</v>
      </c>
      <c r="W356" s="75">
        <f>IF(U356&lt;4,(W355+1)*V1,W355*V1)</f>
        <v>0</v>
      </c>
      <c r="X356" s="75">
        <f>IF(X355+6&lt;13,(X355+6)*Y1,(X355-6)*Y1)</f>
        <v>0</v>
      </c>
      <c r="Y356" s="75">
        <f>SUM(BG356*Y1)</f>
        <v>0</v>
      </c>
      <c r="Z356" s="75">
        <f>IF(X356&lt;6,(Z355+1)*Y1,Z355*Y1)</f>
        <v>0</v>
      </c>
      <c r="AA356" s="75">
        <f>SUM(AA355*AB1)</f>
        <v>0</v>
      </c>
      <c r="AB356" s="75">
        <f>SUM(BG356*AB1)</f>
        <v>0</v>
      </c>
      <c r="AC356" s="75">
        <f>SUM(AC355+1*AB1)</f>
        <v>0</v>
      </c>
      <c r="AD356" s="75">
        <v>0</v>
      </c>
      <c r="AE356" s="75">
        <v>0</v>
      </c>
      <c r="AF356" s="75">
        <v>0</v>
      </c>
      <c r="AG356" s="75">
        <f>IF(AG355+2&lt;13,(AG355+2)*AH1,(AG355-10)*AH1)</f>
        <v>0</v>
      </c>
      <c r="AH356" s="75">
        <f>SUM(BG356*AH1)</f>
        <v>0</v>
      </c>
      <c r="AI356" s="75">
        <f>IF(AG356&lt;3,(AI355+1)*AH1,AI355*AH1)</f>
        <v>0</v>
      </c>
      <c r="AJ356" s="75">
        <f>IF(AJ354=AJ355,(AJ355+1-AK356)*AL1,AJ355*AL1)</f>
        <v>0</v>
      </c>
      <c r="AK356" s="75">
        <f t="shared" si="301"/>
        <v>0</v>
      </c>
      <c r="AL356" s="75">
        <f>IF(AJ356-AJ355=0,(AL355+15)*AL1,AM1*AL1)</f>
        <v>0</v>
      </c>
      <c r="AM356" s="75">
        <f>IF(AK356=12,(AM355+1)*AL1,AM355*AL1)</f>
        <v>0</v>
      </c>
      <c r="AN356" s="75">
        <f>IF(AN354=AN355,(AN355+1-AO356)*AO1,AN355*AO1)</f>
        <v>0</v>
      </c>
      <c r="AO356" s="75">
        <f t="shared" si="293"/>
        <v>0</v>
      </c>
      <c r="AP356" s="75">
        <f>IF(AN355=AN356,BG356*AO1,(AP355-15)*AO1)</f>
        <v>0</v>
      </c>
      <c r="AQ356" s="75">
        <f>IF(AO356=12,(AQ355+1)*AO1,AQ355*AO1)</f>
        <v>0</v>
      </c>
      <c r="AR356" s="91">
        <f>SUM(MONTH(BC355+14)*AS1)</f>
        <v>0</v>
      </c>
      <c r="AS356" s="91">
        <f>SUM(DAY(BC355+14)*AS1)</f>
        <v>0</v>
      </c>
      <c r="AT356" s="91">
        <f>SUM(YEAR(BC355+14)*AS1)</f>
        <v>0</v>
      </c>
      <c r="AU356" s="91">
        <f>SUM(MONTH(BC355+7)*AV1)</f>
        <v>0</v>
      </c>
      <c r="AV356" s="91">
        <f>SUM(DAY(BC355+7)*AV1)</f>
        <v>0</v>
      </c>
      <c r="AW356" s="91">
        <f>SUM(YEAR(BC355+7)*AV1)</f>
        <v>0</v>
      </c>
      <c r="AX356" s="91">
        <f t="shared" si="271"/>
        <v>1</v>
      </c>
      <c r="AY356" s="91">
        <f t="shared" si="269"/>
        <v>1</v>
      </c>
      <c r="AZ356" s="91">
        <f t="shared" si="270"/>
        <v>0</v>
      </c>
      <c r="BA356" s="91">
        <f t="shared" si="270"/>
        <v>0</v>
      </c>
      <c r="BB356" s="79">
        <f t="shared" si="272"/>
        <v>0</v>
      </c>
      <c r="BC356" s="91">
        <f t="shared" si="273"/>
        <v>0</v>
      </c>
      <c r="BD356" s="75" t="s">
        <v>59</v>
      </c>
      <c r="BE356" s="91">
        <f>IF(BC356&lt;BU42,((BC356*10)+5),999999)</f>
        <v>5</v>
      </c>
      <c r="BF356" s="91">
        <f t="shared" si="274"/>
        <v>1</v>
      </c>
      <c r="BG356" s="75">
        <f t="shared" si="275"/>
        <v>0</v>
      </c>
      <c r="BH356" s="75">
        <f t="shared" si="294"/>
        <v>0</v>
      </c>
      <c r="BI356" s="75" t="b">
        <f t="shared" si="276"/>
        <v>0</v>
      </c>
      <c r="BJ356" s="75">
        <f t="shared" si="277"/>
        <v>0</v>
      </c>
      <c r="BK356" s="75">
        <f t="shared" si="278"/>
        <v>0</v>
      </c>
      <c r="BL356" s="75" t="b">
        <f t="shared" si="279"/>
        <v>1</v>
      </c>
      <c r="BM356" s="75">
        <f t="shared" si="280"/>
        <v>0</v>
      </c>
      <c r="BN356" s="75">
        <f t="shared" si="281"/>
        <v>0</v>
      </c>
      <c r="BO356" s="75" t="b">
        <f t="shared" si="282"/>
        <v>0</v>
      </c>
      <c r="BP356" s="75">
        <f t="shared" si="283"/>
        <v>0</v>
      </c>
      <c r="BQ356" s="75">
        <f t="shared" si="284"/>
        <v>0</v>
      </c>
      <c r="BR356" s="75"/>
      <c r="BS356" s="72" t="b">
        <f t="shared" si="308"/>
        <v>0</v>
      </c>
      <c r="BT356" s="72">
        <f t="shared" si="313"/>
        <v>0</v>
      </c>
      <c r="BU356" s="69" t="str">
        <f t="shared" si="312"/>
        <v/>
      </c>
      <c r="BV356" s="75"/>
      <c r="BW356" s="75"/>
      <c r="BX356" s="75"/>
      <c r="BY356" s="75"/>
      <c r="BZ356" s="75"/>
      <c r="CA356" s="75"/>
      <c r="CB356" s="75"/>
      <c r="CC356" s="75"/>
      <c r="CD356" s="79">
        <f t="shared" si="285"/>
        <v>0</v>
      </c>
      <c r="CE356" s="92">
        <f>IF(CD356&lt;CE3,CD356,CE3)</f>
        <v>0</v>
      </c>
      <c r="CF356" s="72" t="str">
        <f>IF(CE356&gt;=CE3,"BALLOON","PMT")</f>
        <v>PMT</v>
      </c>
      <c r="CG356" s="91">
        <f t="shared" si="295"/>
        <v>0</v>
      </c>
      <c r="CH356" s="91">
        <f>IF(BX1=360,CB5,CG356)</f>
        <v>0</v>
      </c>
      <c r="CI356" s="75" t="b">
        <f t="shared" si="286"/>
        <v>0</v>
      </c>
      <c r="CJ356" s="75">
        <f t="shared" si="296"/>
        <v>0</v>
      </c>
      <c r="CK356" s="75">
        <f>SUM(CJ356*CK1)</f>
        <v>0</v>
      </c>
      <c r="CL356" s="98">
        <f t="shared" si="287"/>
        <v>0</v>
      </c>
      <c r="CM356" s="97">
        <f>IF(CF356="PMT",E16-CL356,0)</f>
        <v>0</v>
      </c>
      <c r="CN356" s="97">
        <f t="shared" si="300"/>
        <v>0</v>
      </c>
      <c r="CO356" s="97">
        <f t="shared" si="288"/>
        <v>0</v>
      </c>
      <c r="CP356" s="97">
        <f t="shared" si="289"/>
        <v>0</v>
      </c>
      <c r="CQ356" s="94">
        <f t="shared" si="290"/>
        <v>0</v>
      </c>
      <c r="CR356" s="95">
        <f t="shared" si="297"/>
        <v>0</v>
      </c>
      <c r="CS356" s="96">
        <f t="shared" si="291"/>
        <v>0</v>
      </c>
      <c r="CT356" s="75">
        <f t="shared" si="299"/>
        <v>0</v>
      </c>
      <c r="CU356" s="99">
        <f t="shared" si="292"/>
        <v>0</v>
      </c>
      <c r="CV356" s="99">
        <f t="shared" si="268"/>
        <v>0</v>
      </c>
      <c r="CW356" s="100">
        <f t="shared" si="298"/>
        <v>0</v>
      </c>
      <c r="CX356" s="75">
        <f>SUM(CR356*CT356*BE1)</f>
        <v>0</v>
      </c>
    </row>
    <row r="357" spans="1:102" ht="18.95" customHeight="1">
      <c r="A357" s="45" t="str">
        <f t="shared" si="302"/>
        <v/>
      </c>
      <c r="B357" s="55" t="str">
        <f t="shared" si="304"/>
        <v/>
      </c>
      <c r="C357" s="47" t="str">
        <f t="shared" si="303"/>
        <v/>
      </c>
      <c r="D357" s="56" t="str">
        <f t="shared" si="305"/>
        <v/>
      </c>
      <c r="E357" s="121" t="str">
        <f t="shared" si="309"/>
        <v/>
      </c>
      <c r="F357" s="121"/>
      <c r="G357" s="57" t="str">
        <f t="shared" si="306"/>
        <v/>
      </c>
      <c r="H357" s="57" t="str">
        <f t="shared" si="307"/>
        <v/>
      </c>
      <c r="I357" s="128" t="str">
        <f t="shared" si="310"/>
        <v/>
      </c>
      <c r="J357" s="128" t="str">
        <f t="shared" si="311"/>
        <v/>
      </c>
      <c r="K357" s="140" t="str">
        <f t="shared" si="314"/>
        <v/>
      </c>
      <c r="L357" s="140"/>
      <c r="M357" s="139" t="str">
        <f t="shared" si="315"/>
        <v/>
      </c>
      <c r="N357" s="139"/>
      <c r="O357" s="46" t="str">
        <f t="shared" si="266"/>
        <v/>
      </c>
      <c r="P357" s="51" t="str">
        <f t="shared" si="267"/>
        <v/>
      </c>
      <c r="Q357" s="51"/>
      <c r="R357" s="75">
        <f>IF(R356+1&lt;13,(R356+1)*S1,1*S1)</f>
        <v>0</v>
      </c>
      <c r="S357" s="75">
        <f>SUM(BG357*S1)</f>
        <v>0</v>
      </c>
      <c r="T357" s="75">
        <f>IF(R357=1,(T356+1)*S1,T356*S1)</f>
        <v>0</v>
      </c>
      <c r="U357" s="75">
        <f>IF(U356+3&lt;13,(U356+3)*V1,(U356-9)*V1)</f>
        <v>0</v>
      </c>
      <c r="V357" s="75">
        <f>SUM(BG357*V1)</f>
        <v>0</v>
      </c>
      <c r="W357" s="75">
        <f>IF(U357&lt;4,(W356+1)*V1,W356*V1)</f>
        <v>0</v>
      </c>
      <c r="X357" s="75">
        <f>IF(X356+6&lt;13,(X356+6)*Y1,(X356-6)*Y1)</f>
        <v>0</v>
      </c>
      <c r="Y357" s="75">
        <f>SUM(BG357*Y1)</f>
        <v>0</v>
      </c>
      <c r="Z357" s="75">
        <f>IF(X357&lt;6,(Z356+1)*Y1,Z356*Y1)</f>
        <v>0</v>
      </c>
      <c r="AA357" s="75">
        <f>SUM(AA356*AB1)</f>
        <v>0</v>
      </c>
      <c r="AB357" s="75">
        <f>SUM(BG357*AB1)</f>
        <v>0</v>
      </c>
      <c r="AC357" s="75">
        <f>SUM(AC356+1*AB1)</f>
        <v>0</v>
      </c>
      <c r="AD357" s="75">
        <v>0</v>
      </c>
      <c r="AE357" s="75">
        <v>0</v>
      </c>
      <c r="AF357" s="75">
        <v>0</v>
      </c>
      <c r="AG357" s="75">
        <f>IF(AG356+2&lt;13,(AG356+2)*AH1,(AG356-10)*AH1)</f>
        <v>0</v>
      </c>
      <c r="AH357" s="75">
        <f>SUM(BG357*AH1)</f>
        <v>0</v>
      </c>
      <c r="AI357" s="75">
        <f>IF(AG357&lt;3,(AI356+1)*AH1,AI356*AH1)</f>
        <v>0</v>
      </c>
      <c r="AJ357" s="75">
        <f>IF(AJ355=AJ356,(AJ356+1-AK357)*AL1,AJ356*AL1)</f>
        <v>0</v>
      </c>
      <c r="AK357" s="75">
        <f t="shared" si="301"/>
        <v>0</v>
      </c>
      <c r="AL357" s="75">
        <f>IF(AJ357-AJ356=0,(AL356+15)*AL1,AM1*AL1)</f>
        <v>0</v>
      </c>
      <c r="AM357" s="75">
        <f>IF(AK357=12,(AM356+1)*AL1,AM356*AL1)</f>
        <v>0</v>
      </c>
      <c r="AN357" s="75">
        <f>IF(AN355=AN356,(AN356+1-AO357)*AO1,AN356*AO1)</f>
        <v>0</v>
      </c>
      <c r="AO357" s="75">
        <f t="shared" si="293"/>
        <v>0</v>
      </c>
      <c r="AP357" s="75">
        <f>IF(AN356=AN357,BG357*AO1,(AP356-15)*AO1)</f>
        <v>0</v>
      </c>
      <c r="AQ357" s="75">
        <f>IF(AO357=12,(AQ356+1)*AO1,AQ356*AO1)</f>
        <v>0</v>
      </c>
      <c r="AR357" s="91">
        <f>SUM(MONTH(BC356+14)*AS1)</f>
        <v>0</v>
      </c>
      <c r="AS357" s="91">
        <f>SUM(DAY(BC356+14)*AS1)</f>
        <v>0</v>
      </c>
      <c r="AT357" s="91">
        <f>SUM(YEAR(BC356+14)*AS1)</f>
        <v>0</v>
      </c>
      <c r="AU357" s="91">
        <f>SUM(MONTH(BC356+7)*AV1)</f>
        <v>0</v>
      </c>
      <c r="AV357" s="91">
        <f>SUM(DAY(BC356+7)*AV1)</f>
        <v>0</v>
      </c>
      <c r="AW357" s="91">
        <f>SUM(YEAR(BC356+7)*AV1)</f>
        <v>0</v>
      </c>
      <c r="AX357" s="91">
        <f t="shared" si="271"/>
        <v>1</v>
      </c>
      <c r="AY357" s="91">
        <f t="shared" si="269"/>
        <v>1</v>
      </c>
      <c r="AZ357" s="91">
        <f t="shared" si="270"/>
        <v>0</v>
      </c>
      <c r="BA357" s="91">
        <f t="shared" si="270"/>
        <v>0</v>
      </c>
      <c r="BB357" s="79">
        <f t="shared" si="272"/>
        <v>0</v>
      </c>
      <c r="BC357" s="91">
        <f t="shared" si="273"/>
        <v>0</v>
      </c>
      <c r="BD357" s="75" t="s">
        <v>59</v>
      </c>
      <c r="BE357" s="91">
        <f>IF(BC357&lt;BU42,((BC357*10)+5),999999)</f>
        <v>5</v>
      </c>
      <c r="BF357" s="91">
        <f t="shared" si="274"/>
        <v>1</v>
      </c>
      <c r="BG357" s="75">
        <f t="shared" si="275"/>
        <v>0</v>
      </c>
      <c r="BH357" s="75">
        <f t="shared" si="294"/>
        <v>0</v>
      </c>
      <c r="BI357" s="75" t="b">
        <f t="shared" si="276"/>
        <v>0</v>
      </c>
      <c r="BJ357" s="75">
        <f t="shared" si="277"/>
        <v>0</v>
      </c>
      <c r="BK357" s="75">
        <f t="shared" si="278"/>
        <v>0</v>
      </c>
      <c r="BL357" s="75" t="b">
        <f t="shared" si="279"/>
        <v>1</v>
      </c>
      <c r="BM357" s="75">
        <f t="shared" si="280"/>
        <v>0</v>
      </c>
      <c r="BN357" s="75">
        <f t="shared" si="281"/>
        <v>0</v>
      </c>
      <c r="BO357" s="75" t="b">
        <f t="shared" si="282"/>
        <v>0</v>
      </c>
      <c r="BP357" s="75">
        <f t="shared" si="283"/>
        <v>0</v>
      </c>
      <c r="BQ357" s="75">
        <f t="shared" si="284"/>
        <v>0</v>
      </c>
      <c r="BR357" s="75"/>
      <c r="BS357" s="72" t="b">
        <f t="shared" si="308"/>
        <v>0</v>
      </c>
      <c r="BT357" s="72">
        <f t="shared" si="313"/>
        <v>0</v>
      </c>
      <c r="BU357" s="69" t="str">
        <f t="shared" si="312"/>
        <v/>
      </c>
      <c r="BV357" s="75"/>
      <c r="BW357" s="75"/>
      <c r="BX357" s="75"/>
      <c r="BY357" s="75"/>
      <c r="BZ357" s="75"/>
      <c r="CA357" s="75"/>
      <c r="CB357" s="75"/>
      <c r="CC357" s="75"/>
      <c r="CD357" s="79">
        <f t="shared" si="285"/>
        <v>0</v>
      </c>
      <c r="CE357" s="92">
        <f>IF(CD357&lt;CE3,CD357,CE3)</f>
        <v>0</v>
      </c>
      <c r="CF357" s="72" t="str">
        <f>IF(CE357&gt;=CE3,"BALLOON","PMT")</f>
        <v>PMT</v>
      </c>
      <c r="CG357" s="91">
        <f t="shared" si="295"/>
        <v>0</v>
      </c>
      <c r="CH357" s="91">
        <f>IF(BX1=360,CB5,CG357)</f>
        <v>0</v>
      </c>
      <c r="CI357" s="75" t="b">
        <f t="shared" si="286"/>
        <v>0</v>
      </c>
      <c r="CJ357" s="75">
        <f t="shared" si="296"/>
        <v>0</v>
      </c>
      <c r="CK357" s="75">
        <f>SUM(CJ357*CK1)</f>
        <v>0</v>
      </c>
      <c r="CL357" s="98">
        <f t="shared" si="287"/>
        <v>0</v>
      </c>
      <c r="CM357" s="97">
        <f>IF(CF357="PMT",E16-CL357,0)</f>
        <v>0</v>
      </c>
      <c r="CN357" s="97">
        <f t="shared" si="300"/>
        <v>0</v>
      </c>
      <c r="CO357" s="97">
        <f t="shared" si="288"/>
        <v>0</v>
      </c>
      <c r="CP357" s="97">
        <f t="shared" si="289"/>
        <v>0</v>
      </c>
      <c r="CQ357" s="94">
        <f t="shared" si="290"/>
        <v>0</v>
      </c>
      <c r="CR357" s="95">
        <f t="shared" si="297"/>
        <v>0</v>
      </c>
      <c r="CS357" s="96">
        <f t="shared" si="291"/>
        <v>0</v>
      </c>
      <c r="CT357" s="75">
        <f t="shared" si="299"/>
        <v>0</v>
      </c>
      <c r="CU357" s="99">
        <f t="shared" si="292"/>
        <v>0</v>
      </c>
      <c r="CV357" s="99">
        <f t="shared" si="268"/>
        <v>0</v>
      </c>
      <c r="CW357" s="100">
        <f t="shared" si="298"/>
        <v>0</v>
      </c>
      <c r="CX357" s="75">
        <f>SUM(CR357*CT357*BE1)</f>
        <v>0</v>
      </c>
    </row>
    <row r="358" spans="1:102" ht="18.95" customHeight="1">
      <c r="A358" s="45" t="str">
        <f t="shared" si="302"/>
        <v/>
      </c>
      <c r="B358" s="55" t="str">
        <f t="shared" si="304"/>
        <v/>
      </c>
      <c r="C358" s="47" t="str">
        <f t="shared" si="303"/>
        <v/>
      </c>
      <c r="D358" s="56" t="str">
        <f t="shared" si="305"/>
        <v/>
      </c>
      <c r="E358" s="121" t="str">
        <f t="shared" si="309"/>
        <v/>
      </c>
      <c r="F358" s="121"/>
      <c r="G358" s="57" t="str">
        <f t="shared" si="306"/>
        <v/>
      </c>
      <c r="H358" s="57" t="str">
        <f t="shared" si="307"/>
        <v/>
      </c>
      <c r="I358" s="128" t="str">
        <f t="shared" si="310"/>
        <v/>
      </c>
      <c r="J358" s="128" t="str">
        <f t="shared" si="311"/>
        <v/>
      </c>
      <c r="K358" s="140" t="str">
        <f t="shared" si="314"/>
        <v/>
      </c>
      <c r="L358" s="140"/>
      <c r="M358" s="139" t="str">
        <f t="shared" si="315"/>
        <v/>
      </c>
      <c r="N358" s="139"/>
      <c r="O358" s="46" t="str">
        <f t="shared" si="266"/>
        <v/>
      </c>
      <c r="P358" s="51" t="str">
        <f t="shared" si="267"/>
        <v/>
      </c>
      <c r="Q358" s="51"/>
      <c r="R358" s="75">
        <f>IF(R357+1&lt;13,(R357+1)*S1,1*S1)</f>
        <v>0</v>
      </c>
      <c r="S358" s="75">
        <f>SUM(BG358*S1)</f>
        <v>0</v>
      </c>
      <c r="T358" s="75">
        <f>IF(R358=1,(T357+1)*S1,T357*S1)</f>
        <v>0</v>
      </c>
      <c r="U358" s="75">
        <f>IF(U357+3&lt;13,(U357+3)*V1,(U357-9)*V1)</f>
        <v>0</v>
      </c>
      <c r="V358" s="75">
        <f>SUM(BG358*V1)</f>
        <v>0</v>
      </c>
      <c r="W358" s="75">
        <f>IF(U358&lt;4,(W357+1)*V1,W357*V1)</f>
        <v>0</v>
      </c>
      <c r="X358" s="75">
        <f>IF(X357+6&lt;13,(X357+6)*Y1,(X357-6)*Y1)</f>
        <v>0</v>
      </c>
      <c r="Y358" s="75">
        <f>SUM(BG358*Y1)</f>
        <v>0</v>
      </c>
      <c r="Z358" s="75">
        <f>IF(X358&lt;6,(Z357+1)*Y1,Z357*Y1)</f>
        <v>0</v>
      </c>
      <c r="AA358" s="75">
        <f>SUM(AA357*AB1)</f>
        <v>0</v>
      </c>
      <c r="AB358" s="75">
        <f>SUM(BG358*AB1)</f>
        <v>0</v>
      </c>
      <c r="AC358" s="75">
        <f>SUM(AC357+1*AB1)</f>
        <v>0</v>
      </c>
      <c r="AD358" s="75">
        <v>0</v>
      </c>
      <c r="AE358" s="75">
        <v>0</v>
      </c>
      <c r="AF358" s="75">
        <v>0</v>
      </c>
      <c r="AG358" s="75">
        <f>IF(AG357+2&lt;13,(AG357+2)*AH1,(AG357-10)*AH1)</f>
        <v>0</v>
      </c>
      <c r="AH358" s="75">
        <f>SUM(BG358*AH1)</f>
        <v>0</v>
      </c>
      <c r="AI358" s="75">
        <f>IF(AG358&lt;3,(AI357+1)*AH1,AI357*AH1)</f>
        <v>0</v>
      </c>
      <c r="AJ358" s="75">
        <f>IF(AJ356=AJ357,(AJ357+1-AK358)*AL1,AJ357*AL1)</f>
        <v>0</v>
      </c>
      <c r="AK358" s="75">
        <f t="shared" si="301"/>
        <v>0</v>
      </c>
      <c r="AL358" s="75">
        <f>IF(AJ358-AJ357=0,(AL357+15)*AL1,AM1*AL1)</f>
        <v>0</v>
      </c>
      <c r="AM358" s="75">
        <f>IF(AK358=12,(AM357+1)*AL1,AM357*AL1)</f>
        <v>0</v>
      </c>
      <c r="AN358" s="75">
        <f>IF(AN356=AN357,(AN357+1-AO358)*AO1,AN357*AO1)</f>
        <v>0</v>
      </c>
      <c r="AO358" s="75">
        <f t="shared" si="293"/>
        <v>0</v>
      </c>
      <c r="AP358" s="75">
        <f>IF(AN357=AN358,BG358*AO1,(AP357-15)*AO1)</f>
        <v>0</v>
      </c>
      <c r="AQ358" s="75">
        <f>IF(AO358=12,(AQ357+1)*AO1,AQ357*AO1)</f>
        <v>0</v>
      </c>
      <c r="AR358" s="91">
        <f>SUM(MONTH(BC357+14)*AS1)</f>
        <v>0</v>
      </c>
      <c r="AS358" s="91">
        <f>SUM(DAY(BC357+14)*AS1)</f>
        <v>0</v>
      </c>
      <c r="AT358" s="91">
        <f>SUM(YEAR(BC357+14)*AS1)</f>
        <v>0</v>
      </c>
      <c r="AU358" s="91">
        <f>SUM(MONTH(BC357+7)*AV1)</f>
        <v>0</v>
      </c>
      <c r="AV358" s="91">
        <f>SUM(DAY(BC357+7)*AV1)</f>
        <v>0</v>
      </c>
      <c r="AW358" s="91">
        <f>SUM(YEAR(BC357+7)*AV1)</f>
        <v>0</v>
      </c>
      <c r="AX358" s="91">
        <f t="shared" si="271"/>
        <v>1</v>
      </c>
      <c r="AY358" s="91">
        <f t="shared" si="269"/>
        <v>1</v>
      </c>
      <c r="AZ358" s="91">
        <f t="shared" si="270"/>
        <v>0</v>
      </c>
      <c r="BA358" s="91">
        <f t="shared" si="270"/>
        <v>0</v>
      </c>
      <c r="BB358" s="79">
        <f t="shared" si="272"/>
        <v>0</v>
      </c>
      <c r="BC358" s="91">
        <f t="shared" si="273"/>
        <v>0</v>
      </c>
      <c r="BD358" s="75" t="s">
        <v>59</v>
      </c>
      <c r="BE358" s="91">
        <f>IF(BC358&lt;BU42,((BC358*10)+5),999999)</f>
        <v>5</v>
      </c>
      <c r="BF358" s="91">
        <f t="shared" si="274"/>
        <v>1</v>
      </c>
      <c r="BG358" s="75">
        <f t="shared" si="275"/>
        <v>0</v>
      </c>
      <c r="BH358" s="75">
        <f t="shared" si="294"/>
        <v>0</v>
      </c>
      <c r="BI358" s="75" t="b">
        <f t="shared" si="276"/>
        <v>0</v>
      </c>
      <c r="BJ358" s="75">
        <f t="shared" si="277"/>
        <v>0</v>
      </c>
      <c r="BK358" s="75">
        <f t="shared" si="278"/>
        <v>0</v>
      </c>
      <c r="BL358" s="75" t="b">
        <f t="shared" si="279"/>
        <v>1</v>
      </c>
      <c r="BM358" s="75">
        <f t="shared" si="280"/>
        <v>0</v>
      </c>
      <c r="BN358" s="75">
        <f t="shared" si="281"/>
        <v>0</v>
      </c>
      <c r="BO358" s="75" t="b">
        <f t="shared" si="282"/>
        <v>0</v>
      </c>
      <c r="BP358" s="75">
        <f t="shared" si="283"/>
        <v>0</v>
      </c>
      <c r="BQ358" s="75">
        <f t="shared" si="284"/>
        <v>0</v>
      </c>
      <c r="BR358" s="75"/>
      <c r="BS358" s="72" t="b">
        <f t="shared" si="308"/>
        <v>0</v>
      </c>
      <c r="BT358" s="72">
        <f t="shared" si="313"/>
        <v>0</v>
      </c>
      <c r="BU358" s="69" t="str">
        <f t="shared" si="312"/>
        <v/>
      </c>
      <c r="BV358" s="75"/>
      <c r="BW358" s="75"/>
      <c r="BX358" s="75"/>
      <c r="BY358" s="75"/>
      <c r="BZ358" s="75"/>
      <c r="CA358" s="75"/>
      <c r="CB358" s="75"/>
      <c r="CC358" s="75"/>
      <c r="CD358" s="79">
        <f t="shared" si="285"/>
        <v>0</v>
      </c>
      <c r="CE358" s="92">
        <f>IF(CD358&lt;CE3,CD358,CE3)</f>
        <v>0</v>
      </c>
      <c r="CF358" s="72" t="str">
        <f>IF(CE358&gt;=CE3,"BALLOON","PMT")</f>
        <v>PMT</v>
      </c>
      <c r="CG358" s="91">
        <f t="shared" si="295"/>
        <v>0</v>
      </c>
      <c r="CH358" s="91">
        <f>IF(BX1=360,CB5,CG358)</f>
        <v>0</v>
      </c>
      <c r="CI358" s="75" t="b">
        <f t="shared" si="286"/>
        <v>0</v>
      </c>
      <c r="CJ358" s="75">
        <f t="shared" si="296"/>
        <v>0</v>
      </c>
      <c r="CK358" s="75">
        <f>SUM(CJ358*CK1)</f>
        <v>0</v>
      </c>
      <c r="CL358" s="98">
        <f t="shared" si="287"/>
        <v>0</v>
      </c>
      <c r="CM358" s="97">
        <f>IF(CF358="PMT",E16-CL358,0)</f>
        <v>0</v>
      </c>
      <c r="CN358" s="97">
        <f t="shared" si="300"/>
        <v>0</v>
      </c>
      <c r="CO358" s="97">
        <f t="shared" si="288"/>
        <v>0</v>
      </c>
      <c r="CP358" s="97">
        <f t="shared" si="289"/>
        <v>0</v>
      </c>
      <c r="CQ358" s="94">
        <f t="shared" si="290"/>
        <v>0</v>
      </c>
      <c r="CR358" s="95">
        <f t="shared" si="297"/>
        <v>0</v>
      </c>
      <c r="CS358" s="96">
        <f t="shared" si="291"/>
        <v>0</v>
      </c>
      <c r="CT358" s="75">
        <f t="shared" si="299"/>
        <v>0</v>
      </c>
      <c r="CU358" s="99">
        <f t="shared" si="292"/>
        <v>0</v>
      </c>
      <c r="CV358" s="99">
        <f t="shared" si="268"/>
        <v>0</v>
      </c>
      <c r="CW358" s="100">
        <f t="shared" si="298"/>
        <v>0</v>
      </c>
      <c r="CX358" s="75">
        <f>SUM(CR358*CT358*BE1)</f>
        <v>0</v>
      </c>
    </row>
    <row r="359" spans="1:102" ht="18.95" customHeight="1">
      <c r="A359" s="45" t="str">
        <f t="shared" si="302"/>
        <v/>
      </c>
      <c r="B359" s="55" t="str">
        <f t="shared" si="304"/>
        <v/>
      </c>
      <c r="C359" s="47" t="str">
        <f t="shared" si="303"/>
        <v/>
      </c>
      <c r="D359" s="56" t="str">
        <f t="shared" si="305"/>
        <v/>
      </c>
      <c r="E359" s="121" t="str">
        <f t="shared" si="309"/>
        <v/>
      </c>
      <c r="F359" s="121"/>
      <c r="G359" s="57" t="str">
        <f t="shared" si="306"/>
        <v/>
      </c>
      <c r="H359" s="57" t="str">
        <f t="shared" si="307"/>
        <v/>
      </c>
      <c r="I359" s="128" t="str">
        <f t="shared" si="310"/>
        <v/>
      </c>
      <c r="J359" s="128" t="str">
        <f t="shared" si="311"/>
        <v/>
      </c>
      <c r="K359" s="140" t="str">
        <f t="shared" si="314"/>
        <v/>
      </c>
      <c r="L359" s="140"/>
      <c r="M359" s="139" t="str">
        <f t="shared" si="315"/>
        <v/>
      </c>
      <c r="N359" s="139"/>
      <c r="O359" s="46" t="str">
        <f t="shared" si="266"/>
        <v/>
      </c>
      <c r="P359" s="51" t="str">
        <f t="shared" si="267"/>
        <v/>
      </c>
      <c r="Q359" s="51"/>
      <c r="R359" s="75">
        <f>IF(R358+1&lt;13,(R358+1)*S1,1*S1)</f>
        <v>0</v>
      </c>
      <c r="S359" s="75">
        <f>SUM(BG359*S1)</f>
        <v>0</v>
      </c>
      <c r="T359" s="75">
        <f>IF(R359=1,(T358+1)*S1,T358*S1)</f>
        <v>0</v>
      </c>
      <c r="U359" s="75">
        <f>IF(U358+3&lt;13,(U358+3)*V1,(U358-9)*V1)</f>
        <v>0</v>
      </c>
      <c r="V359" s="75">
        <f>SUM(BG359*V1)</f>
        <v>0</v>
      </c>
      <c r="W359" s="75">
        <f>IF(U359&lt;4,(W358+1)*V1,W358*V1)</f>
        <v>0</v>
      </c>
      <c r="X359" s="75">
        <f>IF(X358+6&lt;13,(X358+6)*Y1,(X358-6)*Y1)</f>
        <v>0</v>
      </c>
      <c r="Y359" s="75">
        <f>SUM(BG359*Y1)</f>
        <v>0</v>
      </c>
      <c r="Z359" s="75">
        <f>IF(X359&lt;6,(Z358+1)*Y1,Z358*Y1)</f>
        <v>0</v>
      </c>
      <c r="AA359" s="75">
        <f>SUM(AA358*AB1)</f>
        <v>0</v>
      </c>
      <c r="AB359" s="75">
        <f>SUM(BG359*AB1)</f>
        <v>0</v>
      </c>
      <c r="AC359" s="75">
        <f>SUM(AC358+1*AB1)</f>
        <v>0</v>
      </c>
      <c r="AD359" s="75">
        <v>0</v>
      </c>
      <c r="AE359" s="75">
        <v>0</v>
      </c>
      <c r="AF359" s="75">
        <v>0</v>
      </c>
      <c r="AG359" s="75">
        <f>IF(AG358+2&lt;13,(AG358+2)*AH1,(AG358-10)*AH1)</f>
        <v>0</v>
      </c>
      <c r="AH359" s="75">
        <f>SUM(BG359*AH1)</f>
        <v>0</v>
      </c>
      <c r="AI359" s="75">
        <f>IF(AG359&lt;3,(AI358+1)*AH1,AI358*AH1)</f>
        <v>0</v>
      </c>
      <c r="AJ359" s="75">
        <f>IF(AJ357=AJ358,(AJ358+1-AK359)*AL1,AJ358*AL1)</f>
        <v>0</v>
      </c>
      <c r="AK359" s="75">
        <f t="shared" si="301"/>
        <v>0</v>
      </c>
      <c r="AL359" s="75">
        <f>IF(AJ359-AJ358=0,(AL358+15)*AL1,AM1*AL1)</f>
        <v>0</v>
      </c>
      <c r="AM359" s="75">
        <f>IF(AK359=12,(AM358+1)*AL1,AM358*AL1)</f>
        <v>0</v>
      </c>
      <c r="AN359" s="75">
        <f>IF(AN357=AN358,(AN358+1-AO359)*AO1,AN358*AO1)</f>
        <v>0</v>
      </c>
      <c r="AO359" s="75">
        <f t="shared" si="293"/>
        <v>0</v>
      </c>
      <c r="AP359" s="75">
        <f>IF(AN358=AN359,BG359*AO1,(AP358-15)*AO1)</f>
        <v>0</v>
      </c>
      <c r="AQ359" s="75">
        <f>IF(AO359=12,(AQ358+1)*AO1,AQ358*AO1)</f>
        <v>0</v>
      </c>
      <c r="AR359" s="91">
        <f>SUM(MONTH(BC358+14)*AS1)</f>
        <v>0</v>
      </c>
      <c r="AS359" s="91">
        <f>SUM(DAY(BC358+14)*AS1)</f>
        <v>0</v>
      </c>
      <c r="AT359" s="91">
        <f>SUM(YEAR(BC358+14)*AS1)</f>
        <v>0</v>
      </c>
      <c r="AU359" s="91">
        <f>SUM(MONTH(BC358+7)*AV1)</f>
        <v>0</v>
      </c>
      <c r="AV359" s="91">
        <f>SUM(DAY(BC358+7)*AV1)</f>
        <v>0</v>
      </c>
      <c r="AW359" s="91">
        <f>SUM(YEAR(BC358+7)*AV1)</f>
        <v>0</v>
      </c>
      <c r="AX359" s="91">
        <f t="shared" si="271"/>
        <v>1</v>
      </c>
      <c r="AY359" s="91">
        <f t="shared" si="269"/>
        <v>1</v>
      </c>
      <c r="AZ359" s="91">
        <f t="shared" si="270"/>
        <v>0</v>
      </c>
      <c r="BA359" s="91">
        <f t="shared" si="270"/>
        <v>0</v>
      </c>
      <c r="BB359" s="79">
        <f t="shared" si="272"/>
        <v>0</v>
      </c>
      <c r="BC359" s="91">
        <f t="shared" si="273"/>
        <v>0</v>
      </c>
      <c r="BD359" s="75" t="s">
        <v>59</v>
      </c>
      <c r="BE359" s="91">
        <f>IF(BC359&lt;BU42,((BC359*10)+5),999999)</f>
        <v>5</v>
      </c>
      <c r="BF359" s="91">
        <f t="shared" si="274"/>
        <v>1</v>
      </c>
      <c r="BG359" s="75">
        <f t="shared" si="275"/>
        <v>0</v>
      </c>
      <c r="BH359" s="75">
        <f t="shared" si="294"/>
        <v>0</v>
      </c>
      <c r="BI359" s="75" t="b">
        <f t="shared" si="276"/>
        <v>0</v>
      </c>
      <c r="BJ359" s="75">
        <f t="shared" si="277"/>
        <v>0</v>
      </c>
      <c r="BK359" s="75">
        <f t="shared" si="278"/>
        <v>0</v>
      </c>
      <c r="BL359" s="75" t="b">
        <f t="shared" si="279"/>
        <v>1</v>
      </c>
      <c r="BM359" s="75">
        <f t="shared" si="280"/>
        <v>0</v>
      </c>
      <c r="BN359" s="75">
        <f t="shared" si="281"/>
        <v>0</v>
      </c>
      <c r="BO359" s="75" t="b">
        <f t="shared" si="282"/>
        <v>0</v>
      </c>
      <c r="BP359" s="75">
        <f t="shared" si="283"/>
        <v>0</v>
      </c>
      <c r="BQ359" s="75">
        <f t="shared" si="284"/>
        <v>0</v>
      </c>
      <c r="BR359" s="75"/>
      <c r="BS359" s="72" t="b">
        <f t="shared" si="308"/>
        <v>0</v>
      </c>
      <c r="BT359" s="72">
        <f t="shared" si="313"/>
        <v>0</v>
      </c>
      <c r="BU359" s="69" t="str">
        <f t="shared" si="312"/>
        <v/>
      </c>
      <c r="BV359" s="75"/>
      <c r="BW359" s="75"/>
      <c r="BX359" s="75"/>
      <c r="BY359" s="75"/>
      <c r="BZ359" s="75"/>
      <c r="CA359" s="75"/>
      <c r="CB359" s="75"/>
      <c r="CC359" s="75"/>
      <c r="CD359" s="79">
        <f t="shared" si="285"/>
        <v>0</v>
      </c>
      <c r="CE359" s="92">
        <f>IF(CD359&lt;CE3,CD359,CE3)</f>
        <v>0</v>
      </c>
      <c r="CF359" s="72" t="str">
        <f>IF(CE359&gt;=CE3,"BALLOON","PMT")</f>
        <v>PMT</v>
      </c>
      <c r="CG359" s="91">
        <f t="shared" si="295"/>
        <v>0</v>
      </c>
      <c r="CH359" s="91">
        <f>IF(BX1=360,CB5,CG359)</f>
        <v>0</v>
      </c>
      <c r="CI359" s="75" t="b">
        <f t="shared" si="286"/>
        <v>0</v>
      </c>
      <c r="CJ359" s="75">
        <f t="shared" si="296"/>
        <v>0</v>
      </c>
      <c r="CK359" s="75">
        <f>SUM(CJ359*CK1)</f>
        <v>0</v>
      </c>
      <c r="CL359" s="98">
        <f t="shared" si="287"/>
        <v>0</v>
      </c>
      <c r="CM359" s="97">
        <f>IF(CF359="PMT",E16-CL359,0)</f>
        <v>0</v>
      </c>
      <c r="CN359" s="97">
        <f t="shared" si="300"/>
        <v>0</v>
      </c>
      <c r="CO359" s="97">
        <f t="shared" si="288"/>
        <v>0</v>
      </c>
      <c r="CP359" s="97">
        <f t="shared" si="289"/>
        <v>0</v>
      </c>
      <c r="CQ359" s="94">
        <f t="shared" si="290"/>
        <v>0</v>
      </c>
      <c r="CR359" s="95">
        <f t="shared" si="297"/>
        <v>0</v>
      </c>
      <c r="CS359" s="96">
        <f t="shared" si="291"/>
        <v>0</v>
      </c>
      <c r="CT359" s="75">
        <f t="shared" si="299"/>
        <v>0</v>
      </c>
      <c r="CU359" s="99">
        <f t="shared" si="292"/>
        <v>0</v>
      </c>
      <c r="CV359" s="99">
        <f t="shared" si="268"/>
        <v>0</v>
      </c>
      <c r="CW359" s="100">
        <f t="shared" si="298"/>
        <v>0</v>
      </c>
      <c r="CX359" s="75">
        <f>SUM(CR359*CT359*BE1)</f>
        <v>0</v>
      </c>
    </row>
    <row r="360" spans="1:102" ht="18.95" customHeight="1">
      <c r="A360" s="45" t="str">
        <f t="shared" si="302"/>
        <v/>
      </c>
      <c r="B360" s="55" t="str">
        <f t="shared" si="304"/>
        <v/>
      </c>
      <c r="C360" s="47" t="str">
        <f t="shared" si="303"/>
        <v/>
      </c>
      <c r="D360" s="56" t="str">
        <f t="shared" si="305"/>
        <v/>
      </c>
      <c r="E360" s="121" t="str">
        <f t="shared" si="309"/>
        <v/>
      </c>
      <c r="F360" s="121"/>
      <c r="G360" s="57" t="str">
        <f t="shared" si="306"/>
        <v/>
      </c>
      <c r="H360" s="57" t="str">
        <f t="shared" si="307"/>
        <v/>
      </c>
      <c r="I360" s="128" t="str">
        <f t="shared" si="310"/>
        <v/>
      </c>
      <c r="J360" s="128" t="str">
        <f t="shared" si="311"/>
        <v/>
      </c>
      <c r="K360" s="140" t="str">
        <f t="shared" si="314"/>
        <v/>
      </c>
      <c r="L360" s="140"/>
      <c r="M360" s="139" t="str">
        <f t="shared" si="315"/>
        <v/>
      </c>
      <c r="N360" s="139"/>
      <c r="O360" s="46" t="str">
        <f t="shared" ref="O360:O423" si="316">IF(C360="","","$_______")</f>
        <v/>
      </c>
      <c r="P360" s="51" t="str">
        <f t="shared" ref="P360:P423" si="317">IF(C360="","","$_______")</f>
        <v/>
      </c>
      <c r="Q360" s="51"/>
      <c r="R360" s="75">
        <f>IF(R359+1&lt;13,(R359+1)*S1,1*S1)</f>
        <v>0</v>
      </c>
      <c r="S360" s="75">
        <f>SUM(BG360*S1)</f>
        <v>0</v>
      </c>
      <c r="T360" s="75">
        <f>IF(R360=1,(T359+1)*S1,T359*S1)</f>
        <v>0</v>
      </c>
      <c r="U360" s="75">
        <f>IF(U359+3&lt;13,(U359+3)*V1,(U359-9)*V1)</f>
        <v>0</v>
      </c>
      <c r="V360" s="75">
        <f>SUM(BG360*V1)</f>
        <v>0</v>
      </c>
      <c r="W360" s="75">
        <f>IF(U360&lt;4,(W359+1)*V1,W359*V1)</f>
        <v>0</v>
      </c>
      <c r="X360" s="75">
        <f>IF(X359+6&lt;13,(X359+6)*Y1,(X359-6)*Y1)</f>
        <v>0</v>
      </c>
      <c r="Y360" s="75">
        <f>SUM(BG360*Y1)</f>
        <v>0</v>
      </c>
      <c r="Z360" s="75">
        <f>IF(X360&lt;6,(Z359+1)*Y1,Z359*Y1)</f>
        <v>0</v>
      </c>
      <c r="AA360" s="75">
        <f>SUM(AA359*AB1)</f>
        <v>0</v>
      </c>
      <c r="AB360" s="75">
        <f>SUM(BG360*AB1)</f>
        <v>0</v>
      </c>
      <c r="AC360" s="75">
        <f>SUM(AC359+1*AB1)</f>
        <v>0</v>
      </c>
      <c r="AD360" s="75">
        <v>0</v>
      </c>
      <c r="AE360" s="75">
        <v>0</v>
      </c>
      <c r="AF360" s="75">
        <v>0</v>
      </c>
      <c r="AG360" s="75">
        <f>IF(AG359+2&lt;13,(AG359+2)*AH1,(AG359-10)*AH1)</f>
        <v>0</v>
      </c>
      <c r="AH360" s="75">
        <f>SUM(BG360*AH1)</f>
        <v>0</v>
      </c>
      <c r="AI360" s="75">
        <f>IF(AG360&lt;3,(AI359+1)*AH1,AI359*AH1)</f>
        <v>0</v>
      </c>
      <c r="AJ360" s="75">
        <f>IF(AJ358=AJ359,(AJ359+1-AK360)*AL1,AJ359*AL1)</f>
        <v>0</v>
      </c>
      <c r="AK360" s="75">
        <f t="shared" si="301"/>
        <v>0</v>
      </c>
      <c r="AL360" s="75">
        <f>IF(AJ360-AJ359=0,(AL359+15)*AL1,AM1*AL1)</f>
        <v>0</v>
      </c>
      <c r="AM360" s="75">
        <f>IF(AK360=12,(AM359+1)*AL1,AM359*AL1)</f>
        <v>0</v>
      </c>
      <c r="AN360" s="75">
        <f>IF(AN358=AN359,(AN359+1-AO360)*AO1,AN359*AO1)</f>
        <v>0</v>
      </c>
      <c r="AO360" s="75">
        <f t="shared" si="293"/>
        <v>0</v>
      </c>
      <c r="AP360" s="75">
        <f>IF(AN359=AN360,BG360*AO1,(AP359-15)*AO1)</f>
        <v>0</v>
      </c>
      <c r="AQ360" s="75">
        <f>IF(AO360=12,(AQ359+1)*AO1,AQ359*AO1)</f>
        <v>0</v>
      </c>
      <c r="AR360" s="91">
        <f>SUM(MONTH(BC359+14)*AS1)</f>
        <v>0</v>
      </c>
      <c r="AS360" s="91">
        <f>SUM(DAY(BC359+14)*AS1)</f>
        <v>0</v>
      </c>
      <c r="AT360" s="91">
        <f>SUM(YEAR(BC359+14)*AS1)</f>
        <v>0</v>
      </c>
      <c r="AU360" s="91">
        <f>SUM(MONTH(BC359+7)*AV1)</f>
        <v>0</v>
      </c>
      <c r="AV360" s="91">
        <f>SUM(DAY(BC359+7)*AV1)</f>
        <v>0</v>
      </c>
      <c r="AW360" s="91">
        <f>SUM(YEAR(BC359+7)*AV1)</f>
        <v>0</v>
      </c>
      <c r="AX360" s="91">
        <f t="shared" si="271"/>
        <v>1</v>
      </c>
      <c r="AY360" s="91">
        <f t="shared" si="269"/>
        <v>1</v>
      </c>
      <c r="AZ360" s="91">
        <f t="shared" si="270"/>
        <v>0</v>
      </c>
      <c r="BA360" s="91">
        <f t="shared" si="270"/>
        <v>0</v>
      </c>
      <c r="BB360" s="79">
        <f t="shared" si="272"/>
        <v>0</v>
      </c>
      <c r="BC360" s="91">
        <f t="shared" si="273"/>
        <v>0</v>
      </c>
      <c r="BD360" s="75" t="s">
        <v>59</v>
      </c>
      <c r="BE360" s="91">
        <f>IF(BC360&lt;BU42,((BC360*10)+5),999999)</f>
        <v>5</v>
      </c>
      <c r="BF360" s="91">
        <f t="shared" si="274"/>
        <v>1</v>
      </c>
      <c r="BG360" s="75">
        <f t="shared" si="275"/>
        <v>0</v>
      </c>
      <c r="BH360" s="75">
        <f t="shared" si="294"/>
        <v>0</v>
      </c>
      <c r="BI360" s="75" t="b">
        <f t="shared" si="276"/>
        <v>0</v>
      </c>
      <c r="BJ360" s="75">
        <f t="shared" si="277"/>
        <v>0</v>
      </c>
      <c r="BK360" s="75">
        <f t="shared" si="278"/>
        <v>0</v>
      </c>
      <c r="BL360" s="75" t="b">
        <f t="shared" si="279"/>
        <v>1</v>
      </c>
      <c r="BM360" s="75">
        <f t="shared" si="280"/>
        <v>0</v>
      </c>
      <c r="BN360" s="75">
        <f t="shared" si="281"/>
        <v>0</v>
      </c>
      <c r="BO360" s="75" t="b">
        <f t="shared" si="282"/>
        <v>0</v>
      </c>
      <c r="BP360" s="75">
        <f t="shared" si="283"/>
        <v>0</v>
      </c>
      <c r="BQ360" s="75">
        <f t="shared" si="284"/>
        <v>0</v>
      </c>
      <c r="BR360" s="75"/>
      <c r="BS360" s="72" t="b">
        <f t="shared" si="308"/>
        <v>0</v>
      </c>
      <c r="BT360" s="72">
        <f t="shared" si="313"/>
        <v>0</v>
      </c>
      <c r="BU360" s="69" t="str">
        <f t="shared" si="312"/>
        <v/>
      </c>
      <c r="BV360" s="75"/>
      <c r="BW360" s="75"/>
      <c r="BX360" s="75"/>
      <c r="BY360" s="75"/>
      <c r="BZ360" s="75"/>
      <c r="CA360" s="75"/>
      <c r="CB360" s="75"/>
      <c r="CC360" s="75"/>
      <c r="CD360" s="79">
        <f t="shared" si="285"/>
        <v>0</v>
      </c>
      <c r="CE360" s="92">
        <f>IF(CD360&lt;CE3,CD360,CE3)</f>
        <v>0</v>
      </c>
      <c r="CF360" s="72" t="str">
        <f>IF(CE360&gt;=CE3,"BALLOON","PMT")</f>
        <v>PMT</v>
      </c>
      <c r="CG360" s="91">
        <f t="shared" si="295"/>
        <v>0</v>
      </c>
      <c r="CH360" s="91">
        <f>IF(BX1=360,CB5,CG360)</f>
        <v>0</v>
      </c>
      <c r="CI360" s="75" t="b">
        <f t="shared" si="286"/>
        <v>0</v>
      </c>
      <c r="CJ360" s="75">
        <f t="shared" si="296"/>
        <v>0</v>
      </c>
      <c r="CK360" s="75">
        <f>SUM(CJ360*CK1)</f>
        <v>0</v>
      </c>
      <c r="CL360" s="98">
        <f t="shared" si="287"/>
        <v>0</v>
      </c>
      <c r="CM360" s="97">
        <f>IF(CF360="PMT",E16-CL360,0)</f>
        <v>0</v>
      </c>
      <c r="CN360" s="97">
        <f t="shared" si="300"/>
        <v>0</v>
      </c>
      <c r="CO360" s="97">
        <f t="shared" si="288"/>
        <v>0</v>
      </c>
      <c r="CP360" s="97">
        <f t="shared" si="289"/>
        <v>0</v>
      </c>
      <c r="CQ360" s="94">
        <f t="shared" si="290"/>
        <v>0</v>
      </c>
      <c r="CR360" s="95">
        <f t="shared" si="297"/>
        <v>0</v>
      </c>
      <c r="CS360" s="96">
        <f t="shared" si="291"/>
        <v>0</v>
      </c>
      <c r="CT360" s="75">
        <f t="shared" si="299"/>
        <v>0</v>
      </c>
      <c r="CU360" s="99">
        <f t="shared" si="292"/>
        <v>0</v>
      </c>
      <c r="CV360" s="99">
        <f>IF(CQ360&lt;0,CS360,CU360)</f>
        <v>0</v>
      </c>
      <c r="CW360" s="100">
        <f t="shared" si="298"/>
        <v>0</v>
      </c>
      <c r="CX360" s="75">
        <f>SUM(CR360*CT360*BE1)</f>
        <v>0</v>
      </c>
    </row>
    <row r="361" spans="1:102" ht="18.95" customHeight="1">
      <c r="A361" s="45" t="str">
        <f t="shared" si="302"/>
        <v/>
      </c>
      <c r="B361" s="55" t="str">
        <f t="shared" si="304"/>
        <v/>
      </c>
      <c r="C361" s="47" t="str">
        <f t="shared" si="303"/>
        <v/>
      </c>
      <c r="D361" s="56" t="str">
        <f t="shared" si="305"/>
        <v/>
      </c>
      <c r="E361" s="121" t="str">
        <f t="shared" si="309"/>
        <v/>
      </c>
      <c r="F361" s="121"/>
      <c r="G361" s="57" t="str">
        <f t="shared" si="306"/>
        <v/>
      </c>
      <c r="H361" s="57" t="str">
        <f t="shared" si="307"/>
        <v/>
      </c>
      <c r="I361" s="128" t="str">
        <f t="shared" si="310"/>
        <v/>
      </c>
      <c r="J361" s="128" t="str">
        <f t="shared" si="311"/>
        <v/>
      </c>
      <c r="K361" s="140" t="str">
        <f t="shared" si="314"/>
        <v/>
      </c>
      <c r="L361" s="140"/>
      <c r="M361" s="139" t="str">
        <f t="shared" si="315"/>
        <v/>
      </c>
      <c r="N361" s="139"/>
      <c r="O361" s="46" t="str">
        <f t="shared" si="316"/>
        <v/>
      </c>
      <c r="P361" s="51" t="str">
        <f t="shared" si="317"/>
        <v/>
      </c>
      <c r="Q361" s="51"/>
      <c r="R361" s="75">
        <f>IF(R360+1&lt;13,(R360+1)*S1,1*S1)</f>
        <v>0</v>
      </c>
      <c r="S361" s="75">
        <f>SUM(BG361*S1)</f>
        <v>0</v>
      </c>
      <c r="T361" s="75">
        <f>IF(R361=1,(T360+1)*S1,T360*S1)</f>
        <v>0</v>
      </c>
      <c r="U361" s="75">
        <f>IF(U360+3&lt;13,(U360+3)*V1,(U360-9)*V1)</f>
        <v>0</v>
      </c>
      <c r="V361" s="75">
        <f>SUM(BG361*V1)</f>
        <v>0</v>
      </c>
      <c r="W361" s="75">
        <f>IF(U361&lt;4,(W360+1)*V1,W360*V1)</f>
        <v>0</v>
      </c>
      <c r="X361" s="75">
        <f>IF(X360+6&lt;13,(X360+6)*Y1,(X360-6)*Y1)</f>
        <v>0</v>
      </c>
      <c r="Y361" s="75">
        <f>SUM(BG361*Y1)</f>
        <v>0</v>
      </c>
      <c r="Z361" s="75">
        <f>IF(X361&lt;6,(Z360+1)*Y1,Z360*Y1)</f>
        <v>0</v>
      </c>
      <c r="AA361" s="75">
        <f>SUM(AA360*AB1)</f>
        <v>0</v>
      </c>
      <c r="AB361" s="75">
        <f>SUM(BG361*AB1)</f>
        <v>0</v>
      </c>
      <c r="AC361" s="75">
        <f>SUM(AC360+1*AB1)</f>
        <v>0</v>
      </c>
      <c r="AD361" s="75">
        <v>0</v>
      </c>
      <c r="AE361" s="75">
        <v>0</v>
      </c>
      <c r="AF361" s="75">
        <v>0</v>
      </c>
      <c r="AG361" s="75">
        <f>IF(AG360+2&lt;13,(AG360+2)*AH1,(AG360-10)*AH1)</f>
        <v>0</v>
      </c>
      <c r="AH361" s="75">
        <f>SUM(BG361*AH1)</f>
        <v>0</v>
      </c>
      <c r="AI361" s="75">
        <f>IF(AG361&lt;3,(AI360+1)*AH1,AI360*AH1)</f>
        <v>0</v>
      </c>
      <c r="AJ361" s="75">
        <f>IF(AJ359=AJ360,(AJ360+1-AK361)*AL1,AJ360*AL1)</f>
        <v>0</v>
      </c>
      <c r="AK361" s="75">
        <f t="shared" si="301"/>
        <v>0</v>
      </c>
      <c r="AL361" s="75">
        <f>IF(AJ361-AJ360=0,(AL360+15)*AL1,AM1*AL1)</f>
        <v>0</v>
      </c>
      <c r="AM361" s="75">
        <f>IF(AK361=12,(AM360+1)*AL1,AM360*AL1)</f>
        <v>0</v>
      </c>
      <c r="AN361" s="75">
        <f>IF(AN359=AN360,(AN360+1-AO361)*AO1,AN360*AO1)</f>
        <v>0</v>
      </c>
      <c r="AO361" s="75">
        <f t="shared" si="293"/>
        <v>0</v>
      </c>
      <c r="AP361" s="75">
        <f>IF(AN360=AN361,BG361*AO1,(AP360-15)*AO1)</f>
        <v>0</v>
      </c>
      <c r="AQ361" s="75">
        <f>IF(AO361=12,(AQ360+1)*AO1,AQ360*AO1)</f>
        <v>0</v>
      </c>
      <c r="AR361" s="91">
        <f>SUM(MONTH(BC360+14)*AS1)</f>
        <v>0</v>
      </c>
      <c r="AS361" s="91">
        <f>SUM(DAY(BC360+14)*AS1)</f>
        <v>0</v>
      </c>
      <c r="AT361" s="91">
        <f>SUM(YEAR(BC360+14)*AS1)</f>
        <v>0</v>
      </c>
      <c r="AU361" s="91">
        <f>SUM(MONTH(BC360+7)*AV1)</f>
        <v>0</v>
      </c>
      <c r="AV361" s="91">
        <f>SUM(DAY(BC360+7)*AV1)</f>
        <v>0</v>
      </c>
      <c r="AW361" s="91">
        <f>SUM(YEAR(BC360+7)*AV1)</f>
        <v>0</v>
      </c>
      <c r="AX361" s="91">
        <f t="shared" si="271"/>
        <v>1</v>
      </c>
      <c r="AY361" s="91">
        <f t="shared" si="269"/>
        <v>1</v>
      </c>
      <c r="AZ361" s="91">
        <f t="shared" si="270"/>
        <v>0</v>
      </c>
      <c r="BA361" s="91">
        <f t="shared" si="270"/>
        <v>0</v>
      </c>
      <c r="BB361" s="79">
        <f t="shared" si="272"/>
        <v>0</v>
      </c>
      <c r="BC361" s="91">
        <f t="shared" si="273"/>
        <v>0</v>
      </c>
      <c r="BD361" s="75" t="s">
        <v>59</v>
      </c>
      <c r="BE361" s="91">
        <f>IF(BC361&lt;BU42,((BC361*10)+5),999999)</f>
        <v>5</v>
      </c>
      <c r="BF361" s="91">
        <f t="shared" si="274"/>
        <v>1</v>
      </c>
      <c r="BG361" s="75">
        <f t="shared" si="275"/>
        <v>0</v>
      </c>
      <c r="BH361" s="75">
        <f t="shared" si="294"/>
        <v>0</v>
      </c>
      <c r="BI361" s="75" t="b">
        <f t="shared" si="276"/>
        <v>0</v>
      </c>
      <c r="BJ361" s="75">
        <f t="shared" si="277"/>
        <v>0</v>
      </c>
      <c r="BK361" s="75">
        <f t="shared" si="278"/>
        <v>0</v>
      </c>
      <c r="BL361" s="75" t="b">
        <f t="shared" si="279"/>
        <v>1</v>
      </c>
      <c r="BM361" s="75">
        <f t="shared" si="280"/>
        <v>0</v>
      </c>
      <c r="BN361" s="75">
        <f t="shared" si="281"/>
        <v>0</v>
      </c>
      <c r="BO361" s="75" t="b">
        <f t="shared" si="282"/>
        <v>0</v>
      </c>
      <c r="BP361" s="75">
        <f t="shared" si="283"/>
        <v>0</v>
      </c>
      <c r="BQ361" s="75">
        <f t="shared" si="284"/>
        <v>0</v>
      </c>
      <c r="BR361" s="75"/>
      <c r="BS361" s="72" t="b">
        <f t="shared" si="308"/>
        <v>0</v>
      </c>
      <c r="BT361" s="72">
        <f t="shared" si="313"/>
        <v>0</v>
      </c>
      <c r="BU361" s="69" t="str">
        <f t="shared" si="312"/>
        <v/>
      </c>
      <c r="BV361" s="75"/>
      <c r="BW361" s="75"/>
      <c r="BX361" s="75"/>
      <c r="BY361" s="75"/>
      <c r="BZ361" s="75"/>
      <c r="CA361" s="75"/>
      <c r="CB361" s="75"/>
      <c r="CC361" s="75"/>
      <c r="CD361" s="79">
        <f t="shared" si="285"/>
        <v>0</v>
      </c>
      <c r="CE361" s="92">
        <f>IF(CD361&lt;CE3,CD361,CE3)</f>
        <v>0</v>
      </c>
      <c r="CF361" s="72" t="str">
        <f>IF(CE361&gt;=CE3,"BALLOON","PMT")</f>
        <v>PMT</v>
      </c>
      <c r="CG361" s="91">
        <f t="shared" si="295"/>
        <v>0</v>
      </c>
      <c r="CH361" s="91">
        <f>IF(BX1=360,CB5,CG361)</f>
        <v>0</v>
      </c>
      <c r="CI361" s="75" t="b">
        <f t="shared" si="286"/>
        <v>0</v>
      </c>
      <c r="CJ361" s="75">
        <f t="shared" si="296"/>
        <v>0</v>
      </c>
      <c r="CK361" s="75">
        <f>SUM(CJ361*CK1)</f>
        <v>0</v>
      </c>
      <c r="CL361" s="98">
        <f t="shared" si="287"/>
        <v>0</v>
      </c>
      <c r="CM361" s="97">
        <f>IF(CF361="PMT",E16-CL361,0)</f>
        <v>0</v>
      </c>
      <c r="CN361" s="97">
        <f t="shared" si="300"/>
        <v>0</v>
      </c>
      <c r="CO361" s="97">
        <f t="shared" si="288"/>
        <v>0</v>
      </c>
      <c r="CP361" s="97">
        <f t="shared" si="289"/>
        <v>0</v>
      </c>
      <c r="CQ361" s="94">
        <f t="shared" si="290"/>
        <v>0</v>
      </c>
      <c r="CR361" s="95">
        <f t="shared" si="297"/>
        <v>0</v>
      </c>
      <c r="CS361" s="96">
        <f t="shared" si="291"/>
        <v>0</v>
      </c>
      <c r="CT361" s="75">
        <f t="shared" si="299"/>
        <v>0</v>
      </c>
      <c r="CU361" s="99">
        <f t="shared" si="292"/>
        <v>0</v>
      </c>
      <c r="CV361" s="99">
        <f t="shared" si="268"/>
        <v>0</v>
      </c>
      <c r="CW361" s="100">
        <f t="shared" si="298"/>
        <v>0</v>
      </c>
      <c r="CX361" s="75">
        <f>SUM(CR361*CT361*BE1)</f>
        <v>0</v>
      </c>
    </row>
    <row r="362" spans="1:102" ht="18.95" customHeight="1">
      <c r="A362" s="45" t="str">
        <f t="shared" si="302"/>
        <v/>
      </c>
      <c r="B362" s="55" t="str">
        <f t="shared" si="304"/>
        <v/>
      </c>
      <c r="C362" s="47" t="str">
        <f t="shared" si="303"/>
        <v/>
      </c>
      <c r="D362" s="56" t="str">
        <f t="shared" si="305"/>
        <v/>
      </c>
      <c r="E362" s="121" t="str">
        <f t="shared" si="309"/>
        <v/>
      </c>
      <c r="F362" s="121"/>
      <c r="G362" s="57" t="str">
        <f t="shared" si="306"/>
        <v/>
      </c>
      <c r="H362" s="57" t="str">
        <f t="shared" si="307"/>
        <v/>
      </c>
      <c r="I362" s="128" t="str">
        <f t="shared" si="310"/>
        <v/>
      </c>
      <c r="J362" s="128" t="str">
        <f t="shared" si="311"/>
        <v/>
      </c>
      <c r="K362" s="140" t="str">
        <f t="shared" si="314"/>
        <v/>
      </c>
      <c r="L362" s="140"/>
      <c r="M362" s="139" t="str">
        <f t="shared" si="315"/>
        <v/>
      </c>
      <c r="N362" s="139"/>
      <c r="O362" s="46" t="str">
        <f t="shared" si="316"/>
        <v/>
      </c>
      <c r="P362" s="51" t="str">
        <f t="shared" si="317"/>
        <v/>
      </c>
      <c r="Q362" s="51"/>
      <c r="R362" s="75">
        <f>IF(R361+1&lt;13,(R361+1)*S1,1*S1)</f>
        <v>0</v>
      </c>
      <c r="S362" s="75">
        <f>SUM(BG362*S1)</f>
        <v>0</v>
      </c>
      <c r="T362" s="75">
        <f>IF(R362=1,(T361+1)*S1,T361*S1)</f>
        <v>0</v>
      </c>
      <c r="U362" s="75">
        <f>IF(U361+3&lt;13,(U361+3)*V1,(U361-9)*V1)</f>
        <v>0</v>
      </c>
      <c r="V362" s="75">
        <f>SUM(BG362*V1)</f>
        <v>0</v>
      </c>
      <c r="W362" s="75">
        <f>IF(U362&lt;4,(W361+1)*V1,W361*V1)</f>
        <v>0</v>
      </c>
      <c r="X362" s="75">
        <f>IF(X361+6&lt;13,(X361+6)*Y1,(X361-6)*Y1)</f>
        <v>0</v>
      </c>
      <c r="Y362" s="75">
        <f>SUM(BG362*Y1)</f>
        <v>0</v>
      </c>
      <c r="Z362" s="75">
        <f>IF(X362&lt;6,(Z361+1)*Y1,Z361*Y1)</f>
        <v>0</v>
      </c>
      <c r="AA362" s="75">
        <f>SUM(AA361*AB1)</f>
        <v>0</v>
      </c>
      <c r="AB362" s="75">
        <f>SUM(BG362*AB1)</f>
        <v>0</v>
      </c>
      <c r="AC362" s="75">
        <f>SUM(AC361+1*AB1)</f>
        <v>0</v>
      </c>
      <c r="AD362" s="75">
        <v>0</v>
      </c>
      <c r="AE362" s="75">
        <v>0</v>
      </c>
      <c r="AF362" s="75">
        <v>0</v>
      </c>
      <c r="AG362" s="75">
        <f>IF(AG361+2&lt;13,(AG361+2)*AH1,(AG361-10)*AH1)</f>
        <v>0</v>
      </c>
      <c r="AH362" s="75">
        <f>SUM(BG362*AH1)</f>
        <v>0</v>
      </c>
      <c r="AI362" s="75">
        <f>IF(AG362&lt;3,(AI361+1)*AH1,AI361*AH1)</f>
        <v>0</v>
      </c>
      <c r="AJ362" s="75">
        <f>IF(AJ360=AJ361,(AJ361+1-AK362)*AL1,AJ361*AL1)</f>
        <v>0</v>
      </c>
      <c r="AK362" s="75">
        <f t="shared" si="301"/>
        <v>0</v>
      </c>
      <c r="AL362" s="75">
        <f>IF(AJ362-AJ361=0,(AL361+15)*AL1,AM1*AL1)</f>
        <v>0</v>
      </c>
      <c r="AM362" s="75">
        <f>IF(AK362=12,(AM361+1)*AL1,AM361*AL1)</f>
        <v>0</v>
      </c>
      <c r="AN362" s="75">
        <f>IF(AN360=AN361,(AN361+1-AO362)*AO1,AN361*AO1)</f>
        <v>0</v>
      </c>
      <c r="AO362" s="75">
        <f t="shared" si="293"/>
        <v>0</v>
      </c>
      <c r="AP362" s="75">
        <f>IF(AN361=AN362,BG362*AO1,(AP361-15)*AO1)</f>
        <v>0</v>
      </c>
      <c r="AQ362" s="75">
        <f>IF(AO362=12,(AQ361+1)*AO1,AQ361*AO1)</f>
        <v>0</v>
      </c>
      <c r="AR362" s="91">
        <f>SUM(MONTH(BC361+14)*AS1)</f>
        <v>0</v>
      </c>
      <c r="AS362" s="91">
        <f>SUM(DAY(BC361+14)*AS1)</f>
        <v>0</v>
      </c>
      <c r="AT362" s="91">
        <f>SUM(YEAR(BC361+14)*AS1)</f>
        <v>0</v>
      </c>
      <c r="AU362" s="91">
        <f>SUM(MONTH(BC361+7)*AV1)</f>
        <v>0</v>
      </c>
      <c r="AV362" s="91">
        <f>SUM(DAY(BC361+7)*AV1)</f>
        <v>0</v>
      </c>
      <c r="AW362" s="91">
        <f>SUM(YEAR(BC361+7)*AV1)</f>
        <v>0</v>
      </c>
      <c r="AX362" s="91">
        <f t="shared" si="271"/>
        <v>1</v>
      </c>
      <c r="AY362" s="91">
        <f t="shared" si="269"/>
        <v>1</v>
      </c>
      <c r="AZ362" s="91">
        <f t="shared" si="270"/>
        <v>0</v>
      </c>
      <c r="BA362" s="91">
        <f t="shared" si="270"/>
        <v>0</v>
      </c>
      <c r="BB362" s="79">
        <f t="shared" si="272"/>
        <v>0</v>
      </c>
      <c r="BC362" s="91">
        <f t="shared" si="273"/>
        <v>0</v>
      </c>
      <c r="BD362" s="75" t="s">
        <v>59</v>
      </c>
      <c r="BE362" s="91">
        <f>IF(BC362&lt;BU42,((BC362*10)+5),999999)</f>
        <v>5</v>
      </c>
      <c r="BF362" s="91">
        <f t="shared" si="274"/>
        <v>1</v>
      </c>
      <c r="BG362" s="75">
        <f t="shared" si="275"/>
        <v>0</v>
      </c>
      <c r="BH362" s="75">
        <f t="shared" si="294"/>
        <v>0</v>
      </c>
      <c r="BI362" s="75" t="b">
        <f t="shared" si="276"/>
        <v>0</v>
      </c>
      <c r="BJ362" s="75">
        <f t="shared" si="277"/>
        <v>0</v>
      </c>
      <c r="BK362" s="75">
        <f t="shared" si="278"/>
        <v>0</v>
      </c>
      <c r="BL362" s="75" t="b">
        <f t="shared" si="279"/>
        <v>1</v>
      </c>
      <c r="BM362" s="75">
        <f t="shared" si="280"/>
        <v>0</v>
      </c>
      <c r="BN362" s="75">
        <f t="shared" si="281"/>
        <v>0</v>
      </c>
      <c r="BO362" s="75" t="b">
        <f t="shared" si="282"/>
        <v>0</v>
      </c>
      <c r="BP362" s="75">
        <f t="shared" si="283"/>
        <v>0</v>
      </c>
      <c r="BQ362" s="75">
        <f t="shared" si="284"/>
        <v>0</v>
      </c>
      <c r="BR362" s="75"/>
      <c r="BS362" s="72" t="b">
        <f t="shared" si="308"/>
        <v>0</v>
      </c>
      <c r="BT362" s="72">
        <f t="shared" si="313"/>
        <v>0</v>
      </c>
      <c r="BU362" s="69" t="str">
        <f t="shared" si="312"/>
        <v/>
      </c>
      <c r="BV362" s="75"/>
      <c r="BW362" s="75"/>
      <c r="BX362" s="75"/>
      <c r="BY362" s="75"/>
      <c r="BZ362" s="75"/>
      <c r="CA362" s="75"/>
      <c r="CB362" s="75"/>
      <c r="CC362" s="75"/>
      <c r="CD362" s="79">
        <f t="shared" si="285"/>
        <v>0</v>
      </c>
      <c r="CE362" s="92">
        <f>IF(CD362&lt;CE3,CD362,CE3)</f>
        <v>0</v>
      </c>
      <c r="CF362" s="72" t="str">
        <f>IF(CE362&gt;=CE3,"BALLOON","PMT")</f>
        <v>PMT</v>
      </c>
      <c r="CG362" s="91">
        <f t="shared" si="295"/>
        <v>0</v>
      </c>
      <c r="CH362" s="91">
        <f>IF(BX1=360,CB5,CG362)</f>
        <v>0</v>
      </c>
      <c r="CI362" s="75" t="b">
        <f t="shared" si="286"/>
        <v>0</v>
      </c>
      <c r="CJ362" s="75">
        <f t="shared" si="296"/>
        <v>0</v>
      </c>
      <c r="CK362" s="75">
        <f>SUM(CJ362*CK1)</f>
        <v>0</v>
      </c>
      <c r="CL362" s="98">
        <f t="shared" si="287"/>
        <v>0</v>
      </c>
      <c r="CM362" s="97">
        <f>IF(CF362="PMT",E16-CL362,0)</f>
        <v>0</v>
      </c>
      <c r="CN362" s="97">
        <f t="shared" si="300"/>
        <v>0</v>
      </c>
      <c r="CO362" s="97">
        <f t="shared" si="288"/>
        <v>0</v>
      </c>
      <c r="CP362" s="97">
        <f t="shared" si="289"/>
        <v>0</v>
      </c>
      <c r="CQ362" s="94">
        <f t="shared" si="290"/>
        <v>0</v>
      </c>
      <c r="CR362" s="95">
        <f t="shared" si="297"/>
        <v>0</v>
      </c>
      <c r="CS362" s="96">
        <f t="shared" si="291"/>
        <v>0</v>
      </c>
      <c r="CT362" s="75">
        <f t="shared" si="299"/>
        <v>0</v>
      </c>
      <c r="CU362" s="99">
        <f t="shared" si="292"/>
        <v>0</v>
      </c>
      <c r="CV362" s="99">
        <f t="shared" si="268"/>
        <v>0</v>
      </c>
      <c r="CW362" s="100">
        <f t="shared" si="298"/>
        <v>0</v>
      </c>
      <c r="CX362" s="75">
        <f>SUM(CR362*CT362*BE1)</f>
        <v>0</v>
      </c>
    </row>
    <row r="363" spans="1:102" ht="18.95" customHeight="1">
      <c r="A363" s="45" t="str">
        <f t="shared" si="302"/>
        <v/>
      </c>
      <c r="B363" s="55" t="str">
        <f t="shared" si="304"/>
        <v/>
      </c>
      <c r="C363" s="47" t="str">
        <f t="shared" si="303"/>
        <v/>
      </c>
      <c r="D363" s="56" t="str">
        <f t="shared" si="305"/>
        <v/>
      </c>
      <c r="E363" s="121" t="str">
        <f t="shared" si="309"/>
        <v/>
      </c>
      <c r="F363" s="121"/>
      <c r="G363" s="57" t="str">
        <f t="shared" si="306"/>
        <v/>
      </c>
      <c r="H363" s="57" t="str">
        <f t="shared" si="307"/>
        <v/>
      </c>
      <c r="I363" s="128" t="str">
        <f t="shared" si="310"/>
        <v/>
      </c>
      <c r="J363" s="128" t="str">
        <f t="shared" si="311"/>
        <v/>
      </c>
      <c r="K363" s="140" t="str">
        <f t="shared" si="314"/>
        <v/>
      </c>
      <c r="L363" s="140"/>
      <c r="M363" s="139" t="str">
        <f t="shared" si="315"/>
        <v/>
      </c>
      <c r="N363" s="139"/>
      <c r="O363" s="46" t="str">
        <f t="shared" si="316"/>
        <v/>
      </c>
      <c r="P363" s="51" t="str">
        <f t="shared" si="317"/>
        <v/>
      </c>
      <c r="Q363" s="51"/>
      <c r="R363" s="75">
        <f>IF(R362+1&lt;13,(R362+1)*S1,1*S1)</f>
        <v>0</v>
      </c>
      <c r="S363" s="75">
        <f>SUM(BG363*S1)</f>
        <v>0</v>
      </c>
      <c r="T363" s="75">
        <f>IF(R363=1,(T362+1)*S1,T362*S1)</f>
        <v>0</v>
      </c>
      <c r="U363" s="75">
        <f>IF(U362+3&lt;13,(U362+3)*V1,(U362-9)*V1)</f>
        <v>0</v>
      </c>
      <c r="V363" s="75">
        <f>SUM(BG363*V1)</f>
        <v>0</v>
      </c>
      <c r="W363" s="75">
        <f>IF(U363&lt;4,(W362+1)*V1,W362*V1)</f>
        <v>0</v>
      </c>
      <c r="X363" s="75">
        <f>IF(X362+6&lt;13,(X362+6)*Y1,(X362-6)*Y1)</f>
        <v>0</v>
      </c>
      <c r="Y363" s="75">
        <f>SUM(BG363*Y1)</f>
        <v>0</v>
      </c>
      <c r="Z363" s="75">
        <f>IF(X363&lt;6,(Z362+1)*Y1,Z362*Y1)</f>
        <v>0</v>
      </c>
      <c r="AA363" s="75">
        <f>SUM(AA362*AB1)</f>
        <v>0</v>
      </c>
      <c r="AB363" s="75">
        <f>SUM(BG363*AB1)</f>
        <v>0</v>
      </c>
      <c r="AC363" s="75">
        <f>SUM(AC362+1*AB1)</f>
        <v>0</v>
      </c>
      <c r="AD363" s="75">
        <v>0</v>
      </c>
      <c r="AE363" s="75">
        <v>0</v>
      </c>
      <c r="AF363" s="75">
        <v>0</v>
      </c>
      <c r="AG363" s="75">
        <f>IF(AG362+2&lt;13,(AG362+2)*AH1,(AG362-10)*AH1)</f>
        <v>0</v>
      </c>
      <c r="AH363" s="75">
        <f>SUM(BG363*AH1)</f>
        <v>0</v>
      </c>
      <c r="AI363" s="75">
        <f>IF(AG363&lt;3,(AI362+1)*AH1,AI362*AH1)</f>
        <v>0</v>
      </c>
      <c r="AJ363" s="75">
        <f>IF(AJ361=AJ362,(AJ362+1-AK363)*AL1,AJ362*AL1)</f>
        <v>0</v>
      </c>
      <c r="AK363" s="75">
        <f t="shared" si="301"/>
        <v>0</v>
      </c>
      <c r="AL363" s="75">
        <f>IF(AJ363-AJ362=0,(AL362+15)*AL1,AM1*AL1)</f>
        <v>0</v>
      </c>
      <c r="AM363" s="75">
        <f>IF(AK363=12,(AM362+1)*AL1,AM362*AL1)</f>
        <v>0</v>
      </c>
      <c r="AN363" s="75">
        <f>IF(AN361=AN362,(AN362+1-AO363)*AO1,AN362*AO1)</f>
        <v>0</v>
      </c>
      <c r="AO363" s="75">
        <f t="shared" si="293"/>
        <v>0</v>
      </c>
      <c r="AP363" s="75">
        <f>IF(AN362=AN363,BG363*AO1,(AP362-15)*AO1)</f>
        <v>0</v>
      </c>
      <c r="AQ363" s="75">
        <f>IF(AO363=12,(AQ362+1)*AO1,AQ362*AO1)</f>
        <v>0</v>
      </c>
      <c r="AR363" s="91">
        <f>SUM(MONTH(BC362+14)*AS1)</f>
        <v>0</v>
      </c>
      <c r="AS363" s="91">
        <f>SUM(DAY(BC362+14)*AS1)</f>
        <v>0</v>
      </c>
      <c r="AT363" s="91">
        <f>SUM(YEAR(BC362+14)*AS1)</f>
        <v>0</v>
      </c>
      <c r="AU363" s="91">
        <f>SUM(MONTH(BC362+7)*AV1)</f>
        <v>0</v>
      </c>
      <c r="AV363" s="91">
        <f>SUM(DAY(BC362+7)*AV1)</f>
        <v>0</v>
      </c>
      <c r="AW363" s="91">
        <f>SUM(YEAR(BC362+7)*AV1)</f>
        <v>0</v>
      </c>
      <c r="AX363" s="91">
        <f t="shared" si="271"/>
        <v>1</v>
      </c>
      <c r="AY363" s="91">
        <f t="shared" si="269"/>
        <v>1</v>
      </c>
      <c r="AZ363" s="91">
        <f t="shared" si="270"/>
        <v>0</v>
      </c>
      <c r="BA363" s="91">
        <f t="shared" si="270"/>
        <v>0</v>
      </c>
      <c r="BB363" s="79">
        <f t="shared" si="272"/>
        <v>0</v>
      </c>
      <c r="BC363" s="91">
        <f t="shared" si="273"/>
        <v>0</v>
      </c>
      <c r="BD363" s="75" t="s">
        <v>59</v>
      </c>
      <c r="BE363" s="91">
        <f>IF(BC363&lt;BU42,((BC363*10)+5),999999)</f>
        <v>5</v>
      </c>
      <c r="BF363" s="91">
        <f t="shared" si="274"/>
        <v>1</v>
      </c>
      <c r="BG363" s="75">
        <f t="shared" si="275"/>
        <v>0</v>
      </c>
      <c r="BH363" s="75">
        <f t="shared" si="294"/>
        <v>0</v>
      </c>
      <c r="BI363" s="75" t="b">
        <f t="shared" si="276"/>
        <v>0</v>
      </c>
      <c r="BJ363" s="75">
        <f t="shared" si="277"/>
        <v>0</v>
      </c>
      <c r="BK363" s="75">
        <f t="shared" si="278"/>
        <v>0</v>
      </c>
      <c r="BL363" s="75" t="b">
        <f t="shared" si="279"/>
        <v>1</v>
      </c>
      <c r="BM363" s="75">
        <f t="shared" si="280"/>
        <v>0</v>
      </c>
      <c r="BN363" s="75">
        <f t="shared" si="281"/>
        <v>0</v>
      </c>
      <c r="BO363" s="75" t="b">
        <f t="shared" si="282"/>
        <v>0</v>
      </c>
      <c r="BP363" s="75">
        <f t="shared" si="283"/>
        <v>0</v>
      </c>
      <c r="BQ363" s="75">
        <f t="shared" si="284"/>
        <v>0</v>
      </c>
      <c r="BR363" s="75"/>
      <c r="BS363" s="72" t="b">
        <f t="shared" si="308"/>
        <v>0</v>
      </c>
      <c r="BT363" s="72">
        <f t="shared" si="313"/>
        <v>0</v>
      </c>
      <c r="BU363" s="69" t="str">
        <f t="shared" si="312"/>
        <v/>
      </c>
      <c r="BV363" s="75"/>
      <c r="BW363" s="75"/>
      <c r="BX363" s="75"/>
      <c r="BY363" s="75"/>
      <c r="BZ363" s="75"/>
      <c r="CA363" s="75"/>
      <c r="CB363" s="75"/>
      <c r="CC363" s="75"/>
      <c r="CD363" s="79">
        <f t="shared" si="285"/>
        <v>0</v>
      </c>
      <c r="CE363" s="92">
        <f>IF(CD363&lt;CE3,CD363,CE3)</f>
        <v>0</v>
      </c>
      <c r="CF363" s="72" t="str">
        <f>IF(CE363&gt;=CE3,"BALLOON","PMT")</f>
        <v>PMT</v>
      </c>
      <c r="CG363" s="91">
        <f t="shared" si="295"/>
        <v>0</v>
      </c>
      <c r="CH363" s="91">
        <f>IF(BX1=360,CB5,CG363)</f>
        <v>0</v>
      </c>
      <c r="CI363" s="75" t="b">
        <f t="shared" si="286"/>
        <v>0</v>
      </c>
      <c r="CJ363" s="75">
        <f t="shared" si="296"/>
        <v>0</v>
      </c>
      <c r="CK363" s="75">
        <f>SUM(CJ363*CK1)</f>
        <v>0</v>
      </c>
      <c r="CL363" s="98">
        <f t="shared" si="287"/>
        <v>0</v>
      </c>
      <c r="CM363" s="97">
        <f>IF(CF363="PMT",E16-CL363,0)</f>
        <v>0</v>
      </c>
      <c r="CN363" s="97">
        <f t="shared" si="300"/>
        <v>0</v>
      </c>
      <c r="CO363" s="97">
        <f t="shared" si="288"/>
        <v>0</v>
      </c>
      <c r="CP363" s="97">
        <f t="shared" si="289"/>
        <v>0</v>
      </c>
      <c r="CQ363" s="94">
        <f t="shared" si="290"/>
        <v>0</v>
      </c>
      <c r="CR363" s="95">
        <f t="shared" si="297"/>
        <v>0</v>
      </c>
      <c r="CS363" s="96">
        <f t="shared" si="291"/>
        <v>0</v>
      </c>
      <c r="CT363" s="75">
        <f t="shared" si="299"/>
        <v>0</v>
      </c>
      <c r="CU363" s="99">
        <f t="shared" si="292"/>
        <v>0</v>
      </c>
      <c r="CV363" s="99">
        <f t="shared" si="268"/>
        <v>0</v>
      </c>
      <c r="CW363" s="100">
        <f t="shared" si="298"/>
        <v>0</v>
      </c>
      <c r="CX363" s="75">
        <f>SUM(CR363*CT363*BE1)</f>
        <v>0</v>
      </c>
    </row>
    <row r="364" spans="1:102" ht="18.95" customHeight="1">
      <c r="A364" s="45" t="str">
        <f t="shared" si="302"/>
        <v/>
      </c>
      <c r="B364" s="55" t="str">
        <f t="shared" si="304"/>
        <v/>
      </c>
      <c r="C364" s="47" t="str">
        <f t="shared" si="303"/>
        <v/>
      </c>
      <c r="D364" s="56" t="str">
        <f t="shared" si="305"/>
        <v/>
      </c>
      <c r="E364" s="121" t="str">
        <f t="shared" si="309"/>
        <v/>
      </c>
      <c r="F364" s="121"/>
      <c r="G364" s="57" t="str">
        <f t="shared" si="306"/>
        <v/>
      </c>
      <c r="H364" s="57" t="str">
        <f t="shared" si="307"/>
        <v/>
      </c>
      <c r="I364" s="128" t="str">
        <f t="shared" si="310"/>
        <v/>
      </c>
      <c r="J364" s="128" t="str">
        <f t="shared" si="311"/>
        <v/>
      </c>
      <c r="K364" s="140" t="str">
        <f t="shared" si="314"/>
        <v/>
      </c>
      <c r="L364" s="140"/>
      <c r="M364" s="139" t="str">
        <f t="shared" si="315"/>
        <v/>
      </c>
      <c r="N364" s="139"/>
      <c r="O364" s="46" t="str">
        <f t="shared" si="316"/>
        <v/>
      </c>
      <c r="P364" s="51" t="str">
        <f t="shared" si="317"/>
        <v/>
      </c>
      <c r="Q364" s="51"/>
      <c r="R364" s="75">
        <f>IF(R363+1&lt;13,(R363+1)*S1,1*S1)</f>
        <v>0</v>
      </c>
      <c r="S364" s="75">
        <f>SUM(BG364*S1)</f>
        <v>0</v>
      </c>
      <c r="T364" s="75">
        <f>IF(R364=1,(T363+1)*S1,T363*S1)</f>
        <v>0</v>
      </c>
      <c r="U364" s="75">
        <f>IF(U363+3&lt;13,(U363+3)*V1,(U363-9)*V1)</f>
        <v>0</v>
      </c>
      <c r="V364" s="75">
        <f>SUM(BG364*V1)</f>
        <v>0</v>
      </c>
      <c r="W364" s="75">
        <f>IF(U364&lt;4,(W363+1)*V1,W363*V1)</f>
        <v>0</v>
      </c>
      <c r="X364" s="75">
        <f>IF(X363+6&lt;13,(X363+6)*Y1,(X363-6)*Y1)</f>
        <v>0</v>
      </c>
      <c r="Y364" s="75">
        <f>SUM(BG364*Y1)</f>
        <v>0</v>
      </c>
      <c r="Z364" s="75">
        <f>IF(X364&lt;6,(Z363+1)*Y1,Z363*Y1)</f>
        <v>0</v>
      </c>
      <c r="AA364" s="75">
        <f>SUM(AA363*AB1)</f>
        <v>0</v>
      </c>
      <c r="AB364" s="75">
        <f>SUM(BG364*AB1)</f>
        <v>0</v>
      </c>
      <c r="AC364" s="75">
        <f>SUM(AC363+1*AB1)</f>
        <v>0</v>
      </c>
      <c r="AD364" s="75">
        <v>0</v>
      </c>
      <c r="AE364" s="75">
        <v>0</v>
      </c>
      <c r="AF364" s="75">
        <v>0</v>
      </c>
      <c r="AG364" s="75">
        <f>IF(AG363+2&lt;13,(AG363+2)*AH1,(AG363-10)*AH1)</f>
        <v>0</v>
      </c>
      <c r="AH364" s="75">
        <f>SUM(BG364*AH1)</f>
        <v>0</v>
      </c>
      <c r="AI364" s="75">
        <f>IF(AG364&lt;3,(AI363+1)*AH1,AI363*AH1)</f>
        <v>0</v>
      </c>
      <c r="AJ364" s="75">
        <f>IF(AJ362=AJ363,(AJ363+1-AK364)*AL1,AJ363*AL1)</f>
        <v>0</v>
      </c>
      <c r="AK364" s="75">
        <f t="shared" si="301"/>
        <v>0</v>
      </c>
      <c r="AL364" s="75">
        <f>IF(AJ364-AJ363=0,(AL363+15)*AL1,AM1*AL1)</f>
        <v>0</v>
      </c>
      <c r="AM364" s="75">
        <f>IF(AK364=12,(AM363+1)*AL1,AM363*AL1)</f>
        <v>0</v>
      </c>
      <c r="AN364" s="75">
        <f>IF(AN362=AN363,(AN363+1-AO364)*AO1,AN363*AO1)</f>
        <v>0</v>
      </c>
      <c r="AO364" s="75">
        <f t="shared" si="293"/>
        <v>0</v>
      </c>
      <c r="AP364" s="75">
        <f>IF(AN363=AN364,BG364*AO1,(AP363-15)*AO1)</f>
        <v>0</v>
      </c>
      <c r="AQ364" s="75">
        <f>IF(AO364=12,(AQ363+1)*AO1,AQ363*AO1)</f>
        <v>0</v>
      </c>
      <c r="AR364" s="91">
        <f>SUM(MONTH(BC363+14)*AS1)</f>
        <v>0</v>
      </c>
      <c r="AS364" s="91">
        <f>SUM(DAY(BC363+14)*AS1)</f>
        <v>0</v>
      </c>
      <c r="AT364" s="91">
        <f>SUM(YEAR(BC363+14)*AS1)</f>
        <v>0</v>
      </c>
      <c r="AU364" s="91">
        <f>SUM(MONTH(BC363+7)*AV1)</f>
        <v>0</v>
      </c>
      <c r="AV364" s="91">
        <f>SUM(DAY(BC363+7)*AV1)</f>
        <v>0</v>
      </c>
      <c r="AW364" s="91">
        <f>SUM(YEAR(BC363+7)*AV1)</f>
        <v>0</v>
      </c>
      <c r="AX364" s="91">
        <f t="shared" si="271"/>
        <v>1</v>
      </c>
      <c r="AY364" s="91">
        <f t="shared" si="269"/>
        <v>1</v>
      </c>
      <c r="AZ364" s="91">
        <f t="shared" si="270"/>
        <v>0</v>
      </c>
      <c r="BA364" s="91">
        <f t="shared" si="270"/>
        <v>0</v>
      </c>
      <c r="BB364" s="79">
        <f t="shared" si="272"/>
        <v>0</v>
      </c>
      <c r="BC364" s="91">
        <f t="shared" si="273"/>
        <v>0</v>
      </c>
      <c r="BD364" s="75" t="s">
        <v>59</v>
      </c>
      <c r="BE364" s="91">
        <f>IF(BC364&lt;BU42,((BC364*10)+5),999999)</f>
        <v>5</v>
      </c>
      <c r="BF364" s="91">
        <f t="shared" si="274"/>
        <v>1</v>
      </c>
      <c r="BG364" s="75">
        <f t="shared" si="275"/>
        <v>0</v>
      </c>
      <c r="BH364" s="75">
        <f t="shared" si="294"/>
        <v>0</v>
      </c>
      <c r="BI364" s="75" t="b">
        <f t="shared" si="276"/>
        <v>0</v>
      </c>
      <c r="BJ364" s="75">
        <f t="shared" si="277"/>
        <v>0</v>
      </c>
      <c r="BK364" s="75">
        <f t="shared" si="278"/>
        <v>0</v>
      </c>
      <c r="BL364" s="75" t="b">
        <f t="shared" si="279"/>
        <v>1</v>
      </c>
      <c r="BM364" s="75">
        <f t="shared" si="280"/>
        <v>0</v>
      </c>
      <c r="BN364" s="75">
        <f t="shared" si="281"/>
        <v>0</v>
      </c>
      <c r="BO364" s="75" t="b">
        <f t="shared" si="282"/>
        <v>0</v>
      </c>
      <c r="BP364" s="75">
        <f t="shared" si="283"/>
        <v>0</v>
      </c>
      <c r="BQ364" s="75">
        <f t="shared" si="284"/>
        <v>0</v>
      </c>
      <c r="BR364" s="75"/>
      <c r="BS364" s="72" t="b">
        <f t="shared" si="308"/>
        <v>0</v>
      </c>
      <c r="BT364" s="72">
        <f t="shared" si="313"/>
        <v>0</v>
      </c>
      <c r="BU364" s="69" t="str">
        <f t="shared" si="312"/>
        <v/>
      </c>
      <c r="BV364" s="75"/>
      <c r="BW364" s="75"/>
      <c r="BX364" s="75"/>
      <c r="BY364" s="75"/>
      <c r="BZ364" s="75"/>
      <c r="CA364" s="75"/>
      <c r="CB364" s="75"/>
      <c r="CC364" s="75"/>
      <c r="CD364" s="79">
        <f t="shared" si="285"/>
        <v>0</v>
      </c>
      <c r="CE364" s="92">
        <f>IF(CD364&lt;CE3,CD364,CE3)</f>
        <v>0</v>
      </c>
      <c r="CF364" s="72" t="str">
        <f>IF(CE364&gt;=CE3,"BALLOON","PMT")</f>
        <v>PMT</v>
      </c>
      <c r="CG364" s="91">
        <f t="shared" si="295"/>
        <v>0</v>
      </c>
      <c r="CH364" s="91">
        <f>IF(BX1=360,CB5,CG364)</f>
        <v>0</v>
      </c>
      <c r="CI364" s="75" t="b">
        <f t="shared" si="286"/>
        <v>0</v>
      </c>
      <c r="CJ364" s="75">
        <f t="shared" si="296"/>
        <v>0</v>
      </c>
      <c r="CK364" s="75">
        <f>SUM(CJ364*CK1)</f>
        <v>0</v>
      </c>
      <c r="CL364" s="98">
        <f t="shared" si="287"/>
        <v>0</v>
      </c>
      <c r="CM364" s="97">
        <f>IF(CF364="PMT",E16-CL364,0)</f>
        <v>0</v>
      </c>
      <c r="CN364" s="97">
        <f t="shared" si="300"/>
        <v>0</v>
      </c>
      <c r="CO364" s="97">
        <f t="shared" si="288"/>
        <v>0</v>
      </c>
      <c r="CP364" s="97">
        <f t="shared" si="289"/>
        <v>0</v>
      </c>
      <c r="CQ364" s="94">
        <f t="shared" si="290"/>
        <v>0</v>
      </c>
      <c r="CR364" s="95">
        <f t="shared" si="297"/>
        <v>0</v>
      </c>
      <c r="CS364" s="96">
        <f t="shared" si="291"/>
        <v>0</v>
      </c>
      <c r="CT364" s="75">
        <f t="shared" si="299"/>
        <v>0</v>
      </c>
      <c r="CU364" s="99">
        <f t="shared" si="292"/>
        <v>0</v>
      </c>
      <c r="CV364" s="99">
        <f t="shared" si="268"/>
        <v>0</v>
      </c>
      <c r="CW364" s="100">
        <f t="shared" si="298"/>
        <v>0</v>
      </c>
      <c r="CX364" s="75">
        <f>SUM(CR364*CT364*BE1)</f>
        <v>0</v>
      </c>
    </row>
    <row r="365" spans="1:102" ht="18.95" customHeight="1">
      <c r="A365" s="45" t="str">
        <f t="shared" si="302"/>
        <v/>
      </c>
      <c r="B365" s="55" t="str">
        <f t="shared" si="304"/>
        <v/>
      </c>
      <c r="C365" s="47" t="str">
        <f t="shared" si="303"/>
        <v/>
      </c>
      <c r="D365" s="56" t="str">
        <f t="shared" si="305"/>
        <v/>
      </c>
      <c r="E365" s="121" t="str">
        <f t="shared" si="309"/>
        <v/>
      </c>
      <c r="F365" s="121"/>
      <c r="G365" s="57" t="str">
        <f t="shared" si="306"/>
        <v/>
      </c>
      <c r="H365" s="57" t="str">
        <f t="shared" si="307"/>
        <v/>
      </c>
      <c r="I365" s="128" t="str">
        <f t="shared" si="310"/>
        <v/>
      </c>
      <c r="J365" s="128" t="str">
        <f t="shared" si="311"/>
        <v/>
      </c>
      <c r="K365" s="140" t="str">
        <f t="shared" si="314"/>
        <v/>
      </c>
      <c r="L365" s="140"/>
      <c r="M365" s="139" t="str">
        <f t="shared" si="315"/>
        <v/>
      </c>
      <c r="N365" s="139"/>
      <c r="O365" s="46" t="str">
        <f t="shared" si="316"/>
        <v/>
      </c>
      <c r="P365" s="51" t="str">
        <f t="shared" si="317"/>
        <v/>
      </c>
      <c r="Q365" s="51"/>
      <c r="R365" s="75">
        <f>IF(R364+1&lt;13,(R364+1)*S1,1*S1)</f>
        <v>0</v>
      </c>
      <c r="S365" s="75">
        <f>SUM(BG365*S1)</f>
        <v>0</v>
      </c>
      <c r="T365" s="75">
        <f>IF(R365=1,(T364+1)*S1,T364*S1)</f>
        <v>0</v>
      </c>
      <c r="U365" s="75">
        <f>IF(U364+3&lt;13,(U364+3)*V1,(U364-9)*V1)</f>
        <v>0</v>
      </c>
      <c r="V365" s="75">
        <f>SUM(BG365*V1)</f>
        <v>0</v>
      </c>
      <c r="W365" s="75">
        <f>IF(U365&lt;4,(W364+1)*V1,W364*V1)</f>
        <v>0</v>
      </c>
      <c r="X365" s="75">
        <f>IF(X364+6&lt;13,(X364+6)*Y1,(X364-6)*Y1)</f>
        <v>0</v>
      </c>
      <c r="Y365" s="75">
        <f>SUM(BG365*Y1)</f>
        <v>0</v>
      </c>
      <c r="Z365" s="75">
        <f>IF(X365&lt;6,(Z364+1)*Y1,Z364*Y1)</f>
        <v>0</v>
      </c>
      <c r="AA365" s="75">
        <f>SUM(AA364*AB1)</f>
        <v>0</v>
      </c>
      <c r="AB365" s="75">
        <f>SUM(BG365*AB1)</f>
        <v>0</v>
      </c>
      <c r="AC365" s="75">
        <f>SUM(AC364+1*AB1)</f>
        <v>0</v>
      </c>
      <c r="AD365" s="75">
        <v>0</v>
      </c>
      <c r="AE365" s="75">
        <v>0</v>
      </c>
      <c r="AF365" s="75">
        <v>0</v>
      </c>
      <c r="AG365" s="75">
        <f>IF(AG364+2&lt;13,(AG364+2)*AH1,(AG364-10)*AH1)</f>
        <v>0</v>
      </c>
      <c r="AH365" s="75">
        <f>SUM(BG365*AH1)</f>
        <v>0</v>
      </c>
      <c r="AI365" s="75">
        <f>IF(AG365&lt;3,(AI364+1)*AH1,AI364*AH1)</f>
        <v>0</v>
      </c>
      <c r="AJ365" s="75">
        <f>IF(AJ363=AJ364,(AJ364+1-AK365)*AL1,AJ364*AL1)</f>
        <v>0</v>
      </c>
      <c r="AK365" s="75">
        <f t="shared" si="301"/>
        <v>0</v>
      </c>
      <c r="AL365" s="75">
        <f>IF(AJ365-AJ364=0,(AL364+15)*AL1,AM1*AL1)</f>
        <v>0</v>
      </c>
      <c r="AM365" s="75">
        <f>IF(AK365=12,(AM364+1)*AL1,AM364*AL1)</f>
        <v>0</v>
      </c>
      <c r="AN365" s="75">
        <f>IF(AN363=AN364,(AN364+1-AO365)*AO1,AN364*AO1)</f>
        <v>0</v>
      </c>
      <c r="AO365" s="75">
        <f t="shared" si="293"/>
        <v>0</v>
      </c>
      <c r="AP365" s="75">
        <f>IF(AN364=AN365,BG365*AO1,(AP364-15)*AO1)</f>
        <v>0</v>
      </c>
      <c r="AQ365" s="75">
        <f>IF(AO365=12,(AQ364+1)*AO1,AQ364*AO1)</f>
        <v>0</v>
      </c>
      <c r="AR365" s="91">
        <f>SUM(MONTH(BC364+14)*AS1)</f>
        <v>0</v>
      </c>
      <c r="AS365" s="91">
        <f>SUM(DAY(BC364+14)*AS1)</f>
        <v>0</v>
      </c>
      <c r="AT365" s="91">
        <f>SUM(YEAR(BC364+14)*AS1)</f>
        <v>0</v>
      </c>
      <c r="AU365" s="91">
        <f>SUM(MONTH(BC364+7)*AV1)</f>
        <v>0</v>
      </c>
      <c r="AV365" s="91">
        <f>SUM(DAY(BC364+7)*AV1)</f>
        <v>0</v>
      </c>
      <c r="AW365" s="91">
        <f>SUM(YEAR(BC364+7)*AV1)</f>
        <v>0</v>
      </c>
      <c r="AX365" s="91">
        <f t="shared" si="271"/>
        <v>1</v>
      </c>
      <c r="AY365" s="91">
        <f t="shared" si="269"/>
        <v>1</v>
      </c>
      <c r="AZ365" s="91">
        <f t="shared" si="270"/>
        <v>0</v>
      </c>
      <c r="BA365" s="91">
        <f t="shared" si="270"/>
        <v>0</v>
      </c>
      <c r="BB365" s="79">
        <f t="shared" si="272"/>
        <v>0</v>
      </c>
      <c r="BC365" s="91">
        <f t="shared" si="273"/>
        <v>0</v>
      </c>
      <c r="BD365" s="75" t="s">
        <v>59</v>
      </c>
      <c r="BE365" s="91">
        <f>IF(BC365&lt;BU42,((BC365*10)+5),999999)</f>
        <v>5</v>
      </c>
      <c r="BF365" s="91">
        <f t="shared" si="274"/>
        <v>1</v>
      </c>
      <c r="BG365" s="75">
        <f t="shared" si="275"/>
        <v>0</v>
      </c>
      <c r="BH365" s="75">
        <f t="shared" si="294"/>
        <v>0</v>
      </c>
      <c r="BI365" s="75" t="b">
        <f t="shared" si="276"/>
        <v>0</v>
      </c>
      <c r="BJ365" s="75">
        <f t="shared" si="277"/>
        <v>0</v>
      </c>
      <c r="BK365" s="75">
        <f t="shared" si="278"/>
        <v>0</v>
      </c>
      <c r="BL365" s="75" t="b">
        <f t="shared" si="279"/>
        <v>1</v>
      </c>
      <c r="BM365" s="75">
        <f t="shared" si="280"/>
        <v>0</v>
      </c>
      <c r="BN365" s="75">
        <f t="shared" si="281"/>
        <v>0</v>
      </c>
      <c r="BO365" s="75" t="b">
        <f t="shared" si="282"/>
        <v>0</v>
      </c>
      <c r="BP365" s="75">
        <f t="shared" si="283"/>
        <v>0</v>
      </c>
      <c r="BQ365" s="75">
        <f t="shared" si="284"/>
        <v>0</v>
      </c>
      <c r="BR365" s="75"/>
      <c r="BS365" s="72" t="b">
        <f t="shared" si="308"/>
        <v>0</v>
      </c>
      <c r="BT365" s="72">
        <f t="shared" si="313"/>
        <v>0</v>
      </c>
      <c r="BU365" s="69" t="str">
        <f t="shared" si="312"/>
        <v/>
      </c>
      <c r="BV365" s="75"/>
      <c r="BW365" s="75"/>
      <c r="BX365" s="75"/>
      <c r="BY365" s="75"/>
      <c r="BZ365" s="75"/>
      <c r="CA365" s="75"/>
      <c r="CB365" s="75"/>
      <c r="CC365" s="75"/>
      <c r="CD365" s="79">
        <f t="shared" si="285"/>
        <v>0</v>
      </c>
      <c r="CE365" s="92">
        <f>IF(CD365&lt;CE3,CD365,CE3)</f>
        <v>0</v>
      </c>
      <c r="CF365" s="72" t="str">
        <f>IF(CE365&gt;=CE3,"BALLOON","PMT")</f>
        <v>PMT</v>
      </c>
      <c r="CG365" s="91">
        <f t="shared" si="295"/>
        <v>0</v>
      </c>
      <c r="CH365" s="91">
        <f>IF(BX1=360,CB5,CG365)</f>
        <v>0</v>
      </c>
      <c r="CI365" s="75" t="b">
        <f t="shared" si="286"/>
        <v>0</v>
      </c>
      <c r="CJ365" s="75">
        <f t="shared" si="296"/>
        <v>0</v>
      </c>
      <c r="CK365" s="75">
        <f>SUM(CJ365*CK1)</f>
        <v>0</v>
      </c>
      <c r="CL365" s="98">
        <f t="shared" si="287"/>
        <v>0</v>
      </c>
      <c r="CM365" s="97">
        <f>IF(CF365="PMT",E16-CL365,0)</f>
        <v>0</v>
      </c>
      <c r="CN365" s="97">
        <f t="shared" si="300"/>
        <v>0</v>
      </c>
      <c r="CO365" s="97">
        <f t="shared" si="288"/>
        <v>0</v>
      </c>
      <c r="CP365" s="97">
        <f t="shared" si="289"/>
        <v>0</v>
      </c>
      <c r="CQ365" s="94">
        <f t="shared" si="290"/>
        <v>0</v>
      </c>
      <c r="CR365" s="95">
        <f t="shared" si="297"/>
        <v>0</v>
      </c>
      <c r="CS365" s="96">
        <f t="shared" si="291"/>
        <v>0</v>
      </c>
      <c r="CT365" s="75">
        <f t="shared" si="299"/>
        <v>0</v>
      </c>
      <c r="CU365" s="99">
        <f t="shared" si="292"/>
        <v>0</v>
      </c>
      <c r="CV365" s="99">
        <f t="shared" si="268"/>
        <v>0</v>
      </c>
      <c r="CW365" s="100">
        <f t="shared" si="298"/>
        <v>0</v>
      </c>
      <c r="CX365" s="75">
        <f>SUM(CR365*CT365*BE1)</f>
        <v>0</v>
      </c>
    </row>
    <row r="366" spans="1:102" ht="18.95" customHeight="1">
      <c r="A366" s="45" t="str">
        <f t="shared" si="302"/>
        <v/>
      </c>
      <c r="B366" s="55" t="str">
        <f t="shared" si="304"/>
        <v/>
      </c>
      <c r="C366" s="47" t="str">
        <f t="shared" si="303"/>
        <v/>
      </c>
      <c r="D366" s="56" t="str">
        <f t="shared" si="305"/>
        <v/>
      </c>
      <c r="E366" s="121" t="str">
        <f t="shared" si="309"/>
        <v/>
      </c>
      <c r="F366" s="121"/>
      <c r="G366" s="57" t="str">
        <f t="shared" si="306"/>
        <v/>
      </c>
      <c r="H366" s="57" t="str">
        <f t="shared" si="307"/>
        <v/>
      </c>
      <c r="I366" s="128" t="str">
        <f t="shared" si="310"/>
        <v/>
      </c>
      <c r="J366" s="128" t="str">
        <f t="shared" si="311"/>
        <v/>
      </c>
      <c r="K366" s="140" t="str">
        <f t="shared" si="314"/>
        <v/>
      </c>
      <c r="L366" s="140"/>
      <c r="M366" s="139" t="str">
        <f t="shared" si="315"/>
        <v/>
      </c>
      <c r="N366" s="139"/>
      <c r="O366" s="46" t="str">
        <f t="shared" si="316"/>
        <v/>
      </c>
      <c r="P366" s="51" t="str">
        <f t="shared" si="317"/>
        <v/>
      </c>
      <c r="Q366" s="51"/>
      <c r="R366" s="75">
        <f>IF(R365+1&lt;13,(R365+1)*S1,1*S1)</f>
        <v>0</v>
      </c>
      <c r="S366" s="75">
        <f>SUM(BG366*S1)</f>
        <v>0</v>
      </c>
      <c r="T366" s="75">
        <f>IF(R366=1,(T365+1)*S1,T365*S1)</f>
        <v>0</v>
      </c>
      <c r="U366" s="75">
        <f>IF(U365+3&lt;13,(U365+3)*V1,(U365-9)*V1)</f>
        <v>0</v>
      </c>
      <c r="V366" s="75">
        <f>SUM(BG366*V1)</f>
        <v>0</v>
      </c>
      <c r="W366" s="75">
        <f>IF(U366&lt;4,(W365+1)*V1,W365*V1)</f>
        <v>0</v>
      </c>
      <c r="X366" s="75">
        <f>IF(X365+6&lt;13,(X365+6)*Y1,(X365-6)*Y1)</f>
        <v>0</v>
      </c>
      <c r="Y366" s="75">
        <f>SUM(BG366*Y1)</f>
        <v>0</v>
      </c>
      <c r="Z366" s="75">
        <f>IF(X366&lt;6,(Z365+1)*Y1,Z365*Y1)</f>
        <v>0</v>
      </c>
      <c r="AA366" s="75">
        <f>SUM(AA365*AB1)</f>
        <v>0</v>
      </c>
      <c r="AB366" s="75">
        <f>SUM(BG366*AB1)</f>
        <v>0</v>
      </c>
      <c r="AC366" s="75">
        <f>SUM(AC365+1*AB1)</f>
        <v>0</v>
      </c>
      <c r="AD366" s="75">
        <v>0</v>
      </c>
      <c r="AE366" s="75">
        <v>0</v>
      </c>
      <c r="AF366" s="75">
        <v>0</v>
      </c>
      <c r="AG366" s="75">
        <f>IF(AG365+2&lt;13,(AG365+2)*AH1,(AG365-10)*AH1)</f>
        <v>0</v>
      </c>
      <c r="AH366" s="75">
        <f>SUM(BG366*AH1)</f>
        <v>0</v>
      </c>
      <c r="AI366" s="75">
        <f>IF(AG366&lt;3,(AI365+1)*AH1,AI365*AH1)</f>
        <v>0</v>
      </c>
      <c r="AJ366" s="75">
        <f>IF(AJ364=AJ365,(AJ365+1-AK366)*AL1,AJ365*AL1)</f>
        <v>0</v>
      </c>
      <c r="AK366" s="75">
        <f t="shared" si="301"/>
        <v>0</v>
      </c>
      <c r="AL366" s="75">
        <f>IF(AJ366-AJ365=0,(AL365+15)*AL1,AM1*AL1)</f>
        <v>0</v>
      </c>
      <c r="AM366" s="75">
        <f>IF(AK366=12,(AM365+1)*AL1,AM365*AL1)</f>
        <v>0</v>
      </c>
      <c r="AN366" s="75">
        <f>IF(AN364=AN365,(AN365+1-AO366)*AO1,AN365*AO1)</f>
        <v>0</v>
      </c>
      <c r="AO366" s="75">
        <f t="shared" si="293"/>
        <v>0</v>
      </c>
      <c r="AP366" s="75">
        <f>IF(AN365=AN366,BG366*AO1,(AP365-15)*AO1)</f>
        <v>0</v>
      </c>
      <c r="AQ366" s="75">
        <f>IF(AO366=12,(AQ365+1)*AO1,AQ365*AO1)</f>
        <v>0</v>
      </c>
      <c r="AR366" s="91">
        <f>SUM(MONTH(BC365+14)*AS1)</f>
        <v>0</v>
      </c>
      <c r="AS366" s="91">
        <f>SUM(DAY(BC365+14)*AS1)</f>
        <v>0</v>
      </c>
      <c r="AT366" s="91">
        <f>SUM(YEAR(BC365+14)*AS1)</f>
        <v>0</v>
      </c>
      <c r="AU366" s="91">
        <f>SUM(MONTH(BC365+7)*AV1)</f>
        <v>0</v>
      </c>
      <c r="AV366" s="91">
        <f>SUM(DAY(BC365+7)*AV1)</f>
        <v>0</v>
      </c>
      <c r="AW366" s="91">
        <f>SUM(YEAR(BC365+7)*AV1)</f>
        <v>0</v>
      </c>
      <c r="AX366" s="91">
        <f t="shared" si="271"/>
        <v>1</v>
      </c>
      <c r="AY366" s="91">
        <f t="shared" si="269"/>
        <v>1</v>
      </c>
      <c r="AZ366" s="91">
        <f t="shared" si="270"/>
        <v>0</v>
      </c>
      <c r="BA366" s="91">
        <f t="shared" si="270"/>
        <v>0</v>
      </c>
      <c r="BB366" s="79">
        <f t="shared" si="272"/>
        <v>0</v>
      </c>
      <c r="BC366" s="91">
        <f t="shared" si="273"/>
        <v>0</v>
      </c>
      <c r="BD366" s="75" t="s">
        <v>59</v>
      </c>
      <c r="BE366" s="91">
        <f>IF(BC366&lt;BU42,((BC366*10)+5),999999)</f>
        <v>5</v>
      </c>
      <c r="BF366" s="91">
        <f t="shared" si="274"/>
        <v>1</v>
      </c>
      <c r="BG366" s="75">
        <f t="shared" si="275"/>
        <v>0</v>
      </c>
      <c r="BH366" s="75">
        <f t="shared" si="294"/>
        <v>0</v>
      </c>
      <c r="BI366" s="75" t="b">
        <f t="shared" si="276"/>
        <v>0</v>
      </c>
      <c r="BJ366" s="75">
        <f t="shared" si="277"/>
        <v>0</v>
      </c>
      <c r="BK366" s="75">
        <f t="shared" si="278"/>
        <v>0</v>
      </c>
      <c r="BL366" s="75" t="b">
        <f t="shared" si="279"/>
        <v>1</v>
      </c>
      <c r="BM366" s="75">
        <f t="shared" si="280"/>
        <v>0</v>
      </c>
      <c r="BN366" s="75">
        <f t="shared" si="281"/>
        <v>0</v>
      </c>
      <c r="BO366" s="75" t="b">
        <f t="shared" si="282"/>
        <v>0</v>
      </c>
      <c r="BP366" s="75">
        <f t="shared" si="283"/>
        <v>0</v>
      </c>
      <c r="BQ366" s="75">
        <f t="shared" si="284"/>
        <v>0</v>
      </c>
      <c r="BR366" s="75"/>
      <c r="BS366" s="72" t="b">
        <f t="shared" si="308"/>
        <v>0</v>
      </c>
      <c r="BT366" s="72">
        <f t="shared" si="313"/>
        <v>0</v>
      </c>
      <c r="BU366" s="69" t="str">
        <f t="shared" si="312"/>
        <v/>
      </c>
      <c r="BV366" s="75"/>
      <c r="BW366" s="75"/>
      <c r="BX366" s="75"/>
      <c r="BY366" s="75"/>
      <c r="BZ366" s="75"/>
      <c r="CA366" s="75"/>
      <c r="CB366" s="75"/>
      <c r="CC366" s="75"/>
      <c r="CD366" s="79">
        <f t="shared" si="285"/>
        <v>0</v>
      </c>
      <c r="CE366" s="92">
        <f>IF(CD366&lt;CE3,CD366,CE3)</f>
        <v>0</v>
      </c>
      <c r="CF366" s="72" t="str">
        <f>IF(CE366&gt;=CE3,"BALLOON","PMT")</f>
        <v>PMT</v>
      </c>
      <c r="CG366" s="91">
        <f t="shared" si="295"/>
        <v>0</v>
      </c>
      <c r="CH366" s="91">
        <f>IF(BX1=360,CB5,CG366)</f>
        <v>0</v>
      </c>
      <c r="CI366" s="75" t="b">
        <f t="shared" si="286"/>
        <v>0</v>
      </c>
      <c r="CJ366" s="75">
        <f t="shared" si="296"/>
        <v>0</v>
      </c>
      <c r="CK366" s="75">
        <f>SUM(CJ366*CK1)</f>
        <v>0</v>
      </c>
      <c r="CL366" s="98">
        <f t="shared" si="287"/>
        <v>0</v>
      </c>
      <c r="CM366" s="97">
        <f>IF(CF366="PMT",E16-CL366,0)</f>
        <v>0</v>
      </c>
      <c r="CN366" s="97">
        <f t="shared" si="300"/>
        <v>0</v>
      </c>
      <c r="CO366" s="97">
        <f t="shared" si="288"/>
        <v>0</v>
      </c>
      <c r="CP366" s="97">
        <f t="shared" si="289"/>
        <v>0</v>
      </c>
      <c r="CQ366" s="94">
        <f t="shared" si="290"/>
        <v>0</v>
      </c>
      <c r="CR366" s="95">
        <f t="shared" si="297"/>
        <v>0</v>
      </c>
      <c r="CS366" s="96">
        <f t="shared" si="291"/>
        <v>0</v>
      </c>
      <c r="CT366" s="75">
        <f t="shared" si="299"/>
        <v>0</v>
      </c>
      <c r="CU366" s="99">
        <f t="shared" si="292"/>
        <v>0</v>
      </c>
      <c r="CV366" s="99">
        <f t="shared" si="268"/>
        <v>0</v>
      </c>
      <c r="CW366" s="100">
        <f t="shared" si="298"/>
        <v>0</v>
      </c>
      <c r="CX366" s="75">
        <f>SUM(CR366*CT366*BE1)</f>
        <v>0</v>
      </c>
    </row>
    <row r="367" spans="1:102" ht="18.95" customHeight="1">
      <c r="A367" s="45" t="str">
        <f t="shared" si="302"/>
        <v/>
      </c>
      <c r="B367" s="55" t="str">
        <f t="shared" si="304"/>
        <v/>
      </c>
      <c r="C367" s="47" t="str">
        <f t="shared" si="303"/>
        <v/>
      </c>
      <c r="D367" s="56" t="str">
        <f t="shared" si="305"/>
        <v/>
      </c>
      <c r="E367" s="121" t="str">
        <f t="shared" si="309"/>
        <v/>
      </c>
      <c r="F367" s="121"/>
      <c r="G367" s="57" t="str">
        <f t="shared" si="306"/>
        <v/>
      </c>
      <c r="H367" s="57" t="str">
        <f t="shared" si="307"/>
        <v/>
      </c>
      <c r="I367" s="128" t="str">
        <f t="shared" si="310"/>
        <v/>
      </c>
      <c r="J367" s="128" t="str">
        <f t="shared" si="311"/>
        <v/>
      </c>
      <c r="K367" s="140" t="str">
        <f t="shared" si="314"/>
        <v/>
      </c>
      <c r="L367" s="140"/>
      <c r="M367" s="139" t="str">
        <f t="shared" si="315"/>
        <v/>
      </c>
      <c r="N367" s="139"/>
      <c r="O367" s="46" t="str">
        <f t="shared" si="316"/>
        <v/>
      </c>
      <c r="P367" s="51" t="str">
        <f t="shared" si="317"/>
        <v/>
      </c>
      <c r="Q367" s="51"/>
      <c r="R367" s="75">
        <f>IF(R366+1&lt;13,(R366+1)*S1,1*S1)</f>
        <v>0</v>
      </c>
      <c r="S367" s="75">
        <f>SUM(BG367*S1)</f>
        <v>0</v>
      </c>
      <c r="T367" s="75">
        <f>IF(R367=1,(T366+1)*S1,T366*S1)</f>
        <v>0</v>
      </c>
      <c r="U367" s="75">
        <f>IF(U366+3&lt;13,(U366+3)*V1,(U366-9)*V1)</f>
        <v>0</v>
      </c>
      <c r="V367" s="75">
        <f>SUM(BG367*V1)</f>
        <v>0</v>
      </c>
      <c r="W367" s="75">
        <f>IF(U367&lt;4,(W366+1)*V1,W366*V1)</f>
        <v>0</v>
      </c>
      <c r="X367" s="75">
        <f>IF(X366+6&lt;13,(X366+6)*Y1,(X366-6)*Y1)</f>
        <v>0</v>
      </c>
      <c r="Y367" s="75">
        <f>SUM(BG367*Y1)</f>
        <v>0</v>
      </c>
      <c r="Z367" s="75">
        <f>IF(X367&lt;6,(Z366+1)*Y1,Z366*Y1)</f>
        <v>0</v>
      </c>
      <c r="AA367" s="75">
        <f>SUM(AA366*AB1)</f>
        <v>0</v>
      </c>
      <c r="AB367" s="75">
        <f>SUM(BG367*AB1)</f>
        <v>0</v>
      </c>
      <c r="AC367" s="75">
        <f>SUM(AC366+1*AB1)</f>
        <v>0</v>
      </c>
      <c r="AD367" s="75">
        <v>0</v>
      </c>
      <c r="AE367" s="75">
        <v>0</v>
      </c>
      <c r="AF367" s="75">
        <v>0</v>
      </c>
      <c r="AG367" s="75">
        <f>IF(AG366+2&lt;13,(AG366+2)*AH1,(AG366-10)*AH1)</f>
        <v>0</v>
      </c>
      <c r="AH367" s="75">
        <f>SUM(BG367*AH1)</f>
        <v>0</v>
      </c>
      <c r="AI367" s="75">
        <f>IF(AG367&lt;3,(AI366+1)*AH1,AI366*AH1)</f>
        <v>0</v>
      </c>
      <c r="AJ367" s="75">
        <f>IF(AJ365=AJ366,(AJ366+1-AK367)*AL1,AJ366*AL1)</f>
        <v>0</v>
      </c>
      <c r="AK367" s="75">
        <f t="shared" si="301"/>
        <v>0</v>
      </c>
      <c r="AL367" s="75">
        <f>IF(AJ367-AJ366=0,(AL366+15)*AL1,AM1*AL1)</f>
        <v>0</v>
      </c>
      <c r="AM367" s="75">
        <f>IF(AK367=12,(AM366+1)*AL1,AM366*AL1)</f>
        <v>0</v>
      </c>
      <c r="AN367" s="75">
        <f>IF(AN365=AN366,(AN366+1-AO367)*AO1,AN366*AO1)</f>
        <v>0</v>
      </c>
      <c r="AO367" s="75">
        <f t="shared" si="293"/>
        <v>0</v>
      </c>
      <c r="AP367" s="75">
        <f>IF(AN366=AN367,BG367*AO1,(AP366-15)*AO1)</f>
        <v>0</v>
      </c>
      <c r="AQ367" s="75">
        <f>IF(AO367=12,(AQ366+1)*AO1,AQ366*AO1)</f>
        <v>0</v>
      </c>
      <c r="AR367" s="91">
        <f>SUM(MONTH(BC366+14)*AS1)</f>
        <v>0</v>
      </c>
      <c r="AS367" s="91">
        <f>SUM(DAY(BC366+14)*AS1)</f>
        <v>0</v>
      </c>
      <c r="AT367" s="91">
        <f>SUM(YEAR(BC366+14)*AS1)</f>
        <v>0</v>
      </c>
      <c r="AU367" s="91">
        <f>SUM(MONTH(BC366+7)*AV1)</f>
        <v>0</v>
      </c>
      <c r="AV367" s="91">
        <f>SUM(DAY(BC366+7)*AV1)</f>
        <v>0</v>
      </c>
      <c r="AW367" s="91">
        <f>SUM(YEAR(BC366+7)*AV1)</f>
        <v>0</v>
      </c>
      <c r="AX367" s="91">
        <f t="shared" si="271"/>
        <v>1</v>
      </c>
      <c r="AY367" s="91">
        <f t="shared" si="269"/>
        <v>1</v>
      </c>
      <c r="AZ367" s="91">
        <f t="shared" si="270"/>
        <v>0</v>
      </c>
      <c r="BA367" s="91">
        <f t="shared" si="270"/>
        <v>0</v>
      </c>
      <c r="BB367" s="79">
        <f t="shared" si="272"/>
        <v>0</v>
      </c>
      <c r="BC367" s="91">
        <f t="shared" si="273"/>
        <v>0</v>
      </c>
      <c r="BD367" s="75" t="s">
        <v>59</v>
      </c>
      <c r="BE367" s="91">
        <f>IF(BC367&lt;BU42,((BC367*10)+5),999999)</f>
        <v>5</v>
      </c>
      <c r="BF367" s="91">
        <f t="shared" si="274"/>
        <v>1</v>
      </c>
      <c r="BG367" s="75">
        <f t="shared" si="275"/>
        <v>0</v>
      </c>
      <c r="BH367" s="75">
        <f t="shared" si="294"/>
        <v>0</v>
      </c>
      <c r="BI367" s="75" t="b">
        <f t="shared" si="276"/>
        <v>0</v>
      </c>
      <c r="BJ367" s="75">
        <f t="shared" si="277"/>
        <v>0</v>
      </c>
      <c r="BK367" s="75">
        <f t="shared" si="278"/>
        <v>0</v>
      </c>
      <c r="BL367" s="75" t="b">
        <f t="shared" si="279"/>
        <v>1</v>
      </c>
      <c r="BM367" s="75">
        <f t="shared" si="280"/>
        <v>0</v>
      </c>
      <c r="BN367" s="75">
        <f t="shared" si="281"/>
        <v>0</v>
      </c>
      <c r="BO367" s="75" t="b">
        <f t="shared" si="282"/>
        <v>0</v>
      </c>
      <c r="BP367" s="75">
        <f t="shared" si="283"/>
        <v>0</v>
      </c>
      <c r="BQ367" s="75">
        <f t="shared" si="284"/>
        <v>0</v>
      </c>
      <c r="BR367" s="75"/>
      <c r="BS367" s="72" t="b">
        <f t="shared" si="308"/>
        <v>0</v>
      </c>
      <c r="BT367" s="72">
        <f t="shared" si="313"/>
        <v>0</v>
      </c>
      <c r="BU367" s="69" t="str">
        <f t="shared" si="312"/>
        <v/>
      </c>
      <c r="BV367" s="75"/>
      <c r="BW367" s="75"/>
      <c r="BX367" s="75"/>
      <c r="BY367" s="75"/>
      <c r="BZ367" s="75"/>
      <c r="CA367" s="75"/>
      <c r="CB367" s="75"/>
      <c r="CC367" s="75"/>
      <c r="CD367" s="79">
        <f t="shared" si="285"/>
        <v>0</v>
      </c>
      <c r="CE367" s="92">
        <f>IF(CD367&lt;CE3,CD367,CE3)</f>
        <v>0</v>
      </c>
      <c r="CF367" s="72" t="str">
        <f>IF(CE367&gt;=CE3,"BALLOON","PMT")</f>
        <v>PMT</v>
      </c>
      <c r="CG367" s="91">
        <f t="shared" si="295"/>
        <v>0</v>
      </c>
      <c r="CH367" s="91">
        <f>IF(BX1=360,CB5,CG367)</f>
        <v>0</v>
      </c>
      <c r="CI367" s="75" t="b">
        <f t="shared" si="286"/>
        <v>0</v>
      </c>
      <c r="CJ367" s="75">
        <f t="shared" si="296"/>
        <v>0</v>
      </c>
      <c r="CK367" s="75">
        <f>SUM(CJ367*CK1)</f>
        <v>0</v>
      </c>
      <c r="CL367" s="98">
        <f t="shared" si="287"/>
        <v>0</v>
      </c>
      <c r="CM367" s="97">
        <f>IF(CF367="PMT",E16-CL367,0)</f>
        <v>0</v>
      </c>
      <c r="CN367" s="97">
        <f t="shared" si="300"/>
        <v>0</v>
      </c>
      <c r="CO367" s="97">
        <f t="shared" si="288"/>
        <v>0</v>
      </c>
      <c r="CP367" s="97">
        <f t="shared" si="289"/>
        <v>0</v>
      </c>
      <c r="CQ367" s="94">
        <f t="shared" si="290"/>
        <v>0</v>
      </c>
      <c r="CR367" s="95">
        <f t="shared" si="297"/>
        <v>0</v>
      </c>
      <c r="CS367" s="96">
        <f t="shared" si="291"/>
        <v>0</v>
      </c>
      <c r="CT367" s="75">
        <f t="shared" si="299"/>
        <v>0</v>
      </c>
      <c r="CU367" s="99">
        <f t="shared" si="292"/>
        <v>0</v>
      </c>
      <c r="CV367" s="99">
        <f t="shared" si="268"/>
        <v>0</v>
      </c>
      <c r="CW367" s="100">
        <f t="shared" si="298"/>
        <v>0</v>
      </c>
      <c r="CX367" s="75">
        <f>SUM(CR367*CT367*BE1)</f>
        <v>0</v>
      </c>
    </row>
    <row r="368" spans="1:102" ht="18.95" customHeight="1">
      <c r="A368" s="45" t="str">
        <f t="shared" si="302"/>
        <v/>
      </c>
      <c r="B368" s="55" t="str">
        <f t="shared" si="304"/>
        <v/>
      </c>
      <c r="C368" s="47" t="str">
        <f t="shared" si="303"/>
        <v/>
      </c>
      <c r="D368" s="56" t="str">
        <f t="shared" si="305"/>
        <v/>
      </c>
      <c r="E368" s="121" t="str">
        <f t="shared" si="309"/>
        <v/>
      </c>
      <c r="F368" s="121"/>
      <c r="G368" s="57" t="str">
        <f t="shared" si="306"/>
        <v/>
      </c>
      <c r="H368" s="57" t="str">
        <f t="shared" si="307"/>
        <v/>
      </c>
      <c r="I368" s="128" t="str">
        <f t="shared" si="310"/>
        <v/>
      </c>
      <c r="J368" s="128" t="str">
        <f t="shared" si="311"/>
        <v/>
      </c>
      <c r="K368" s="140" t="str">
        <f t="shared" si="314"/>
        <v/>
      </c>
      <c r="L368" s="140"/>
      <c r="M368" s="139" t="str">
        <f t="shared" si="315"/>
        <v/>
      </c>
      <c r="N368" s="139"/>
      <c r="O368" s="46" t="str">
        <f t="shared" si="316"/>
        <v/>
      </c>
      <c r="P368" s="51" t="str">
        <f t="shared" si="317"/>
        <v/>
      </c>
      <c r="Q368" s="51"/>
      <c r="R368" s="75">
        <f>IF(R367+1&lt;13,(R367+1)*S1,1*S1)</f>
        <v>0</v>
      </c>
      <c r="S368" s="75">
        <f>SUM(BG368*S1)</f>
        <v>0</v>
      </c>
      <c r="T368" s="75">
        <f>IF(R368=1,(T367+1)*S1,T367*S1)</f>
        <v>0</v>
      </c>
      <c r="U368" s="75">
        <f>IF(U367+3&lt;13,(U367+3)*V1,(U367-9)*V1)</f>
        <v>0</v>
      </c>
      <c r="V368" s="75">
        <f>SUM(BG368*V1)</f>
        <v>0</v>
      </c>
      <c r="W368" s="75">
        <f>IF(U368&lt;4,(W367+1)*V1,W367*V1)</f>
        <v>0</v>
      </c>
      <c r="X368" s="75">
        <f>IF(X367+6&lt;13,(X367+6)*Y1,(X367-6)*Y1)</f>
        <v>0</v>
      </c>
      <c r="Y368" s="75">
        <f>SUM(BG368*Y1)</f>
        <v>0</v>
      </c>
      <c r="Z368" s="75">
        <f>IF(X368&lt;6,(Z367+1)*Y1,Z367*Y1)</f>
        <v>0</v>
      </c>
      <c r="AA368" s="75">
        <f>SUM(AA367*AB1)</f>
        <v>0</v>
      </c>
      <c r="AB368" s="75">
        <f>SUM(BG368*AB1)</f>
        <v>0</v>
      </c>
      <c r="AC368" s="75">
        <f>SUM(AC367+1*AB1)</f>
        <v>0</v>
      </c>
      <c r="AD368" s="75">
        <v>0</v>
      </c>
      <c r="AE368" s="75">
        <v>0</v>
      </c>
      <c r="AF368" s="75">
        <v>0</v>
      </c>
      <c r="AG368" s="75">
        <f>IF(AG367+2&lt;13,(AG367+2)*AH1,(AG367-10)*AH1)</f>
        <v>0</v>
      </c>
      <c r="AH368" s="75">
        <f>SUM(BG368*AH1)</f>
        <v>0</v>
      </c>
      <c r="AI368" s="75">
        <f>IF(AG368&lt;3,(AI367+1)*AH1,AI367*AH1)</f>
        <v>0</v>
      </c>
      <c r="AJ368" s="75">
        <f>IF(AJ366=AJ367,(AJ367+1-AK368)*AL1,AJ367*AL1)</f>
        <v>0</v>
      </c>
      <c r="AK368" s="75">
        <f t="shared" si="301"/>
        <v>0</v>
      </c>
      <c r="AL368" s="75">
        <f>IF(AJ368-AJ367=0,(AL367+15)*AL1,AM1*AL1)</f>
        <v>0</v>
      </c>
      <c r="AM368" s="75">
        <f>IF(AK368=12,(AM367+1)*AL1,AM367*AL1)</f>
        <v>0</v>
      </c>
      <c r="AN368" s="75">
        <f>IF(AN366=AN367,(AN367+1-AO368)*AO1,AN367*AO1)</f>
        <v>0</v>
      </c>
      <c r="AO368" s="75">
        <f t="shared" si="293"/>
        <v>0</v>
      </c>
      <c r="AP368" s="75">
        <f>IF(AN367=AN368,BG368*AO1,(AP367-15)*AO1)</f>
        <v>0</v>
      </c>
      <c r="AQ368" s="75">
        <f>IF(AO368=12,(AQ367+1)*AO1,AQ367*AO1)</f>
        <v>0</v>
      </c>
      <c r="AR368" s="91">
        <f>SUM(MONTH(BC367+14)*AS1)</f>
        <v>0</v>
      </c>
      <c r="AS368" s="91">
        <f>SUM(DAY(BC367+14)*AS1)</f>
        <v>0</v>
      </c>
      <c r="AT368" s="91">
        <f>SUM(YEAR(BC367+14)*AS1)</f>
        <v>0</v>
      </c>
      <c r="AU368" s="91">
        <f>SUM(MONTH(BC367+7)*AV1)</f>
        <v>0</v>
      </c>
      <c r="AV368" s="91">
        <f>SUM(DAY(BC367+7)*AV1)</f>
        <v>0</v>
      </c>
      <c r="AW368" s="91">
        <f>SUM(YEAR(BC367+7)*AV1)</f>
        <v>0</v>
      </c>
      <c r="AX368" s="91">
        <f t="shared" si="271"/>
        <v>1</v>
      </c>
      <c r="AY368" s="91">
        <f t="shared" si="269"/>
        <v>1</v>
      </c>
      <c r="AZ368" s="91">
        <f t="shared" si="270"/>
        <v>0</v>
      </c>
      <c r="BA368" s="91">
        <f t="shared" si="270"/>
        <v>0</v>
      </c>
      <c r="BB368" s="79">
        <f t="shared" si="272"/>
        <v>0</v>
      </c>
      <c r="BC368" s="91">
        <f t="shared" si="273"/>
        <v>0</v>
      </c>
      <c r="BD368" s="75" t="s">
        <v>59</v>
      </c>
      <c r="BE368" s="91">
        <f>IF(BC368&lt;BU42,((BC368*10)+5),999999)</f>
        <v>5</v>
      </c>
      <c r="BF368" s="91">
        <f t="shared" si="274"/>
        <v>1</v>
      </c>
      <c r="BG368" s="75">
        <f t="shared" si="275"/>
        <v>0</v>
      </c>
      <c r="BH368" s="75">
        <f t="shared" si="294"/>
        <v>0</v>
      </c>
      <c r="BI368" s="75" t="b">
        <f t="shared" si="276"/>
        <v>0</v>
      </c>
      <c r="BJ368" s="75">
        <f t="shared" si="277"/>
        <v>0</v>
      </c>
      <c r="BK368" s="75">
        <f t="shared" si="278"/>
        <v>0</v>
      </c>
      <c r="BL368" s="75" t="b">
        <f t="shared" si="279"/>
        <v>1</v>
      </c>
      <c r="BM368" s="75">
        <f t="shared" si="280"/>
        <v>0</v>
      </c>
      <c r="BN368" s="75">
        <f t="shared" si="281"/>
        <v>0</v>
      </c>
      <c r="BO368" s="75" t="b">
        <f t="shared" si="282"/>
        <v>0</v>
      </c>
      <c r="BP368" s="75">
        <f t="shared" si="283"/>
        <v>0</v>
      </c>
      <c r="BQ368" s="75">
        <f t="shared" si="284"/>
        <v>0</v>
      </c>
      <c r="BR368" s="75"/>
      <c r="BS368" s="72" t="b">
        <f t="shared" si="308"/>
        <v>0</v>
      </c>
      <c r="BT368" s="72">
        <f t="shared" si="313"/>
        <v>0</v>
      </c>
      <c r="BU368" s="69" t="str">
        <f t="shared" si="312"/>
        <v/>
      </c>
      <c r="BV368" s="75"/>
      <c r="BW368" s="75"/>
      <c r="BX368" s="75"/>
      <c r="BY368" s="75"/>
      <c r="BZ368" s="75"/>
      <c r="CA368" s="75"/>
      <c r="CB368" s="75"/>
      <c r="CC368" s="75"/>
      <c r="CD368" s="79">
        <f t="shared" si="285"/>
        <v>0</v>
      </c>
      <c r="CE368" s="92">
        <f>IF(CD368&lt;CE3,CD368,CE3)</f>
        <v>0</v>
      </c>
      <c r="CF368" s="72" t="str">
        <f>IF(CE368&gt;=CE3,"BALLOON","PMT")</f>
        <v>PMT</v>
      </c>
      <c r="CG368" s="91">
        <f t="shared" si="295"/>
        <v>0</v>
      </c>
      <c r="CH368" s="91">
        <f>IF(BX1=360,CB5,CG368)</f>
        <v>0</v>
      </c>
      <c r="CI368" s="75" t="b">
        <f t="shared" si="286"/>
        <v>0</v>
      </c>
      <c r="CJ368" s="75">
        <f t="shared" si="296"/>
        <v>0</v>
      </c>
      <c r="CK368" s="75">
        <f>SUM(CJ368*CK1)</f>
        <v>0</v>
      </c>
      <c r="CL368" s="98">
        <f t="shared" si="287"/>
        <v>0</v>
      </c>
      <c r="CM368" s="97">
        <f>IF(CF368="PMT",E16-CL368,0)</f>
        <v>0</v>
      </c>
      <c r="CN368" s="97">
        <f t="shared" si="300"/>
        <v>0</v>
      </c>
      <c r="CO368" s="97">
        <f t="shared" si="288"/>
        <v>0</v>
      </c>
      <c r="CP368" s="97">
        <f t="shared" si="289"/>
        <v>0</v>
      </c>
      <c r="CQ368" s="94">
        <f t="shared" si="290"/>
        <v>0</v>
      </c>
      <c r="CR368" s="95">
        <f t="shared" si="297"/>
        <v>0</v>
      </c>
      <c r="CS368" s="96">
        <f t="shared" si="291"/>
        <v>0</v>
      </c>
      <c r="CT368" s="75">
        <f t="shared" si="299"/>
        <v>0</v>
      </c>
      <c r="CU368" s="99">
        <f t="shared" si="292"/>
        <v>0</v>
      </c>
      <c r="CV368" s="99">
        <f t="shared" si="268"/>
        <v>0</v>
      </c>
      <c r="CW368" s="100">
        <f t="shared" si="298"/>
        <v>0</v>
      </c>
      <c r="CX368" s="75">
        <f>SUM(CR368*CT368*BE1)</f>
        <v>0</v>
      </c>
    </row>
    <row r="369" spans="1:102" ht="18.95" customHeight="1">
      <c r="A369" s="45" t="str">
        <f t="shared" si="302"/>
        <v/>
      </c>
      <c r="B369" s="55" t="str">
        <f t="shared" si="304"/>
        <v/>
      </c>
      <c r="C369" s="47" t="str">
        <f t="shared" si="303"/>
        <v/>
      </c>
      <c r="D369" s="56" t="str">
        <f t="shared" si="305"/>
        <v/>
      </c>
      <c r="E369" s="121" t="str">
        <f t="shared" si="309"/>
        <v/>
      </c>
      <c r="F369" s="121"/>
      <c r="G369" s="57" t="str">
        <f t="shared" si="306"/>
        <v/>
      </c>
      <c r="H369" s="57" t="str">
        <f t="shared" si="307"/>
        <v/>
      </c>
      <c r="I369" s="128" t="str">
        <f t="shared" si="310"/>
        <v/>
      </c>
      <c r="J369" s="128" t="str">
        <f t="shared" si="311"/>
        <v/>
      </c>
      <c r="K369" s="140" t="str">
        <f t="shared" si="314"/>
        <v/>
      </c>
      <c r="L369" s="140"/>
      <c r="M369" s="139" t="str">
        <f t="shared" si="315"/>
        <v/>
      </c>
      <c r="N369" s="139"/>
      <c r="O369" s="46" t="str">
        <f t="shared" si="316"/>
        <v/>
      </c>
      <c r="P369" s="51" t="str">
        <f t="shared" si="317"/>
        <v/>
      </c>
      <c r="Q369" s="51"/>
      <c r="R369" s="75">
        <f>IF(R368+1&lt;13,(R368+1)*S1,1*S1)</f>
        <v>0</v>
      </c>
      <c r="S369" s="75">
        <f>SUM(BG369*S1)</f>
        <v>0</v>
      </c>
      <c r="T369" s="75">
        <f>IF(R369=1,(T368+1)*S1,T368*S1)</f>
        <v>0</v>
      </c>
      <c r="U369" s="75">
        <f>IF(U368+3&lt;13,(U368+3)*V1,(U368-9)*V1)</f>
        <v>0</v>
      </c>
      <c r="V369" s="75">
        <f>SUM(BG369*V1)</f>
        <v>0</v>
      </c>
      <c r="W369" s="75">
        <f>IF(U369&lt;4,(W368+1)*V1,W368*V1)</f>
        <v>0</v>
      </c>
      <c r="X369" s="75">
        <f>IF(X368+6&lt;13,(X368+6)*Y1,(X368-6)*Y1)</f>
        <v>0</v>
      </c>
      <c r="Y369" s="75">
        <f>SUM(BG369*Y1)</f>
        <v>0</v>
      </c>
      <c r="Z369" s="75">
        <f>IF(X369&lt;6,(Z368+1)*Y1,Z368*Y1)</f>
        <v>0</v>
      </c>
      <c r="AA369" s="75">
        <f>SUM(AA368*AB1)</f>
        <v>0</v>
      </c>
      <c r="AB369" s="75">
        <f>SUM(BG369*AB1)</f>
        <v>0</v>
      </c>
      <c r="AC369" s="75">
        <f>SUM(AC368+1*AB1)</f>
        <v>0</v>
      </c>
      <c r="AD369" s="75">
        <v>0</v>
      </c>
      <c r="AE369" s="75">
        <v>0</v>
      </c>
      <c r="AF369" s="75">
        <v>0</v>
      </c>
      <c r="AG369" s="75">
        <f>IF(AG368+2&lt;13,(AG368+2)*AH1,(AG368-10)*AH1)</f>
        <v>0</v>
      </c>
      <c r="AH369" s="75">
        <f>SUM(BG369*AH1)</f>
        <v>0</v>
      </c>
      <c r="AI369" s="75">
        <f>IF(AG369&lt;3,(AI368+1)*AH1,AI368*AH1)</f>
        <v>0</v>
      </c>
      <c r="AJ369" s="75">
        <f>IF(AJ367=AJ368,(AJ368+1-AK369)*AL1,AJ368*AL1)</f>
        <v>0</v>
      </c>
      <c r="AK369" s="75">
        <f t="shared" si="301"/>
        <v>0</v>
      </c>
      <c r="AL369" s="75">
        <f>IF(AJ369-AJ368=0,(AL368+15)*AL1,AM1*AL1)</f>
        <v>0</v>
      </c>
      <c r="AM369" s="75">
        <f>IF(AK369=12,(AM368+1)*AL1,AM368*AL1)</f>
        <v>0</v>
      </c>
      <c r="AN369" s="75">
        <f>IF(AN367=AN368,(AN368+1-AO369)*AO1,AN368*AO1)</f>
        <v>0</v>
      </c>
      <c r="AO369" s="75">
        <f t="shared" si="293"/>
        <v>0</v>
      </c>
      <c r="AP369" s="75">
        <f>IF(AN368=AN369,BG369*AO1,(AP368-15)*AO1)</f>
        <v>0</v>
      </c>
      <c r="AQ369" s="75">
        <f>IF(AO369=12,(AQ368+1)*AO1,AQ368*AO1)</f>
        <v>0</v>
      </c>
      <c r="AR369" s="91">
        <f>SUM(MONTH(BC368+14)*AS1)</f>
        <v>0</v>
      </c>
      <c r="AS369" s="91">
        <f>SUM(DAY(BC368+14)*AS1)</f>
        <v>0</v>
      </c>
      <c r="AT369" s="91">
        <f>SUM(YEAR(BC368+14)*AS1)</f>
        <v>0</v>
      </c>
      <c r="AU369" s="91">
        <f>SUM(MONTH(BC368+7)*AV1)</f>
        <v>0</v>
      </c>
      <c r="AV369" s="91">
        <f>SUM(DAY(BC368+7)*AV1)</f>
        <v>0</v>
      </c>
      <c r="AW369" s="91">
        <f>SUM(YEAR(BC368+7)*AV1)</f>
        <v>0</v>
      </c>
      <c r="AX369" s="91">
        <f t="shared" si="271"/>
        <v>1</v>
      </c>
      <c r="AY369" s="91">
        <f t="shared" si="269"/>
        <v>1</v>
      </c>
      <c r="AZ369" s="91">
        <f t="shared" si="270"/>
        <v>0</v>
      </c>
      <c r="BA369" s="91">
        <f t="shared" si="270"/>
        <v>0</v>
      </c>
      <c r="BB369" s="79">
        <f t="shared" si="272"/>
        <v>0</v>
      </c>
      <c r="BC369" s="91">
        <f t="shared" si="273"/>
        <v>0</v>
      </c>
      <c r="BD369" s="75" t="s">
        <v>59</v>
      </c>
      <c r="BE369" s="91">
        <f>IF(BC369&lt;BU42,((BC369*10)+5),999999)</f>
        <v>5</v>
      </c>
      <c r="BF369" s="91">
        <f t="shared" si="274"/>
        <v>1</v>
      </c>
      <c r="BG369" s="75">
        <f t="shared" si="275"/>
        <v>0</v>
      </c>
      <c r="BH369" s="75">
        <f t="shared" si="294"/>
        <v>0</v>
      </c>
      <c r="BI369" s="75" t="b">
        <f t="shared" si="276"/>
        <v>0</v>
      </c>
      <c r="BJ369" s="75">
        <f t="shared" si="277"/>
        <v>0</v>
      </c>
      <c r="BK369" s="75">
        <f t="shared" si="278"/>
        <v>0</v>
      </c>
      <c r="BL369" s="75" t="b">
        <f t="shared" si="279"/>
        <v>1</v>
      </c>
      <c r="BM369" s="75">
        <f t="shared" si="280"/>
        <v>0</v>
      </c>
      <c r="BN369" s="75">
        <f t="shared" si="281"/>
        <v>0</v>
      </c>
      <c r="BO369" s="75" t="b">
        <f t="shared" si="282"/>
        <v>0</v>
      </c>
      <c r="BP369" s="75">
        <f t="shared" si="283"/>
        <v>0</v>
      </c>
      <c r="BQ369" s="75">
        <f t="shared" si="284"/>
        <v>0</v>
      </c>
      <c r="BR369" s="75"/>
      <c r="BS369" s="72" t="b">
        <f t="shared" si="308"/>
        <v>0</v>
      </c>
      <c r="BT369" s="72">
        <f t="shared" si="313"/>
        <v>0</v>
      </c>
      <c r="BU369" s="69" t="str">
        <f t="shared" si="312"/>
        <v/>
      </c>
      <c r="BV369" s="75"/>
      <c r="BW369" s="75"/>
      <c r="BX369" s="75"/>
      <c r="BY369" s="75"/>
      <c r="BZ369" s="75"/>
      <c r="CA369" s="75"/>
      <c r="CB369" s="75"/>
      <c r="CC369" s="75"/>
      <c r="CD369" s="79">
        <f t="shared" si="285"/>
        <v>0</v>
      </c>
      <c r="CE369" s="92">
        <f>IF(CD369&lt;CE3,CD369,CE3)</f>
        <v>0</v>
      </c>
      <c r="CF369" s="72" t="str">
        <f>IF(CE369&gt;=CE3,"BALLOON","PMT")</f>
        <v>PMT</v>
      </c>
      <c r="CG369" s="91">
        <f t="shared" si="295"/>
        <v>0</v>
      </c>
      <c r="CH369" s="91">
        <f>IF(BX1=360,CB5,CG369)</f>
        <v>0</v>
      </c>
      <c r="CI369" s="75" t="b">
        <f t="shared" si="286"/>
        <v>0</v>
      </c>
      <c r="CJ369" s="75">
        <f t="shared" si="296"/>
        <v>0</v>
      </c>
      <c r="CK369" s="75">
        <f>SUM(CJ369*CK1)</f>
        <v>0</v>
      </c>
      <c r="CL369" s="98">
        <f t="shared" si="287"/>
        <v>0</v>
      </c>
      <c r="CM369" s="97">
        <f>IF(CF369="PMT",E16-CL369,0)</f>
        <v>0</v>
      </c>
      <c r="CN369" s="97">
        <f t="shared" si="300"/>
        <v>0</v>
      </c>
      <c r="CO369" s="97">
        <f t="shared" si="288"/>
        <v>0</v>
      </c>
      <c r="CP369" s="97">
        <f t="shared" si="289"/>
        <v>0</v>
      </c>
      <c r="CQ369" s="94">
        <f t="shared" si="290"/>
        <v>0</v>
      </c>
      <c r="CR369" s="95">
        <f t="shared" si="297"/>
        <v>0</v>
      </c>
      <c r="CS369" s="96">
        <f t="shared" si="291"/>
        <v>0</v>
      </c>
      <c r="CT369" s="75">
        <f t="shared" si="299"/>
        <v>0</v>
      </c>
      <c r="CU369" s="99">
        <f t="shared" si="292"/>
        <v>0</v>
      </c>
      <c r="CV369" s="99">
        <f t="shared" si="268"/>
        <v>0</v>
      </c>
      <c r="CW369" s="100">
        <f t="shared" si="298"/>
        <v>0</v>
      </c>
      <c r="CX369" s="75">
        <f>SUM(CR369*CT369*BE1)</f>
        <v>0</v>
      </c>
    </row>
    <row r="370" spans="1:102" ht="18.95" customHeight="1">
      <c r="A370" s="45" t="str">
        <f t="shared" si="302"/>
        <v/>
      </c>
      <c r="B370" s="55" t="str">
        <f t="shared" si="304"/>
        <v/>
      </c>
      <c r="C370" s="47" t="str">
        <f t="shared" si="303"/>
        <v/>
      </c>
      <c r="D370" s="56" t="str">
        <f t="shared" si="305"/>
        <v/>
      </c>
      <c r="E370" s="121" t="str">
        <f t="shared" si="309"/>
        <v/>
      </c>
      <c r="F370" s="121"/>
      <c r="G370" s="57" t="str">
        <f t="shared" si="306"/>
        <v/>
      </c>
      <c r="H370" s="57" t="str">
        <f t="shared" si="307"/>
        <v/>
      </c>
      <c r="I370" s="128" t="str">
        <f t="shared" si="310"/>
        <v/>
      </c>
      <c r="J370" s="128" t="str">
        <f t="shared" si="311"/>
        <v/>
      </c>
      <c r="K370" s="140" t="str">
        <f t="shared" si="314"/>
        <v/>
      </c>
      <c r="L370" s="140"/>
      <c r="M370" s="139" t="str">
        <f t="shared" si="315"/>
        <v/>
      </c>
      <c r="N370" s="139"/>
      <c r="O370" s="46" t="str">
        <f t="shared" si="316"/>
        <v/>
      </c>
      <c r="P370" s="51" t="str">
        <f t="shared" si="317"/>
        <v/>
      </c>
      <c r="Q370" s="51"/>
      <c r="R370" s="75">
        <f>IF(R369+1&lt;13,(R369+1)*S1,1*S1)</f>
        <v>0</v>
      </c>
      <c r="S370" s="75">
        <f>SUM(BG370*S1)</f>
        <v>0</v>
      </c>
      <c r="T370" s="75">
        <f>IF(R370=1,(T369+1)*S1,T369*S1)</f>
        <v>0</v>
      </c>
      <c r="U370" s="75">
        <f>IF(U369+3&lt;13,(U369+3)*V1,(U369-9)*V1)</f>
        <v>0</v>
      </c>
      <c r="V370" s="75">
        <f>SUM(BG370*V1)</f>
        <v>0</v>
      </c>
      <c r="W370" s="75">
        <f>IF(U370&lt;4,(W369+1)*V1,W369*V1)</f>
        <v>0</v>
      </c>
      <c r="X370" s="75">
        <f>IF(X369+6&lt;13,(X369+6)*Y1,(X369-6)*Y1)</f>
        <v>0</v>
      </c>
      <c r="Y370" s="75">
        <f>SUM(BG370*Y1)</f>
        <v>0</v>
      </c>
      <c r="Z370" s="75">
        <f>IF(X370&lt;6,(Z369+1)*Y1,Z369*Y1)</f>
        <v>0</v>
      </c>
      <c r="AA370" s="75">
        <f>SUM(AA369*AB1)</f>
        <v>0</v>
      </c>
      <c r="AB370" s="75">
        <f>SUM(BG370*AB1)</f>
        <v>0</v>
      </c>
      <c r="AC370" s="75">
        <f>SUM(AC369+1*AB1)</f>
        <v>0</v>
      </c>
      <c r="AD370" s="75">
        <v>0</v>
      </c>
      <c r="AE370" s="75">
        <v>0</v>
      </c>
      <c r="AF370" s="75">
        <v>0</v>
      </c>
      <c r="AG370" s="75">
        <f>IF(AG369+2&lt;13,(AG369+2)*AH1,(AG369-10)*AH1)</f>
        <v>0</v>
      </c>
      <c r="AH370" s="75">
        <f>SUM(BG370*AH1)</f>
        <v>0</v>
      </c>
      <c r="AI370" s="75">
        <f>IF(AG370&lt;3,(AI369+1)*AH1,AI369*AH1)</f>
        <v>0</v>
      </c>
      <c r="AJ370" s="75">
        <f>IF(AJ368=AJ369,(AJ369+1-AK370)*AL1,AJ369*AL1)</f>
        <v>0</v>
      </c>
      <c r="AK370" s="75">
        <f t="shared" si="301"/>
        <v>0</v>
      </c>
      <c r="AL370" s="75">
        <f>IF(AJ370-AJ369=0,(AL369+15)*AL1,AM1*AL1)</f>
        <v>0</v>
      </c>
      <c r="AM370" s="75">
        <f>IF(AK370=12,(AM369+1)*AL1,AM369*AL1)</f>
        <v>0</v>
      </c>
      <c r="AN370" s="75">
        <f>IF(AN368=AN369,(AN369+1-AO370)*AO1,AN369*AO1)</f>
        <v>0</v>
      </c>
      <c r="AO370" s="75">
        <f t="shared" si="293"/>
        <v>0</v>
      </c>
      <c r="AP370" s="75">
        <f>IF(AN369=AN370,BG370*AO1,(AP369-15)*AO1)</f>
        <v>0</v>
      </c>
      <c r="AQ370" s="75">
        <f>IF(AO370=12,(AQ369+1)*AO1,AQ369*AO1)</f>
        <v>0</v>
      </c>
      <c r="AR370" s="91">
        <f>SUM(MONTH(BC369+14)*AS1)</f>
        <v>0</v>
      </c>
      <c r="AS370" s="91">
        <f>SUM(DAY(BC369+14)*AS1)</f>
        <v>0</v>
      </c>
      <c r="AT370" s="91">
        <f>SUM(YEAR(BC369+14)*AS1)</f>
        <v>0</v>
      </c>
      <c r="AU370" s="91">
        <f>SUM(MONTH(BC369+7)*AV1)</f>
        <v>0</v>
      </c>
      <c r="AV370" s="91">
        <f>SUM(DAY(BC369+7)*AV1)</f>
        <v>0</v>
      </c>
      <c r="AW370" s="91">
        <f>SUM(YEAR(BC369+7)*AV1)</f>
        <v>0</v>
      </c>
      <c r="AX370" s="91">
        <f t="shared" si="271"/>
        <v>1</v>
      </c>
      <c r="AY370" s="91">
        <f t="shared" si="269"/>
        <v>1</v>
      </c>
      <c r="AZ370" s="91">
        <f t="shared" si="270"/>
        <v>0</v>
      </c>
      <c r="BA370" s="91">
        <f t="shared" si="270"/>
        <v>0</v>
      </c>
      <c r="BB370" s="79">
        <f t="shared" si="272"/>
        <v>0</v>
      </c>
      <c r="BC370" s="91">
        <f t="shared" si="273"/>
        <v>0</v>
      </c>
      <c r="BD370" s="75" t="s">
        <v>59</v>
      </c>
      <c r="BE370" s="91">
        <f>IF(BC370&lt;BU42,((BC370*10)+5),999999)</f>
        <v>5</v>
      </c>
      <c r="BF370" s="91">
        <f t="shared" si="274"/>
        <v>1</v>
      </c>
      <c r="BG370" s="75">
        <f t="shared" si="275"/>
        <v>0</v>
      </c>
      <c r="BH370" s="75">
        <f t="shared" si="294"/>
        <v>0</v>
      </c>
      <c r="BI370" s="75" t="b">
        <f t="shared" si="276"/>
        <v>0</v>
      </c>
      <c r="BJ370" s="75">
        <f t="shared" si="277"/>
        <v>0</v>
      </c>
      <c r="BK370" s="75">
        <f t="shared" si="278"/>
        <v>0</v>
      </c>
      <c r="BL370" s="75" t="b">
        <f t="shared" si="279"/>
        <v>1</v>
      </c>
      <c r="BM370" s="75">
        <f t="shared" si="280"/>
        <v>0</v>
      </c>
      <c r="BN370" s="75">
        <f t="shared" si="281"/>
        <v>0</v>
      </c>
      <c r="BO370" s="75" t="b">
        <f t="shared" si="282"/>
        <v>0</v>
      </c>
      <c r="BP370" s="75">
        <f t="shared" si="283"/>
        <v>0</v>
      </c>
      <c r="BQ370" s="75">
        <f t="shared" si="284"/>
        <v>0</v>
      </c>
      <c r="BR370" s="75"/>
      <c r="BS370" s="72" t="b">
        <f t="shared" si="308"/>
        <v>0</v>
      </c>
      <c r="BT370" s="72">
        <f t="shared" si="313"/>
        <v>0</v>
      </c>
      <c r="BU370" s="69" t="str">
        <f t="shared" si="312"/>
        <v/>
      </c>
      <c r="BV370" s="75"/>
      <c r="BW370" s="75"/>
      <c r="BX370" s="75"/>
      <c r="BY370" s="75"/>
      <c r="BZ370" s="75"/>
      <c r="CA370" s="75"/>
      <c r="CB370" s="75"/>
      <c r="CC370" s="75"/>
      <c r="CD370" s="79">
        <f t="shared" si="285"/>
        <v>0</v>
      </c>
      <c r="CE370" s="92">
        <f>IF(CD370&lt;CE3,CD370,CE3)</f>
        <v>0</v>
      </c>
      <c r="CF370" s="72" t="str">
        <f>IF(CE370&gt;=CE3,"BALLOON","PMT")</f>
        <v>PMT</v>
      </c>
      <c r="CG370" s="91">
        <f t="shared" si="295"/>
        <v>0</v>
      </c>
      <c r="CH370" s="91">
        <f>IF(BX1=360,CB5,CG370)</f>
        <v>0</v>
      </c>
      <c r="CI370" s="75" t="b">
        <f t="shared" si="286"/>
        <v>0</v>
      </c>
      <c r="CJ370" s="75">
        <f t="shared" si="296"/>
        <v>0</v>
      </c>
      <c r="CK370" s="75">
        <f>SUM(CJ370*CK1)</f>
        <v>0</v>
      </c>
      <c r="CL370" s="98">
        <f t="shared" si="287"/>
        <v>0</v>
      </c>
      <c r="CM370" s="97">
        <f>IF(CF370="PMT",E16-CL370,0)</f>
        <v>0</v>
      </c>
      <c r="CN370" s="97">
        <f t="shared" si="300"/>
        <v>0</v>
      </c>
      <c r="CO370" s="97">
        <f t="shared" si="288"/>
        <v>0</v>
      </c>
      <c r="CP370" s="97">
        <f t="shared" si="289"/>
        <v>0</v>
      </c>
      <c r="CQ370" s="94">
        <f t="shared" si="290"/>
        <v>0</v>
      </c>
      <c r="CR370" s="95">
        <f t="shared" si="297"/>
        <v>0</v>
      </c>
      <c r="CS370" s="96">
        <f t="shared" si="291"/>
        <v>0</v>
      </c>
      <c r="CT370" s="75">
        <f t="shared" si="299"/>
        <v>0</v>
      </c>
      <c r="CU370" s="99">
        <f t="shared" si="292"/>
        <v>0</v>
      </c>
      <c r="CV370" s="99">
        <f t="shared" si="268"/>
        <v>0</v>
      </c>
      <c r="CW370" s="100">
        <f t="shared" si="298"/>
        <v>0</v>
      </c>
      <c r="CX370" s="75">
        <f>SUM(CR370*CT370*BE1)</f>
        <v>0</v>
      </c>
    </row>
    <row r="371" spans="1:102" ht="18.95" customHeight="1">
      <c r="A371" s="45" t="str">
        <f t="shared" si="302"/>
        <v/>
      </c>
      <c r="B371" s="55" t="str">
        <f t="shared" si="304"/>
        <v/>
      </c>
      <c r="C371" s="47" t="str">
        <f t="shared" si="303"/>
        <v/>
      </c>
      <c r="D371" s="56" t="str">
        <f t="shared" si="305"/>
        <v/>
      </c>
      <c r="E371" s="121" t="str">
        <f t="shared" si="309"/>
        <v/>
      </c>
      <c r="F371" s="121"/>
      <c r="G371" s="57" t="str">
        <f t="shared" si="306"/>
        <v/>
      </c>
      <c r="H371" s="57" t="str">
        <f t="shared" si="307"/>
        <v/>
      </c>
      <c r="I371" s="128" t="str">
        <f t="shared" si="310"/>
        <v/>
      </c>
      <c r="J371" s="128" t="str">
        <f t="shared" si="311"/>
        <v/>
      </c>
      <c r="K371" s="140" t="str">
        <f t="shared" si="314"/>
        <v/>
      </c>
      <c r="L371" s="140"/>
      <c r="M371" s="139" t="str">
        <f t="shared" si="315"/>
        <v/>
      </c>
      <c r="N371" s="139"/>
      <c r="O371" s="46" t="str">
        <f t="shared" si="316"/>
        <v/>
      </c>
      <c r="P371" s="51" t="str">
        <f t="shared" si="317"/>
        <v/>
      </c>
      <c r="Q371" s="51"/>
      <c r="R371" s="75">
        <f>IF(R370+1&lt;13,(R370+1)*S1,1*S1)</f>
        <v>0</v>
      </c>
      <c r="S371" s="75">
        <f>SUM(BG371*S1)</f>
        <v>0</v>
      </c>
      <c r="T371" s="75">
        <f>IF(R371=1,(T370+1)*S1,T370*S1)</f>
        <v>0</v>
      </c>
      <c r="U371" s="75">
        <f>IF(U370+3&lt;13,(U370+3)*V1,(U370-9)*V1)</f>
        <v>0</v>
      </c>
      <c r="V371" s="75">
        <f>SUM(BG371*V1)</f>
        <v>0</v>
      </c>
      <c r="W371" s="75">
        <f>IF(U371&lt;4,(W370+1)*V1,W370*V1)</f>
        <v>0</v>
      </c>
      <c r="X371" s="75">
        <f>IF(X370+6&lt;13,(X370+6)*Y1,(X370-6)*Y1)</f>
        <v>0</v>
      </c>
      <c r="Y371" s="75">
        <f>SUM(BG371*Y1)</f>
        <v>0</v>
      </c>
      <c r="Z371" s="75">
        <f>IF(X371&lt;6,(Z370+1)*Y1,Z370*Y1)</f>
        <v>0</v>
      </c>
      <c r="AA371" s="75">
        <f>SUM(AA370*AB1)</f>
        <v>0</v>
      </c>
      <c r="AB371" s="75">
        <f>SUM(BG371*AB1)</f>
        <v>0</v>
      </c>
      <c r="AC371" s="75">
        <f>SUM(AC370+1*AB1)</f>
        <v>0</v>
      </c>
      <c r="AD371" s="75">
        <v>0</v>
      </c>
      <c r="AE371" s="75">
        <v>0</v>
      </c>
      <c r="AF371" s="75">
        <v>0</v>
      </c>
      <c r="AG371" s="75">
        <f>IF(AG370+2&lt;13,(AG370+2)*AH1,(AG370-10)*AH1)</f>
        <v>0</v>
      </c>
      <c r="AH371" s="75">
        <f>SUM(BG371*AH1)</f>
        <v>0</v>
      </c>
      <c r="AI371" s="75">
        <f>IF(AG371&lt;3,(AI370+1)*AH1,AI370*AH1)</f>
        <v>0</v>
      </c>
      <c r="AJ371" s="75">
        <f>IF(AJ369=AJ370,(AJ370+1-AK371)*AL1,AJ370*AL1)</f>
        <v>0</v>
      </c>
      <c r="AK371" s="75">
        <f t="shared" si="301"/>
        <v>0</v>
      </c>
      <c r="AL371" s="75">
        <f>IF(AJ371-AJ370=0,(AL370+15)*AL1,AM1*AL1)</f>
        <v>0</v>
      </c>
      <c r="AM371" s="75">
        <f>IF(AK371=12,(AM370+1)*AL1,AM370*AL1)</f>
        <v>0</v>
      </c>
      <c r="AN371" s="75">
        <f>IF(AN369=AN370,(AN370+1-AO371)*AO1,AN370*AO1)</f>
        <v>0</v>
      </c>
      <c r="AO371" s="75">
        <f t="shared" si="293"/>
        <v>0</v>
      </c>
      <c r="AP371" s="75">
        <f>IF(AN370=AN371,BG371*AO1,(AP370-15)*AO1)</f>
        <v>0</v>
      </c>
      <c r="AQ371" s="75">
        <f>IF(AO371=12,(AQ370+1)*AO1,AQ370*AO1)</f>
        <v>0</v>
      </c>
      <c r="AR371" s="91">
        <f>SUM(MONTH(BC370+14)*AS1)</f>
        <v>0</v>
      </c>
      <c r="AS371" s="91">
        <f>SUM(DAY(BC370+14)*AS1)</f>
        <v>0</v>
      </c>
      <c r="AT371" s="91">
        <f>SUM(YEAR(BC370+14)*AS1)</f>
        <v>0</v>
      </c>
      <c r="AU371" s="91">
        <f>SUM(MONTH(BC370+7)*AV1)</f>
        <v>0</v>
      </c>
      <c r="AV371" s="91">
        <f>SUM(DAY(BC370+7)*AV1)</f>
        <v>0</v>
      </c>
      <c r="AW371" s="91">
        <f>SUM(YEAR(BC370+7)*AV1)</f>
        <v>0</v>
      </c>
      <c r="AX371" s="91">
        <f t="shared" si="271"/>
        <v>1</v>
      </c>
      <c r="AY371" s="91">
        <f t="shared" si="269"/>
        <v>1</v>
      </c>
      <c r="AZ371" s="91">
        <f t="shared" si="270"/>
        <v>0</v>
      </c>
      <c r="BA371" s="91">
        <f t="shared" si="270"/>
        <v>0</v>
      </c>
      <c r="BB371" s="79">
        <f t="shared" si="272"/>
        <v>0</v>
      </c>
      <c r="BC371" s="91">
        <f t="shared" si="273"/>
        <v>0</v>
      </c>
      <c r="BD371" s="75" t="s">
        <v>59</v>
      </c>
      <c r="BE371" s="91">
        <f>IF(BC371&lt;BU42,((BC371*10)+5),999999)</f>
        <v>5</v>
      </c>
      <c r="BF371" s="91">
        <f t="shared" si="274"/>
        <v>1</v>
      </c>
      <c r="BG371" s="75">
        <f t="shared" si="275"/>
        <v>0</v>
      </c>
      <c r="BH371" s="75">
        <f t="shared" si="294"/>
        <v>0</v>
      </c>
      <c r="BI371" s="75" t="b">
        <f t="shared" si="276"/>
        <v>0</v>
      </c>
      <c r="BJ371" s="75">
        <f t="shared" si="277"/>
        <v>0</v>
      </c>
      <c r="BK371" s="75">
        <f t="shared" si="278"/>
        <v>0</v>
      </c>
      <c r="BL371" s="75" t="b">
        <f t="shared" si="279"/>
        <v>1</v>
      </c>
      <c r="BM371" s="75">
        <f t="shared" si="280"/>
        <v>0</v>
      </c>
      <c r="BN371" s="75">
        <f t="shared" si="281"/>
        <v>0</v>
      </c>
      <c r="BO371" s="75" t="b">
        <f t="shared" si="282"/>
        <v>0</v>
      </c>
      <c r="BP371" s="75">
        <f t="shared" si="283"/>
        <v>0</v>
      </c>
      <c r="BQ371" s="75">
        <f t="shared" si="284"/>
        <v>0</v>
      </c>
      <c r="BR371" s="75"/>
      <c r="BS371" s="72" t="b">
        <f t="shared" si="308"/>
        <v>0</v>
      </c>
      <c r="BT371" s="72">
        <f t="shared" si="313"/>
        <v>0</v>
      </c>
      <c r="BU371" s="69" t="str">
        <f t="shared" si="312"/>
        <v/>
      </c>
      <c r="BV371" s="75"/>
      <c r="BW371" s="75"/>
      <c r="BX371" s="75"/>
      <c r="BY371" s="75"/>
      <c r="BZ371" s="75"/>
      <c r="CA371" s="75"/>
      <c r="CB371" s="75"/>
      <c r="CC371" s="75"/>
      <c r="CD371" s="79">
        <f t="shared" si="285"/>
        <v>0</v>
      </c>
      <c r="CE371" s="92">
        <f>IF(CD371&lt;CE3,CD371,CE3)</f>
        <v>0</v>
      </c>
      <c r="CF371" s="72" t="str">
        <f>IF(CE371&gt;=CE3,"BALLOON","PMT")</f>
        <v>PMT</v>
      </c>
      <c r="CG371" s="91">
        <f t="shared" si="295"/>
        <v>0</v>
      </c>
      <c r="CH371" s="91">
        <f>IF(BX1=360,CB5,CG371)</f>
        <v>0</v>
      </c>
      <c r="CI371" s="75" t="b">
        <f t="shared" si="286"/>
        <v>0</v>
      </c>
      <c r="CJ371" s="75">
        <f t="shared" si="296"/>
        <v>0</v>
      </c>
      <c r="CK371" s="75">
        <f>SUM(CJ371*CK1)</f>
        <v>0</v>
      </c>
      <c r="CL371" s="98">
        <f t="shared" si="287"/>
        <v>0</v>
      </c>
      <c r="CM371" s="97">
        <f>IF(CF371="PMT",E16-CL371,0)</f>
        <v>0</v>
      </c>
      <c r="CN371" s="97">
        <f t="shared" si="300"/>
        <v>0</v>
      </c>
      <c r="CO371" s="97">
        <f t="shared" si="288"/>
        <v>0</v>
      </c>
      <c r="CP371" s="97">
        <f t="shared" si="289"/>
        <v>0</v>
      </c>
      <c r="CQ371" s="94">
        <f t="shared" si="290"/>
        <v>0</v>
      </c>
      <c r="CR371" s="95">
        <f t="shared" si="297"/>
        <v>0</v>
      </c>
      <c r="CS371" s="96">
        <f t="shared" si="291"/>
        <v>0</v>
      </c>
      <c r="CT371" s="75">
        <f t="shared" si="299"/>
        <v>0</v>
      </c>
      <c r="CU371" s="99">
        <f t="shared" si="292"/>
        <v>0</v>
      </c>
      <c r="CV371" s="99">
        <f t="shared" si="268"/>
        <v>0</v>
      </c>
      <c r="CW371" s="100">
        <f t="shared" si="298"/>
        <v>0</v>
      </c>
      <c r="CX371" s="75">
        <f>SUM(CR371*CT371*BE1)</f>
        <v>0</v>
      </c>
    </row>
    <row r="372" spans="1:102" ht="18.95" customHeight="1">
      <c r="A372" s="45" t="str">
        <f t="shared" si="302"/>
        <v/>
      </c>
      <c r="B372" s="55" t="str">
        <f t="shared" si="304"/>
        <v/>
      </c>
      <c r="C372" s="47" t="str">
        <f t="shared" si="303"/>
        <v/>
      </c>
      <c r="D372" s="56" t="str">
        <f t="shared" si="305"/>
        <v/>
      </c>
      <c r="E372" s="121" t="str">
        <f t="shared" si="309"/>
        <v/>
      </c>
      <c r="F372" s="121"/>
      <c r="G372" s="57" t="str">
        <f t="shared" si="306"/>
        <v/>
      </c>
      <c r="H372" s="57" t="str">
        <f t="shared" si="307"/>
        <v/>
      </c>
      <c r="I372" s="128" t="str">
        <f t="shared" si="310"/>
        <v/>
      </c>
      <c r="J372" s="128" t="str">
        <f t="shared" si="311"/>
        <v/>
      </c>
      <c r="K372" s="140" t="str">
        <f t="shared" si="314"/>
        <v/>
      </c>
      <c r="L372" s="140"/>
      <c r="M372" s="139" t="str">
        <f t="shared" si="315"/>
        <v/>
      </c>
      <c r="N372" s="139"/>
      <c r="O372" s="46" t="str">
        <f t="shared" si="316"/>
        <v/>
      </c>
      <c r="P372" s="51" t="str">
        <f t="shared" si="317"/>
        <v/>
      </c>
      <c r="Q372" s="51"/>
      <c r="R372" s="75">
        <f>IF(R371+1&lt;13,(R371+1)*S1,1*S1)</f>
        <v>0</v>
      </c>
      <c r="S372" s="75">
        <f>SUM(BG372*S1)</f>
        <v>0</v>
      </c>
      <c r="T372" s="75">
        <f>IF(R372=1,(T371+1)*S1,T371*S1)</f>
        <v>0</v>
      </c>
      <c r="U372" s="75">
        <f>IF(U371+3&lt;13,(U371+3)*V1,(U371-9)*V1)</f>
        <v>0</v>
      </c>
      <c r="V372" s="75">
        <f>SUM(BG372*V1)</f>
        <v>0</v>
      </c>
      <c r="W372" s="75">
        <f>IF(U372&lt;4,(W371+1)*V1,W371*V1)</f>
        <v>0</v>
      </c>
      <c r="X372" s="75">
        <f>IF(X371+6&lt;13,(X371+6)*Y1,(X371-6)*Y1)</f>
        <v>0</v>
      </c>
      <c r="Y372" s="75">
        <f>SUM(BG372*Y1)</f>
        <v>0</v>
      </c>
      <c r="Z372" s="75">
        <f>IF(X372&lt;6,(Z371+1)*Y1,Z371*Y1)</f>
        <v>0</v>
      </c>
      <c r="AA372" s="75">
        <f>SUM(AA371*AB1)</f>
        <v>0</v>
      </c>
      <c r="AB372" s="75">
        <f>SUM(BG372*AB1)</f>
        <v>0</v>
      </c>
      <c r="AC372" s="75">
        <f>SUM(AC371+1*AB1)</f>
        <v>0</v>
      </c>
      <c r="AD372" s="75">
        <v>0</v>
      </c>
      <c r="AE372" s="75">
        <v>0</v>
      </c>
      <c r="AF372" s="75">
        <v>0</v>
      </c>
      <c r="AG372" s="75">
        <f>IF(AG371+2&lt;13,(AG371+2)*AH1,(AG371-10)*AH1)</f>
        <v>0</v>
      </c>
      <c r="AH372" s="75">
        <f>SUM(BG372*AH1)</f>
        <v>0</v>
      </c>
      <c r="AI372" s="75">
        <f>IF(AG372&lt;3,(AI371+1)*AH1,AI371*AH1)</f>
        <v>0</v>
      </c>
      <c r="AJ372" s="75">
        <f>IF(AJ370=AJ371,(AJ371+1-AK372)*AL1,AJ371*AL1)</f>
        <v>0</v>
      </c>
      <c r="AK372" s="75">
        <f t="shared" si="301"/>
        <v>0</v>
      </c>
      <c r="AL372" s="75">
        <f>IF(AJ372-AJ371=0,(AL371+15)*AL1,AM1*AL1)</f>
        <v>0</v>
      </c>
      <c r="AM372" s="75">
        <f>IF(AK372=12,(AM371+1)*AL1,AM371*AL1)</f>
        <v>0</v>
      </c>
      <c r="AN372" s="75">
        <f>IF(AN370=AN371,(AN371+1-AO372)*AO1,AN371*AO1)</f>
        <v>0</v>
      </c>
      <c r="AO372" s="75">
        <f t="shared" si="293"/>
        <v>0</v>
      </c>
      <c r="AP372" s="75">
        <f>IF(AN371=AN372,BG372*AO1,(AP371-15)*AO1)</f>
        <v>0</v>
      </c>
      <c r="AQ372" s="75">
        <f>IF(AO372=12,(AQ371+1)*AO1,AQ371*AO1)</f>
        <v>0</v>
      </c>
      <c r="AR372" s="91">
        <f>SUM(MONTH(BC371+14)*AS1)</f>
        <v>0</v>
      </c>
      <c r="AS372" s="91">
        <f>SUM(DAY(BC371+14)*AS1)</f>
        <v>0</v>
      </c>
      <c r="AT372" s="91">
        <f>SUM(YEAR(BC371+14)*AS1)</f>
        <v>0</v>
      </c>
      <c r="AU372" s="91">
        <f>SUM(MONTH(BC371+7)*AV1)</f>
        <v>0</v>
      </c>
      <c r="AV372" s="91">
        <f>SUM(DAY(BC371+7)*AV1)</f>
        <v>0</v>
      </c>
      <c r="AW372" s="91">
        <f>SUM(YEAR(BC371+7)*AV1)</f>
        <v>0</v>
      </c>
      <c r="AX372" s="91">
        <f t="shared" si="271"/>
        <v>1</v>
      </c>
      <c r="AY372" s="91">
        <f t="shared" si="269"/>
        <v>1</v>
      </c>
      <c r="AZ372" s="91">
        <f t="shared" si="270"/>
        <v>0</v>
      </c>
      <c r="BA372" s="91">
        <f t="shared" si="270"/>
        <v>0</v>
      </c>
      <c r="BB372" s="79">
        <f t="shared" si="272"/>
        <v>0</v>
      </c>
      <c r="BC372" s="91">
        <f t="shared" si="273"/>
        <v>0</v>
      </c>
      <c r="BD372" s="75" t="s">
        <v>59</v>
      </c>
      <c r="BE372" s="91">
        <f>IF(BC372&lt;BU42,((BC372*10)+5),999999)</f>
        <v>5</v>
      </c>
      <c r="BF372" s="91">
        <f t="shared" si="274"/>
        <v>1</v>
      </c>
      <c r="BG372" s="75">
        <f t="shared" si="275"/>
        <v>0</v>
      </c>
      <c r="BH372" s="75">
        <f t="shared" si="294"/>
        <v>0</v>
      </c>
      <c r="BI372" s="75" t="b">
        <f t="shared" si="276"/>
        <v>0</v>
      </c>
      <c r="BJ372" s="75">
        <f t="shared" si="277"/>
        <v>0</v>
      </c>
      <c r="BK372" s="75">
        <f t="shared" si="278"/>
        <v>0</v>
      </c>
      <c r="BL372" s="75" t="b">
        <f t="shared" si="279"/>
        <v>1</v>
      </c>
      <c r="BM372" s="75">
        <f t="shared" si="280"/>
        <v>0</v>
      </c>
      <c r="BN372" s="75">
        <f t="shared" si="281"/>
        <v>0</v>
      </c>
      <c r="BO372" s="75" t="b">
        <f t="shared" si="282"/>
        <v>0</v>
      </c>
      <c r="BP372" s="75">
        <f t="shared" si="283"/>
        <v>0</v>
      </c>
      <c r="BQ372" s="75">
        <f t="shared" si="284"/>
        <v>0</v>
      </c>
      <c r="BR372" s="75"/>
      <c r="BS372" s="72" t="b">
        <f t="shared" si="308"/>
        <v>0</v>
      </c>
      <c r="BT372" s="72">
        <f t="shared" si="313"/>
        <v>0</v>
      </c>
      <c r="BU372" s="69" t="str">
        <f t="shared" si="312"/>
        <v/>
      </c>
      <c r="BV372" s="75"/>
      <c r="BW372" s="75"/>
      <c r="BX372" s="75"/>
      <c r="BY372" s="75"/>
      <c r="BZ372" s="75"/>
      <c r="CA372" s="75"/>
      <c r="CB372" s="75"/>
      <c r="CC372" s="75"/>
      <c r="CD372" s="79">
        <f t="shared" si="285"/>
        <v>0</v>
      </c>
      <c r="CE372" s="92">
        <f>IF(CD372&lt;CE3,CD372,CE3)</f>
        <v>0</v>
      </c>
      <c r="CF372" s="72" t="str">
        <f>IF(CE372&gt;=CE3,"BALLOON","PMT")</f>
        <v>PMT</v>
      </c>
      <c r="CG372" s="91">
        <f t="shared" si="295"/>
        <v>0</v>
      </c>
      <c r="CH372" s="91">
        <f>IF(BX1=360,CB5,CG372)</f>
        <v>0</v>
      </c>
      <c r="CI372" s="75" t="b">
        <f t="shared" si="286"/>
        <v>0</v>
      </c>
      <c r="CJ372" s="75">
        <f t="shared" si="296"/>
        <v>0</v>
      </c>
      <c r="CK372" s="75">
        <f>SUM(CJ372*CK1)</f>
        <v>0</v>
      </c>
      <c r="CL372" s="98">
        <f t="shared" si="287"/>
        <v>0</v>
      </c>
      <c r="CM372" s="97">
        <f>IF(CF372="PMT",E16-CL372,0)</f>
        <v>0</v>
      </c>
      <c r="CN372" s="97">
        <f t="shared" si="300"/>
        <v>0</v>
      </c>
      <c r="CO372" s="97">
        <f t="shared" si="288"/>
        <v>0</v>
      </c>
      <c r="CP372" s="97">
        <f t="shared" si="289"/>
        <v>0</v>
      </c>
      <c r="CQ372" s="94">
        <f t="shared" si="290"/>
        <v>0</v>
      </c>
      <c r="CR372" s="95">
        <f t="shared" si="297"/>
        <v>0</v>
      </c>
      <c r="CS372" s="96">
        <f t="shared" si="291"/>
        <v>0</v>
      </c>
      <c r="CT372" s="75">
        <f t="shared" si="299"/>
        <v>0</v>
      </c>
      <c r="CU372" s="99">
        <f t="shared" si="292"/>
        <v>0</v>
      </c>
      <c r="CV372" s="99">
        <f t="shared" si="268"/>
        <v>0</v>
      </c>
      <c r="CW372" s="100">
        <f t="shared" si="298"/>
        <v>0</v>
      </c>
      <c r="CX372" s="75">
        <f>SUM(CR372*CT372*BE1)</f>
        <v>0</v>
      </c>
    </row>
    <row r="373" spans="1:102" ht="18.95" customHeight="1">
      <c r="A373" s="45" t="str">
        <f t="shared" si="302"/>
        <v/>
      </c>
      <c r="B373" s="55" t="str">
        <f t="shared" si="304"/>
        <v/>
      </c>
      <c r="C373" s="47" t="str">
        <f t="shared" si="303"/>
        <v/>
      </c>
      <c r="D373" s="56" t="str">
        <f t="shared" si="305"/>
        <v/>
      </c>
      <c r="E373" s="121" t="str">
        <f t="shared" si="309"/>
        <v/>
      </c>
      <c r="F373" s="121"/>
      <c r="G373" s="57" t="str">
        <f t="shared" si="306"/>
        <v/>
      </c>
      <c r="H373" s="57" t="str">
        <f t="shared" si="307"/>
        <v/>
      </c>
      <c r="I373" s="128" t="str">
        <f t="shared" si="310"/>
        <v/>
      </c>
      <c r="J373" s="128" t="str">
        <f t="shared" si="311"/>
        <v/>
      </c>
      <c r="K373" s="140" t="str">
        <f t="shared" si="314"/>
        <v/>
      </c>
      <c r="L373" s="140"/>
      <c r="M373" s="139" t="str">
        <f t="shared" si="315"/>
        <v/>
      </c>
      <c r="N373" s="139"/>
      <c r="O373" s="46" t="str">
        <f t="shared" si="316"/>
        <v/>
      </c>
      <c r="P373" s="51" t="str">
        <f t="shared" si="317"/>
        <v/>
      </c>
      <c r="Q373" s="51"/>
      <c r="R373" s="75">
        <f>IF(R372+1&lt;13,(R372+1)*S1,1*S1)</f>
        <v>0</v>
      </c>
      <c r="S373" s="75">
        <f>SUM(BG373*S1)</f>
        <v>0</v>
      </c>
      <c r="T373" s="75">
        <f>IF(R373=1,(T372+1)*S1,T372*S1)</f>
        <v>0</v>
      </c>
      <c r="U373" s="75">
        <f>IF(U372+3&lt;13,(U372+3)*V1,(U372-9)*V1)</f>
        <v>0</v>
      </c>
      <c r="V373" s="75">
        <f>SUM(BG373*V1)</f>
        <v>0</v>
      </c>
      <c r="W373" s="75">
        <f>IF(U373&lt;4,(W372+1)*V1,W372*V1)</f>
        <v>0</v>
      </c>
      <c r="X373" s="75">
        <f>IF(X372+6&lt;13,(X372+6)*Y1,(X372-6)*Y1)</f>
        <v>0</v>
      </c>
      <c r="Y373" s="75">
        <f>SUM(BG373*Y1)</f>
        <v>0</v>
      </c>
      <c r="Z373" s="75">
        <f>IF(X373&lt;6,(Z372+1)*Y1,Z372*Y1)</f>
        <v>0</v>
      </c>
      <c r="AA373" s="75">
        <f>SUM(AA372*AB1)</f>
        <v>0</v>
      </c>
      <c r="AB373" s="75">
        <f>SUM(BG373*AB1)</f>
        <v>0</v>
      </c>
      <c r="AC373" s="75">
        <f>SUM(AC372+1*AB1)</f>
        <v>0</v>
      </c>
      <c r="AD373" s="75">
        <v>0</v>
      </c>
      <c r="AE373" s="75">
        <v>0</v>
      </c>
      <c r="AF373" s="75">
        <v>0</v>
      </c>
      <c r="AG373" s="75">
        <f>IF(AG372+2&lt;13,(AG372+2)*AH1,(AG372-10)*AH1)</f>
        <v>0</v>
      </c>
      <c r="AH373" s="75">
        <f>SUM(BG373*AH1)</f>
        <v>0</v>
      </c>
      <c r="AI373" s="75">
        <f>IF(AG373&lt;3,(AI372+1)*AH1,AI372*AH1)</f>
        <v>0</v>
      </c>
      <c r="AJ373" s="75">
        <f>IF(AJ371=AJ372,(AJ372+1-AK373)*AL1,AJ372*AL1)</f>
        <v>0</v>
      </c>
      <c r="AK373" s="75">
        <f t="shared" si="301"/>
        <v>0</v>
      </c>
      <c r="AL373" s="75">
        <f>IF(AJ373-AJ372=0,(AL372+15)*AL1,AM1*AL1)</f>
        <v>0</v>
      </c>
      <c r="AM373" s="75">
        <f>IF(AK373=12,(AM372+1)*AL1,AM372*AL1)</f>
        <v>0</v>
      </c>
      <c r="AN373" s="75">
        <f>IF(AN371=AN372,(AN372+1-AO373)*AO1,AN372*AO1)</f>
        <v>0</v>
      </c>
      <c r="AO373" s="75">
        <f t="shared" si="293"/>
        <v>0</v>
      </c>
      <c r="AP373" s="75">
        <f>IF(AN372=AN373,BG373*AO1,(AP372-15)*AO1)</f>
        <v>0</v>
      </c>
      <c r="AQ373" s="75">
        <f>IF(AO373=12,(AQ372+1)*AO1,AQ372*AO1)</f>
        <v>0</v>
      </c>
      <c r="AR373" s="91">
        <f>SUM(MONTH(BC372+14)*AS1)</f>
        <v>0</v>
      </c>
      <c r="AS373" s="91">
        <f>SUM(DAY(BC372+14)*AS1)</f>
        <v>0</v>
      </c>
      <c r="AT373" s="91">
        <f>SUM(YEAR(BC372+14)*AS1)</f>
        <v>0</v>
      </c>
      <c r="AU373" s="91">
        <f>SUM(MONTH(BC372+7)*AV1)</f>
        <v>0</v>
      </c>
      <c r="AV373" s="91">
        <f>SUM(DAY(BC372+7)*AV1)</f>
        <v>0</v>
      </c>
      <c r="AW373" s="91">
        <f>SUM(YEAR(BC372+7)*AV1)</f>
        <v>0</v>
      </c>
      <c r="AX373" s="91">
        <f t="shared" si="271"/>
        <v>1</v>
      </c>
      <c r="AY373" s="91">
        <f t="shared" si="269"/>
        <v>1</v>
      </c>
      <c r="AZ373" s="91">
        <f t="shared" si="270"/>
        <v>0</v>
      </c>
      <c r="BA373" s="91">
        <f t="shared" si="270"/>
        <v>0</v>
      </c>
      <c r="BB373" s="79">
        <f t="shared" si="272"/>
        <v>0</v>
      </c>
      <c r="BC373" s="91">
        <f t="shared" si="273"/>
        <v>0</v>
      </c>
      <c r="BD373" s="75" t="s">
        <v>59</v>
      </c>
      <c r="BE373" s="91">
        <f>IF(BC373&lt;BU42,((BC373*10)+5),999999)</f>
        <v>5</v>
      </c>
      <c r="BF373" s="91">
        <f t="shared" si="274"/>
        <v>1</v>
      </c>
      <c r="BG373" s="75">
        <f t="shared" si="275"/>
        <v>0</v>
      </c>
      <c r="BH373" s="75">
        <f t="shared" si="294"/>
        <v>0</v>
      </c>
      <c r="BI373" s="75" t="b">
        <f t="shared" si="276"/>
        <v>0</v>
      </c>
      <c r="BJ373" s="75">
        <f t="shared" si="277"/>
        <v>0</v>
      </c>
      <c r="BK373" s="75">
        <f t="shared" si="278"/>
        <v>0</v>
      </c>
      <c r="BL373" s="75" t="b">
        <f t="shared" si="279"/>
        <v>1</v>
      </c>
      <c r="BM373" s="75">
        <f t="shared" si="280"/>
        <v>0</v>
      </c>
      <c r="BN373" s="75">
        <f t="shared" si="281"/>
        <v>0</v>
      </c>
      <c r="BO373" s="75" t="b">
        <f t="shared" si="282"/>
        <v>0</v>
      </c>
      <c r="BP373" s="75">
        <f t="shared" si="283"/>
        <v>0</v>
      </c>
      <c r="BQ373" s="75">
        <f t="shared" si="284"/>
        <v>0</v>
      </c>
      <c r="BR373" s="75"/>
      <c r="BS373" s="72" t="b">
        <f t="shared" si="308"/>
        <v>0</v>
      </c>
      <c r="BT373" s="72">
        <f t="shared" si="313"/>
        <v>0</v>
      </c>
      <c r="BU373" s="69" t="str">
        <f t="shared" si="312"/>
        <v/>
      </c>
      <c r="BV373" s="75"/>
      <c r="BW373" s="75"/>
      <c r="BX373" s="75"/>
      <c r="BY373" s="75"/>
      <c r="BZ373" s="75"/>
      <c r="CA373" s="75"/>
      <c r="CB373" s="75"/>
      <c r="CC373" s="75"/>
      <c r="CD373" s="79">
        <f t="shared" si="285"/>
        <v>0</v>
      </c>
      <c r="CE373" s="92">
        <f>IF(CD373&lt;CE3,CD373,CE3)</f>
        <v>0</v>
      </c>
      <c r="CF373" s="72" t="str">
        <f>IF(CE373&gt;=CE3,"BALLOON","PMT")</f>
        <v>PMT</v>
      </c>
      <c r="CG373" s="91">
        <f t="shared" si="295"/>
        <v>0</v>
      </c>
      <c r="CH373" s="91">
        <f>IF(BX1=360,CB5,CG373)</f>
        <v>0</v>
      </c>
      <c r="CI373" s="75" t="b">
        <f t="shared" si="286"/>
        <v>0</v>
      </c>
      <c r="CJ373" s="75">
        <f t="shared" si="296"/>
        <v>0</v>
      </c>
      <c r="CK373" s="75">
        <f>SUM(CJ373*CK1)</f>
        <v>0</v>
      </c>
      <c r="CL373" s="98">
        <f t="shared" si="287"/>
        <v>0</v>
      </c>
      <c r="CM373" s="97">
        <f>IF(CF373="PMT",E16-CL373,0)</f>
        <v>0</v>
      </c>
      <c r="CN373" s="97">
        <f t="shared" si="300"/>
        <v>0</v>
      </c>
      <c r="CO373" s="97">
        <f t="shared" si="288"/>
        <v>0</v>
      </c>
      <c r="CP373" s="97">
        <f t="shared" si="289"/>
        <v>0</v>
      </c>
      <c r="CQ373" s="94">
        <f t="shared" si="290"/>
        <v>0</v>
      </c>
      <c r="CR373" s="95">
        <f t="shared" si="297"/>
        <v>0</v>
      </c>
      <c r="CS373" s="96">
        <f t="shared" si="291"/>
        <v>0</v>
      </c>
      <c r="CT373" s="75">
        <f t="shared" si="299"/>
        <v>0</v>
      </c>
      <c r="CU373" s="99">
        <f t="shared" si="292"/>
        <v>0</v>
      </c>
      <c r="CV373" s="99">
        <f t="shared" si="268"/>
        <v>0</v>
      </c>
      <c r="CW373" s="100">
        <f t="shared" si="298"/>
        <v>0</v>
      </c>
      <c r="CX373" s="75">
        <f>SUM(CR373*CT373*BE1)</f>
        <v>0</v>
      </c>
    </row>
    <row r="374" spans="1:102" ht="18.95" customHeight="1">
      <c r="A374" s="45" t="str">
        <f t="shared" si="302"/>
        <v/>
      </c>
      <c r="B374" s="55" t="str">
        <f t="shared" si="304"/>
        <v/>
      </c>
      <c r="C374" s="47" t="str">
        <f t="shared" si="303"/>
        <v/>
      </c>
      <c r="D374" s="56" t="str">
        <f t="shared" si="305"/>
        <v/>
      </c>
      <c r="E374" s="121" t="str">
        <f t="shared" si="309"/>
        <v/>
      </c>
      <c r="F374" s="121"/>
      <c r="G374" s="57" t="str">
        <f t="shared" si="306"/>
        <v/>
      </c>
      <c r="H374" s="57" t="str">
        <f t="shared" si="307"/>
        <v/>
      </c>
      <c r="I374" s="128" t="str">
        <f t="shared" si="310"/>
        <v/>
      </c>
      <c r="J374" s="128" t="str">
        <f t="shared" si="311"/>
        <v/>
      </c>
      <c r="K374" s="140" t="str">
        <f t="shared" si="314"/>
        <v/>
      </c>
      <c r="L374" s="140"/>
      <c r="M374" s="139" t="str">
        <f t="shared" si="315"/>
        <v/>
      </c>
      <c r="N374" s="139"/>
      <c r="O374" s="46" t="str">
        <f t="shared" si="316"/>
        <v/>
      </c>
      <c r="P374" s="51" t="str">
        <f t="shared" si="317"/>
        <v/>
      </c>
      <c r="Q374" s="51"/>
      <c r="R374" s="75">
        <f>IF(R373+1&lt;13,(R373+1)*S1,1*S1)</f>
        <v>0</v>
      </c>
      <c r="S374" s="75">
        <f>SUM(BG374*S1)</f>
        <v>0</v>
      </c>
      <c r="T374" s="75">
        <f>IF(R374=1,(T373+1)*S1,T373*S1)</f>
        <v>0</v>
      </c>
      <c r="U374" s="75">
        <f>IF(U373+3&lt;13,(U373+3)*V1,(U373-9)*V1)</f>
        <v>0</v>
      </c>
      <c r="V374" s="75">
        <f>SUM(BG374*V1)</f>
        <v>0</v>
      </c>
      <c r="W374" s="75">
        <f>IF(U374&lt;4,(W373+1)*V1,W373*V1)</f>
        <v>0</v>
      </c>
      <c r="X374" s="75">
        <f>IF(X373+6&lt;13,(X373+6)*Y1,(X373-6)*Y1)</f>
        <v>0</v>
      </c>
      <c r="Y374" s="75">
        <f>SUM(BG374*Y1)</f>
        <v>0</v>
      </c>
      <c r="Z374" s="75">
        <f>IF(X374&lt;6,(Z373+1)*Y1,Z373*Y1)</f>
        <v>0</v>
      </c>
      <c r="AA374" s="75">
        <f>SUM(AA373*AB1)</f>
        <v>0</v>
      </c>
      <c r="AB374" s="75">
        <f>SUM(BG374*AB1)</f>
        <v>0</v>
      </c>
      <c r="AC374" s="75">
        <f>SUM(AC373+1*AB1)</f>
        <v>0</v>
      </c>
      <c r="AD374" s="75">
        <v>0</v>
      </c>
      <c r="AE374" s="75">
        <v>0</v>
      </c>
      <c r="AF374" s="75">
        <v>0</v>
      </c>
      <c r="AG374" s="75">
        <f>IF(AG373+2&lt;13,(AG373+2)*AH1,(AG373-10)*AH1)</f>
        <v>0</v>
      </c>
      <c r="AH374" s="75">
        <f>SUM(BG374*AH1)</f>
        <v>0</v>
      </c>
      <c r="AI374" s="75">
        <f>IF(AG374&lt;3,(AI373+1)*AH1,AI373*AH1)</f>
        <v>0</v>
      </c>
      <c r="AJ374" s="75">
        <f>IF(AJ372=AJ373,(AJ373+1-AK374)*AL1,AJ373*AL1)</f>
        <v>0</v>
      </c>
      <c r="AK374" s="75">
        <f t="shared" si="301"/>
        <v>0</v>
      </c>
      <c r="AL374" s="75">
        <f>IF(AJ374-AJ373=0,(AL373+15)*AL1,AM1*AL1)</f>
        <v>0</v>
      </c>
      <c r="AM374" s="75">
        <f>IF(AK374=12,(AM373+1)*AL1,AM373*AL1)</f>
        <v>0</v>
      </c>
      <c r="AN374" s="75">
        <f>IF(AN372=AN373,(AN373+1-AO374)*AO1,AN373*AO1)</f>
        <v>0</v>
      </c>
      <c r="AO374" s="75">
        <f t="shared" si="293"/>
        <v>0</v>
      </c>
      <c r="AP374" s="75">
        <f>IF(AN373=AN374,BG374*AO1,(AP373-15)*AO1)</f>
        <v>0</v>
      </c>
      <c r="AQ374" s="75">
        <f>IF(AO374=12,(AQ373+1)*AO1,AQ373*AO1)</f>
        <v>0</v>
      </c>
      <c r="AR374" s="91">
        <f>SUM(MONTH(BC373+14)*AS1)</f>
        <v>0</v>
      </c>
      <c r="AS374" s="91">
        <f>SUM(DAY(BC373+14)*AS1)</f>
        <v>0</v>
      </c>
      <c r="AT374" s="91">
        <f>SUM(YEAR(BC373+14)*AS1)</f>
        <v>0</v>
      </c>
      <c r="AU374" s="91">
        <f>SUM(MONTH(BC373+7)*AV1)</f>
        <v>0</v>
      </c>
      <c r="AV374" s="91">
        <f>SUM(DAY(BC373+7)*AV1)</f>
        <v>0</v>
      </c>
      <c r="AW374" s="91">
        <f>SUM(YEAR(BC373+7)*AV1)</f>
        <v>0</v>
      </c>
      <c r="AX374" s="91">
        <f t="shared" si="271"/>
        <v>1</v>
      </c>
      <c r="AY374" s="91">
        <f t="shared" si="269"/>
        <v>1</v>
      </c>
      <c r="AZ374" s="91">
        <f t="shared" si="270"/>
        <v>0</v>
      </c>
      <c r="BA374" s="91">
        <f t="shared" si="270"/>
        <v>0</v>
      </c>
      <c r="BB374" s="79">
        <f t="shared" si="272"/>
        <v>0</v>
      </c>
      <c r="BC374" s="91">
        <f t="shared" si="273"/>
        <v>0</v>
      </c>
      <c r="BD374" s="75" t="s">
        <v>59</v>
      </c>
      <c r="BE374" s="91">
        <f>IF(BC374&lt;BU42,((BC374*10)+5),999999)</f>
        <v>5</v>
      </c>
      <c r="BF374" s="91">
        <f t="shared" si="274"/>
        <v>1</v>
      </c>
      <c r="BG374" s="75">
        <f t="shared" si="275"/>
        <v>0</v>
      </c>
      <c r="BH374" s="75">
        <f t="shared" si="294"/>
        <v>0</v>
      </c>
      <c r="BI374" s="75" t="b">
        <f t="shared" si="276"/>
        <v>0</v>
      </c>
      <c r="BJ374" s="75">
        <f t="shared" si="277"/>
        <v>0</v>
      </c>
      <c r="BK374" s="75">
        <f t="shared" si="278"/>
        <v>0</v>
      </c>
      <c r="BL374" s="75" t="b">
        <f t="shared" si="279"/>
        <v>1</v>
      </c>
      <c r="BM374" s="75">
        <f t="shared" si="280"/>
        <v>0</v>
      </c>
      <c r="BN374" s="75">
        <f t="shared" si="281"/>
        <v>0</v>
      </c>
      <c r="BO374" s="75" t="b">
        <f t="shared" si="282"/>
        <v>0</v>
      </c>
      <c r="BP374" s="75">
        <f t="shared" si="283"/>
        <v>0</v>
      </c>
      <c r="BQ374" s="75">
        <f t="shared" si="284"/>
        <v>0</v>
      </c>
      <c r="BR374" s="75"/>
      <c r="BS374" s="72" t="b">
        <f t="shared" si="308"/>
        <v>0</v>
      </c>
      <c r="BT374" s="72">
        <f t="shared" si="313"/>
        <v>0</v>
      </c>
      <c r="BU374" s="69" t="str">
        <f t="shared" si="312"/>
        <v/>
      </c>
      <c r="BV374" s="75"/>
      <c r="BW374" s="75"/>
      <c r="BX374" s="75"/>
      <c r="BY374" s="75"/>
      <c r="BZ374" s="75"/>
      <c r="CA374" s="75"/>
      <c r="CB374" s="75"/>
      <c r="CC374" s="75"/>
      <c r="CD374" s="79">
        <f t="shared" si="285"/>
        <v>0</v>
      </c>
      <c r="CE374" s="92">
        <f>IF(CD374&lt;CE3,CD374,CE3)</f>
        <v>0</v>
      </c>
      <c r="CF374" s="72" t="str">
        <f>IF(CE374&gt;=CE3,"BALLOON","PMT")</f>
        <v>PMT</v>
      </c>
      <c r="CG374" s="91">
        <f t="shared" si="295"/>
        <v>0</v>
      </c>
      <c r="CH374" s="91">
        <f>IF(BX1=360,CB5,CG374)</f>
        <v>0</v>
      </c>
      <c r="CI374" s="75" t="b">
        <f t="shared" si="286"/>
        <v>0</v>
      </c>
      <c r="CJ374" s="75">
        <f t="shared" si="296"/>
        <v>0</v>
      </c>
      <c r="CK374" s="75">
        <f>SUM(CJ374*CK1)</f>
        <v>0</v>
      </c>
      <c r="CL374" s="98">
        <f t="shared" si="287"/>
        <v>0</v>
      </c>
      <c r="CM374" s="97">
        <f>IF(CF374="PMT",E16-CL374,0)</f>
        <v>0</v>
      </c>
      <c r="CN374" s="97">
        <f t="shared" si="300"/>
        <v>0</v>
      </c>
      <c r="CO374" s="97">
        <f t="shared" si="288"/>
        <v>0</v>
      </c>
      <c r="CP374" s="97">
        <f t="shared" si="289"/>
        <v>0</v>
      </c>
      <c r="CQ374" s="94">
        <f t="shared" si="290"/>
        <v>0</v>
      </c>
      <c r="CR374" s="95">
        <f t="shared" si="297"/>
        <v>0</v>
      </c>
      <c r="CS374" s="96">
        <f t="shared" si="291"/>
        <v>0</v>
      </c>
      <c r="CT374" s="75">
        <f t="shared" si="299"/>
        <v>0</v>
      </c>
      <c r="CU374" s="99">
        <f t="shared" si="292"/>
        <v>0</v>
      </c>
      <c r="CV374" s="99">
        <f t="shared" si="268"/>
        <v>0</v>
      </c>
      <c r="CW374" s="100">
        <f t="shared" si="298"/>
        <v>0</v>
      </c>
      <c r="CX374" s="75">
        <f>SUM(CR374*CT374*BE1)</f>
        <v>0</v>
      </c>
    </row>
    <row r="375" spans="1:102" ht="18.95" customHeight="1">
      <c r="A375" s="45" t="str">
        <f t="shared" si="302"/>
        <v/>
      </c>
      <c r="B375" s="55" t="str">
        <f t="shared" si="304"/>
        <v/>
      </c>
      <c r="C375" s="47" t="str">
        <f t="shared" si="303"/>
        <v/>
      </c>
      <c r="D375" s="56" t="str">
        <f t="shared" si="305"/>
        <v/>
      </c>
      <c r="E375" s="121" t="str">
        <f t="shared" si="309"/>
        <v/>
      </c>
      <c r="F375" s="121"/>
      <c r="G375" s="57" t="str">
        <f t="shared" si="306"/>
        <v/>
      </c>
      <c r="H375" s="57" t="str">
        <f t="shared" si="307"/>
        <v/>
      </c>
      <c r="I375" s="128" t="str">
        <f t="shared" si="310"/>
        <v/>
      </c>
      <c r="J375" s="128" t="str">
        <f t="shared" si="311"/>
        <v/>
      </c>
      <c r="K375" s="140" t="str">
        <f t="shared" si="314"/>
        <v/>
      </c>
      <c r="L375" s="140"/>
      <c r="M375" s="139" t="str">
        <f t="shared" si="315"/>
        <v/>
      </c>
      <c r="N375" s="139"/>
      <c r="O375" s="46" t="str">
        <f t="shared" si="316"/>
        <v/>
      </c>
      <c r="P375" s="51" t="str">
        <f t="shared" si="317"/>
        <v/>
      </c>
      <c r="Q375" s="51"/>
      <c r="R375" s="75">
        <f>IF(R374+1&lt;13,(R374+1)*S1,1*S1)</f>
        <v>0</v>
      </c>
      <c r="S375" s="75">
        <f>SUM(BG375*S1)</f>
        <v>0</v>
      </c>
      <c r="T375" s="75">
        <f>IF(R375=1,(T374+1)*S1,T374*S1)</f>
        <v>0</v>
      </c>
      <c r="U375" s="75">
        <f>IF(U374+3&lt;13,(U374+3)*V1,(U374-9)*V1)</f>
        <v>0</v>
      </c>
      <c r="V375" s="75">
        <f>SUM(BG375*V1)</f>
        <v>0</v>
      </c>
      <c r="W375" s="75">
        <f>IF(U375&lt;4,(W374+1)*V1,W374*V1)</f>
        <v>0</v>
      </c>
      <c r="X375" s="75">
        <f>IF(X374+6&lt;13,(X374+6)*Y1,(X374-6)*Y1)</f>
        <v>0</v>
      </c>
      <c r="Y375" s="75">
        <f>SUM(BG375*Y1)</f>
        <v>0</v>
      </c>
      <c r="Z375" s="75">
        <f>IF(X375&lt;6,(Z374+1)*Y1,Z374*Y1)</f>
        <v>0</v>
      </c>
      <c r="AA375" s="75">
        <f>SUM(AA374*AB1)</f>
        <v>0</v>
      </c>
      <c r="AB375" s="75">
        <f>SUM(BG375*AB1)</f>
        <v>0</v>
      </c>
      <c r="AC375" s="75">
        <f>SUM(AC374+1*AB1)</f>
        <v>0</v>
      </c>
      <c r="AD375" s="75">
        <v>0</v>
      </c>
      <c r="AE375" s="75">
        <v>0</v>
      </c>
      <c r="AF375" s="75">
        <v>0</v>
      </c>
      <c r="AG375" s="75">
        <f>IF(AG374+2&lt;13,(AG374+2)*AH1,(AG374-10)*AH1)</f>
        <v>0</v>
      </c>
      <c r="AH375" s="75">
        <f>SUM(BG375*AH1)</f>
        <v>0</v>
      </c>
      <c r="AI375" s="75">
        <f>IF(AG375&lt;3,(AI374+1)*AH1,AI374*AH1)</f>
        <v>0</v>
      </c>
      <c r="AJ375" s="75">
        <f>IF(AJ373=AJ374,(AJ374+1-AK375)*AL1,AJ374*AL1)</f>
        <v>0</v>
      </c>
      <c r="AK375" s="75">
        <f t="shared" si="301"/>
        <v>0</v>
      </c>
      <c r="AL375" s="75">
        <f>IF(AJ375-AJ374=0,(AL374+15)*AL1,AM1*AL1)</f>
        <v>0</v>
      </c>
      <c r="AM375" s="75">
        <f>IF(AK375=12,(AM374+1)*AL1,AM374*AL1)</f>
        <v>0</v>
      </c>
      <c r="AN375" s="75">
        <f>IF(AN373=AN374,(AN374+1-AO375)*AO1,AN374*AO1)</f>
        <v>0</v>
      </c>
      <c r="AO375" s="75">
        <f t="shared" si="293"/>
        <v>0</v>
      </c>
      <c r="AP375" s="75">
        <f>IF(AN374=AN375,BG375*AO1,(AP374-15)*AO1)</f>
        <v>0</v>
      </c>
      <c r="AQ375" s="75">
        <f>IF(AO375=12,(AQ374+1)*AO1,AQ374*AO1)</f>
        <v>0</v>
      </c>
      <c r="AR375" s="91">
        <f>SUM(MONTH(BC374+14)*AS1)</f>
        <v>0</v>
      </c>
      <c r="AS375" s="91">
        <f>SUM(DAY(BC374+14)*AS1)</f>
        <v>0</v>
      </c>
      <c r="AT375" s="91">
        <f>SUM(YEAR(BC374+14)*AS1)</f>
        <v>0</v>
      </c>
      <c r="AU375" s="91">
        <f>SUM(MONTH(BC374+7)*AV1)</f>
        <v>0</v>
      </c>
      <c r="AV375" s="91">
        <f>SUM(DAY(BC374+7)*AV1)</f>
        <v>0</v>
      </c>
      <c r="AW375" s="91">
        <f>SUM(YEAR(BC374+7)*AV1)</f>
        <v>0</v>
      </c>
      <c r="AX375" s="91">
        <f t="shared" si="271"/>
        <v>1</v>
      </c>
      <c r="AY375" s="91">
        <f t="shared" si="269"/>
        <v>1</v>
      </c>
      <c r="AZ375" s="91">
        <f t="shared" si="270"/>
        <v>0</v>
      </c>
      <c r="BA375" s="91">
        <f t="shared" si="270"/>
        <v>0</v>
      </c>
      <c r="BB375" s="79">
        <f t="shared" si="272"/>
        <v>0</v>
      </c>
      <c r="BC375" s="91">
        <f t="shared" si="273"/>
        <v>0</v>
      </c>
      <c r="BD375" s="75" t="s">
        <v>59</v>
      </c>
      <c r="BE375" s="91">
        <f>IF(BC375&lt;BU42,((BC375*10)+5),999999)</f>
        <v>5</v>
      </c>
      <c r="BF375" s="91">
        <f t="shared" si="274"/>
        <v>1</v>
      </c>
      <c r="BG375" s="75">
        <f t="shared" si="275"/>
        <v>0</v>
      </c>
      <c r="BH375" s="75">
        <f t="shared" si="294"/>
        <v>0</v>
      </c>
      <c r="BI375" s="75" t="b">
        <f t="shared" si="276"/>
        <v>0</v>
      </c>
      <c r="BJ375" s="75">
        <f t="shared" si="277"/>
        <v>0</v>
      </c>
      <c r="BK375" s="75">
        <f t="shared" si="278"/>
        <v>0</v>
      </c>
      <c r="BL375" s="75" t="b">
        <f t="shared" si="279"/>
        <v>1</v>
      </c>
      <c r="BM375" s="75">
        <f t="shared" si="280"/>
        <v>0</v>
      </c>
      <c r="BN375" s="75">
        <f t="shared" si="281"/>
        <v>0</v>
      </c>
      <c r="BO375" s="75" t="b">
        <f t="shared" si="282"/>
        <v>0</v>
      </c>
      <c r="BP375" s="75">
        <f t="shared" si="283"/>
        <v>0</v>
      </c>
      <c r="BQ375" s="75">
        <f t="shared" si="284"/>
        <v>0</v>
      </c>
      <c r="BR375" s="75"/>
      <c r="BS375" s="72" t="b">
        <f t="shared" si="308"/>
        <v>0</v>
      </c>
      <c r="BT375" s="72">
        <f t="shared" si="313"/>
        <v>0</v>
      </c>
      <c r="BU375" s="69" t="str">
        <f t="shared" si="312"/>
        <v/>
      </c>
      <c r="BV375" s="75"/>
      <c r="BW375" s="75"/>
      <c r="BX375" s="75"/>
      <c r="BY375" s="75"/>
      <c r="BZ375" s="75"/>
      <c r="CA375" s="75"/>
      <c r="CB375" s="75"/>
      <c r="CC375" s="75"/>
      <c r="CD375" s="79">
        <f t="shared" si="285"/>
        <v>0</v>
      </c>
      <c r="CE375" s="92">
        <f>IF(CD375&lt;CE3,CD375,CE3)</f>
        <v>0</v>
      </c>
      <c r="CF375" s="72" t="str">
        <f>IF(CE375&gt;=CE3,"BALLOON","PMT")</f>
        <v>PMT</v>
      </c>
      <c r="CG375" s="91">
        <f t="shared" si="295"/>
        <v>0</v>
      </c>
      <c r="CH375" s="91">
        <f>IF(BX1=360,CB5,CG375)</f>
        <v>0</v>
      </c>
      <c r="CI375" s="75" t="b">
        <f t="shared" si="286"/>
        <v>0</v>
      </c>
      <c r="CJ375" s="75">
        <f t="shared" si="296"/>
        <v>0</v>
      </c>
      <c r="CK375" s="75">
        <f>SUM(CJ375*CK1)</f>
        <v>0</v>
      </c>
      <c r="CL375" s="98">
        <f t="shared" si="287"/>
        <v>0</v>
      </c>
      <c r="CM375" s="97">
        <f>IF(CF375="PMT",E16-CL375,0)</f>
        <v>0</v>
      </c>
      <c r="CN375" s="97">
        <f t="shared" si="300"/>
        <v>0</v>
      </c>
      <c r="CO375" s="97">
        <f t="shared" si="288"/>
        <v>0</v>
      </c>
      <c r="CP375" s="97">
        <f t="shared" si="289"/>
        <v>0</v>
      </c>
      <c r="CQ375" s="94">
        <f t="shared" si="290"/>
        <v>0</v>
      </c>
      <c r="CR375" s="95">
        <f t="shared" si="297"/>
        <v>0</v>
      </c>
      <c r="CS375" s="96">
        <f t="shared" si="291"/>
        <v>0</v>
      </c>
      <c r="CT375" s="75">
        <f t="shared" si="299"/>
        <v>0</v>
      </c>
      <c r="CU375" s="99">
        <f t="shared" si="292"/>
        <v>0</v>
      </c>
      <c r="CV375" s="99">
        <f t="shared" si="268"/>
        <v>0</v>
      </c>
      <c r="CW375" s="100">
        <f t="shared" si="298"/>
        <v>0</v>
      </c>
      <c r="CX375" s="75">
        <f>SUM(CR375*CT375*BE1)</f>
        <v>0</v>
      </c>
    </row>
    <row r="376" spans="1:102" ht="18.95" customHeight="1">
      <c r="A376" s="45" t="str">
        <f t="shared" si="302"/>
        <v/>
      </c>
      <c r="B376" s="55" t="str">
        <f t="shared" si="304"/>
        <v/>
      </c>
      <c r="C376" s="47" t="str">
        <f t="shared" si="303"/>
        <v/>
      </c>
      <c r="D376" s="56" t="str">
        <f t="shared" si="305"/>
        <v/>
      </c>
      <c r="E376" s="121" t="str">
        <f t="shared" si="309"/>
        <v/>
      </c>
      <c r="F376" s="121"/>
      <c r="G376" s="57" t="str">
        <f t="shared" si="306"/>
        <v/>
      </c>
      <c r="H376" s="57" t="str">
        <f t="shared" si="307"/>
        <v/>
      </c>
      <c r="I376" s="128" t="str">
        <f t="shared" si="310"/>
        <v/>
      </c>
      <c r="J376" s="128" t="str">
        <f t="shared" si="311"/>
        <v/>
      </c>
      <c r="K376" s="140" t="str">
        <f t="shared" si="314"/>
        <v/>
      </c>
      <c r="L376" s="140"/>
      <c r="M376" s="139" t="str">
        <f t="shared" si="315"/>
        <v/>
      </c>
      <c r="N376" s="139"/>
      <c r="O376" s="46" t="str">
        <f t="shared" si="316"/>
        <v/>
      </c>
      <c r="P376" s="51" t="str">
        <f t="shared" si="317"/>
        <v/>
      </c>
      <c r="Q376" s="51"/>
      <c r="R376" s="75">
        <f>IF(R375+1&lt;13,(R375+1)*S1,1*S1)</f>
        <v>0</v>
      </c>
      <c r="S376" s="75">
        <f>SUM(BG376*S1)</f>
        <v>0</v>
      </c>
      <c r="T376" s="75">
        <f>IF(R376=1,(T375+1)*S1,T375*S1)</f>
        <v>0</v>
      </c>
      <c r="U376" s="75">
        <f>IF(U375+3&lt;13,(U375+3)*V1,(U375-9)*V1)</f>
        <v>0</v>
      </c>
      <c r="V376" s="75">
        <f>SUM(BG376*V1)</f>
        <v>0</v>
      </c>
      <c r="W376" s="75">
        <f>IF(U376&lt;4,(W375+1)*V1,W375*V1)</f>
        <v>0</v>
      </c>
      <c r="X376" s="75">
        <f>IF(X375+6&lt;13,(X375+6)*Y1,(X375-6)*Y1)</f>
        <v>0</v>
      </c>
      <c r="Y376" s="75">
        <f>SUM(BG376*Y1)</f>
        <v>0</v>
      </c>
      <c r="Z376" s="75">
        <f>IF(X376&lt;6,(Z375+1)*Y1,Z375*Y1)</f>
        <v>0</v>
      </c>
      <c r="AA376" s="75">
        <f>SUM(AA375*AB1)</f>
        <v>0</v>
      </c>
      <c r="AB376" s="75">
        <f>SUM(BG376*AB1)</f>
        <v>0</v>
      </c>
      <c r="AC376" s="75">
        <f>SUM(AC375+1*AB1)</f>
        <v>0</v>
      </c>
      <c r="AD376" s="75">
        <v>0</v>
      </c>
      <c r="AE376" s="75">
        <v>0</v>
      </c>
      <c r="AF376" s="75">
        <v>0</v>
      </c>
      <c r="AG376" s="75">
        <f>IF(AG375+2&lt;13,(AG375+2)*AH1,(AG375-10)*AH1)</f>
        <v>0</v>
      </c>
      <c r="AH376" s="75">
        <f>SUM(BG376*AH1)</f>
        <v>0</v>
      </c>
      <c r="AI376" s="75">
        <f>IF(AG376&lt;3,(AI375+1)*AH1,AI375*AH1)</f>
        <v>0</v>
      </c>
      <c r="AJ376" s="75">
        <f>IF(AJ374=AJ375,(AJ375+1-AK376)*AL1,AJ375*AL1)</f>
        <v>0</v>
      </c>
      <c r="AK376" s="75">
        <f t="shared" si="301"/>
        <v>0</v>
      </c>
      <c r="AL376" s="75">
        <f>IF(AJ376-AJ375=0,(AL375+15)*AL1,AM1*AL1)</f>
        <v>0</v>
      </c>
      <c r="AM376" s="75">
        <f>IF(AK376=12,(AM375+1)*AL1,AM375*AL1)</f>
        <v>0</v>
      </c>
      <c r="AN376" s="75">
        <f>IF(AN374=AN375,(AN375+1-AO376)*AO1,AN375*AO1)</f>
        <v>0</v>
      </c>
      <c r="AO376" s="75">
        <f t="shared" si="293"/>
        <v>0</v>
      </c>
      <c r="AP376" s="75">
        <f>IF(AN375=AN376,BG376*AO1,(AP375-15)*AO1)</f>
        <v>0</v>
      </c>
      <c r="AQ376" s="75">
        <f>IF(AO376=12,(AQ375+1)*AO1,AQ375*AO1)</f>
        <v>0</v>
      </c>
      <c r="AR376" s="91">
        <f>SUM(MONTH(BC375+14)*AS1)</f>
        <v>0</v>
      </c>
      <c r="AS376" s="91">
        <f>SUM(DAY(BC375+14)*AS1)</f>
        <v>0</v>
      </c>
      <c r="AT376" s="91">
        <f>SUM(YEAR(BC375+14)*AS1)</f>
        <v>0</v>
      </c>
      <c r="AU376" s="91">
        <f>SUM(MONTH(BC375+7)*AV1)</f>
        <v>0</v>
      </c>
      <c r="AV376" s="91">
        <f>SUM(DAY(BC375+7)*AV1)</f>
        <v>0</v>
      </c>
      <c r="AW376" s="91">
        <f>SUM(YEAR(BC375+7)*AV1)</f>
        <v>0</v>
      </c>
      <c r="AX376" s="91">
        <f t="shared" si="271"/>
        <v>1</v>
      </c>
      <c r="AY376" s="91">
        <f t="shared" si="269"/>
        <v>1</v>
      </c>
      <c r="AZ376" s="91">
        <f t="shared" si="270"/>
        <v>0</v>
      </c>
      <c r="BA376" s="91">
        <f t="shared" si="270"/>
        <v>0</v>
      </c>
      <c r="BB376" s="79">
        <f t="shared" si="272"/>
        <v>0</v>
      </c>
      <c r="BC376" s="91">
        <f t="shared" si="273"/>
        <v>0</v>
      </c>
      <c r="BD376" s="75" t="s">
        <v>59</v>
      </c>
      <c r="BE376" s="91">
        <f>IF(BC376&lt;BU42,((BC376*10)+5),999999)</f>
        <v>5</v>
      </c>
      <c r="BF376" s="91">
        <f t="shared" si="274"/>
        <v>1</v>
      </c>
      <c r="BG376" s="75">
        <f t="shared" si="275"/>
        <v>0</v>
      </c>
      <c r="BH376" s="75">
        <f t="shared" si="294"/>
        <v>0</v>
      </c>
      <c r="BI376" s="75" t="b">
        <f t="shared" si="276"/>
        <v>0</v>
      </c>
      <c r="BJ376" s="75">
        <f t="shared" si="277"/>
        <v>0</v>
      </c>
      <c r="BK376" s="75">
        <f t="shared" si="278"/>
        <v>0</v>
      </c>
      <c r="BL376" s="75" t="b">
        <f t="shared" si="279"/>
        <v>1</v>
      </c>
      <c r="BM376" s="75">
        <f t="shared" si="280"/>
        <v>0</v>
      </c>
      <c r="BN376" s="75">
        <f t="shared" si="281"/>
        <v>0</v>
      </c>
      <c r="BO376" s="75" t="b">
        <f t="shared" si="282"/>
        <v>0</v>
      </c>
      <c r="BP376" s="75">
        <f t="shared" si="283"/>
        <v>0</v>
      </c>
      <c r="BQ376" s="75">
        <f t="shared" si="284"/>
        <v>0</v>
      </c>
      <c r="BR376" s="75"/>
      <c r="BS376" s="72" t="b">
        <f t="shared" si="308"/>
        <v>0</v>
      </c>
      <c r="BT376" s="72">
        <f t="shared" si="313"/>
        <v>0</v>
      </c>
      <c r="BU376" s="69" t="str">
        <f t="shared" si="312"/>
        <v/>
      </c>
      <c r="BV376" s="75"/>
      <c r="BW376" s="75"/>
      <c r="BX376" s="75"/>
      <c r="BY376" s="75"/>
      <c r="BZ376" s="75"/>
      <c r="CA376" s="75"/>
      <c r="CB376" s="75"/>
      <c r="CC376" s="75"/>
      <c r="CD376" s="79">
        <f t="shared" si="285"/>
        <v>0</v>
      </c>
      <c r="CE376" s="92">
        <f>IF(CD376&lt;CE3,CD376,CE3)</f>
        <v>0</v>
      </c>
      <c r="CF376" s="72" t="str">
        <f>IF(CE376&gt;=CE3,"BALLOON","PMT")</f>
        <v>PMT</v>
      </c>
      <c r="CG376" s="91">
        <f t="shared" si="295"/>
        <v>0</v>
      </c>
      <c r="CH376" s="91">
        <f>IF(BX1=360,CB5,CG376)</f>
        <v>0</v>
      </c>
      <c r="CI376" s="75" t="b">
        <f t="shared" si="286"/>
        <v>0</v>
      </c>
      <c r="CJ376" s="75">
        <f t="shared" si="296"/>
        <v>0</v>
      </c>
      <c r="CK376" s="75">
        <f>SUM(CJ376*CK1)</f>
        <v>0</v>
      </c>
      <c r="CL376" s="98">
        <f t="shared" si="287"/>
        <v>0</v>
      </c>
      <c r="CM376" s="97">
        <f>IF(CF376="PMT",E16-CL376,0)</f>
        <v>0</v>
      </c>
      <c r="CN376" s="97">
        <f t="shared" si="300"/>
        <v>0</v>
      </c>
      <c r="CO376" s="97">
        <f t="shared" si="288"/>
        <v>0</v>
      </c>
      <c r="CP376" s="97">
        <f t="shared" si="289"/>
        <v>0</v>
      </c>
      <c r="CQ376" s="94">
        <f t="shared" si="290"/>
        <v>0</v>
      </c>
      <c r="CR376" s="95">
        <f t="shared" si="297"/>
        <v>0</v>
      </c>
      <c r="CS376" s="96">
        <f t="shared" si="291"/>
        <v>0</v>
      </c>
      <c r="CT376" s="75">
        <f t="shared" si="299"/>
        <v>0</v>
      </c>
      <c r="CU376" s="99">
        <f t="shared" si="292"/>
        <v>0</v>
      </c>
      <c r="CV376" s="99">
        <f t="shared" si="268"/>
        <v>0</v>
      </c>
      <c r="CW376" s="100">
        <f t="shared" si="298"/>
        <v>0</v>
      </c>
      <c r="CX376" s="75">
        <f>SUM(CR376*CT376*BE1)</f>
        <v>0</v>
      </c>
    </row>
    <row r="377" spans="1:102" ht="18.95" customHeight="1">
      <c r="A377" s="45" t="str">
        <f t="shared" si="302"/>
        <v/>
      </c>
      <c r="B377" s="55" t="str">
        <f t="shared" si="304"/>
        <v/>
      </c>
      <c r="C377" s="47" t="str">
        <f t="shared" si="303"/>
        <v/>
      </c>
      <c r="D377" s="56" t="str">
        <f t="shared" si="305"/>
        <v/>
      </c>
      <c r="E377" s="121" t="str">
        <f t="shared" si="309"/>
        <v/>
      </c>
      <c r="F377" s="121"/>
      <c r="G377" s="57" t="str">
        <f t="shared" si="306"/>
        <v/>
      </c>
      <c r="H377" s="57" t="str">
        <f t="shared" si="307"/>
        <v/>
      </c>
      <c r="I377" s="128" t="str">
        <f t="shared" si="310"/>
        <v/>
      </c>
      <c r="J377" s="128" t="str">
        <f t="shared" si="311"/>
        <v/>
      </c>
      <c r="K377" s="140" t="str">
        <f t="shared" si="314"/>
        <v/>
      </c>
      <c r="L377" s="140"/>
      <c r="M377" s="139" t="str">
        <f t="shared" si="315"/>
        <v/>
      </c>
      <c r="N377" s="139"/>
      <c r="O377" s="46" t="str">
        <f t="shared" si="316"/>
        <v/>
      </c>
      <c r="P377" s="51" t="str">
        <f t="shared" si="317"/>
        <v/>
      </c>
      <c r="Q377" s="51"/>
      <c r="R377" s="75">
        <f>IF(R376+1&lt;13,(R376+1)*S1,1*S1)</f>
        <v>0</v>
      </c>
      <c r="S377" s="75">
        <f>SUM(BG377*S1)</f>
        <v>0</v>
      </c>
      <c r="T377" s="75">
        <f>IF(R377=1,(T376+1)*S1,T376*S1)</f>
        <v>0</v>
      </c>
      <c r="U377" s="75">
        <f>IF(U376+3&lt;13,(U376+3)*V1,(U376-9)*V1)</f>
        <v>0</v>
      </c>
      <c r="V377" s="75">
        <f>SUM(BG377*V1)</f>
        <v>0</v>
      </c>
      <c r="W377" s="75">
        <f>IF(U377&lt;4,(W376+1)*V1,W376*V1)</f>
        <v>0</v>
      </c>
      <c r="X377" s="75">
        <f>IF(X376+6&lt;13,(X376+6)*Y1,(X376-6)*Y1)</f>
        <v>0</v>
      </c>
      <c r="Y377" s="75">
        <f>SUM(BG377*Y1)</f>
        <v>0</v>
      </c>
      <c r="Z377" s="75">
        <f>IF(X377&lt;6,(Z376+1)*Y1,Z376*Y1)</f>
        <v>0</v>
      </c>
      <c r="AA377" s="75">
        <f>SUM(AA376*AB1)</f>
        <v>0</v>
      </c>
      <c r="AB377" s="75">
        <f>SUM(BG377*AB1)</f>
        <v>0</v>
      </c>
      <c r="AC377" s="75">
        <f>SUM(AC376+1*AB1)</f>
        <v>0</v>
      </c>
      <c r="AD377" s="75">
        <v>0</v>
      </c>
      <c r="AE377" s="75">
        <v>0</v>
      </c>
      <c r="AF377" s="75">
        <v>0</v>
      </c>
      <c r="AG377" s="75">
        <f>IF(AG376+2&lt;13,(AG376+2)*AH1,(AG376-10)*AH1)</f>
        <v>0</v>
      </c>
      <c r="AH377" s="75">
        <f>SUM(BG377*AH1)</f>
        <v>0</v>
      </c>
      <c r="AI377" s="75">
        <f>IF(AG377&lt;3,(AI376+1)*AH1,AI376*AH1)</f>
        <v>0</v>
      </c>
      <c r="AJ377" s="75">
        <f>IF(AJ375=AJ376,(AJ376+1-AK377)*AL1,AJ376*AL1)</f>
        <v>0</v>
      </c>
      <c r="AK377" s="75">
        <f t="shared" si="301"/>
        <v>0</v>
      </c>
      <c r="AL377" s="75">
        <f>IF(AJ377-AJ376=0,(AL376+15)*AL1,AM1*AL1)</f>
        <v>0</v>
      </c>
      <c r="AM377" s="75">
        <f>IF(AK377=12,(AM376+1)*AL1,AM376*AL1)</f>
        <v>0</v>
      </c>
      <c r="AN377" s="75">
        <f>IF(AN375=AN376,(AN376+1-AO377)*AO1,AN376*AO1)</f>
        <v>0</v>
      </c>
      <c r="AO377" s="75">
        <f t="shared" si="293"/>
        <v>0</v>
      </c>
      <c r="AP377" s="75">
        <f>IF(AN376=AN377,BG377*AO1,(AP376-15)*AO1)</f>
        <v>0</v>
      </c>
      <c r="AQ377" s="75">
        <f>IF(AO377=12,(AQ376+1)*AO1,AQ376*AO1)</f>
        <v>0</v>
      </c>
      <c r="AR377" s="91">
        <f>SUM(MONTH(BC376+14)*AS1)</f>
        <v>0</v>
      </c>
      <c r="AS377" s="91">
        <f>SUM(DAY(BC376+14)*AS1)</f>
        <v>0</v>
      </c>
      <c r="AT377" s="91">
        <f>SUM(YEAR(BC376+14)*AS1)</f>
        <v>0</v>
      </c>
      <c r="AU377" s="91">
        <f>SUM(MONTH(BC376+7)*AV1)</f>
        <v>0</v>
      </c>
      <c r="AV377" s="91">
        <f>SUM(DAY(BC376+7)*AV1)</f>
        <v>0</v>
      </c>
      <c r="AW377" s="91">
        <f>SUM(YEAR(BC376+7)*AV1)</f>
        <v>0</v>
      </c>
      <c r="AX377" s="91">
        <f t="shared" si="271"/>
        <v>1</v>
      </c>
      <c r="AY377" s="91">
        <f t="shared" si="269"/>
        <v>1</v>
      </c>
      <c r="AZ377" s="91">
        <f t="shared" si="270"/>
        <v>0</v>
      </c>
      <c r="BA377" s="91">
        <f t="shared" si="270"/>
        <v>0</v>
      </c>
      <c r="BB377" s="79">
        <f t="shared" si="272"/>
        <v>0</v>
      </c>
      <c r="BC377" s="91">
        <f t="shared" si="273"/>
        <v>0</v>
      </c>
      <c r="BD377" s="75" t="s">
        <v>59</v>
      </c>
      <c r="BE377" s="91">
        <f>IF(BC377&lt;BU42,((BC377*10)+5),999999)</f>
        <v>5</v>
      </c>
      <c r="BF377" s="91">
        <f t="shared" si="274"/>
        <v>1</v>
      </c>
      <c r="BG377" s="75">
        <f t="shared" si="275"/>
        <v>0</v>
      </c>
      <c r="BH377" s="75">
        <f t="shared" si="294"/>
        <v>0</v>
      </c>
      <c r="BI377" s="75" t="b">
        <f t="shared" si="276"/>
        <v>0</v>
      </c>
      <c r="BJ377" s="75">
        <f t="shared" si="277"/>
        <v>0</v>
      </c>
      <c r="BK377" s="75">
        <f t="shared" si="278"/>
        <v>0</v>
      </c>
      <c r="BL377" s="75" t="b">
        <f t="shared" si="279"/>
        <v>1</v>
      </c>
      <c r="BM377" s="75">
        <f t="shared" si="280"/>
        <v>0</v>
      </c>
      <c r="BN377" s="75">
        <f t="shared" si="281"/>
        <v>0</v>
      </c>
      <c r="BO377" s="75" t="b">
        <f t="shared" si="282"/>
        <v>0</v>
      </c>
      <c r="BP377" s="75">
        <f t="shared" si="283"/>
        <v>0</v>
      </c>
      <c r="BQ377" s="75">
        <f t="shared" si="284"/>
        <v>0</v>
      </c>
      <c r="BR377" s="75"/>
      <c r="BS377" s="72" t="b">
        <f t="shared" si="308"/>
        <v>0</v>
      </c>
      <c r="BT377" s="72">
        <f t="shared" si="313"/>
        <v>0</v>
      </c>
      <c r="BU377" s="69" t="str">
        <f t="shared" si="312"/>
        <v/>
      </c>
      <c r="BV377" s="75"/>
      <c r="BW377" s="75"/>
      <c r="BX377" s="75"/>
      <c r="BY377" s="75"/>
      <c r="BZ377" s="75"/>
      <c r="CA377" s="75"/>
      <c r="CB377" s="75"/>
      <c r="CC377" s="75"/>
      <c r="CD377" s="79">
        <f t="shared" si="285"/>
        <v>0</v>
      </c>
      <c r="CE377" s="92">
        <f>IF(CD377&lt;CE3,CD377,CE3)</f>
        <v>0</v>
      </c>
      <c r="CF377" s="72" t="str">
        <f>IF(CE377&gt;=CE3,"BALLOON","PMT")</f>
        <v>PMT</v>
      </c>
      <c r="CG377" s="91">
        <f t="shared" si="295"/>
        <v>0</v>
      </c>
      <c r="CH377" s="91">
        <f>IF(BX1=360,CB5,CG377)</f>
        <v>0</v>
      </c>
      <c r="CI377" s="75" t="b">
        <f t="shared" si="286"/>
        <v>0</v>
      </c>
      <c r="CJ377" s="75">
        <f t="shared" si="296"/>
        <v>0</v>
      </c>
      <c r="CK377" s="75">
        <f>SUM(CJ377*CK1)</f>
        <v>0</v>
      </c>
      <c r="CL377" s="98">
        <f t="shared" si="287"/>
        <v>0</v>
      </c>
      <c r="CM377" s="97">
        <f>IF(CF377="PMT",E16-CL377,0)</f>
        <v>0</v>
      </c>
      <c r="CN377" s="97">
        <f t="shared" si="300"/>
        <v>0</v>
      </c>
      <c r="CO377" s="97">
        <f t="shared" si="288"/>
        <v>0</v>
      </c>
      <c r="CP377" s="97">
        <f t="shared" si="289"/>
        <v>0</v>
      </c>
      <c r="CQ377" s="94">
        <f t="shared" si="290"/>
        <v>0</v>
      </c>
      <c r="CR377" s="95">
        <f t="shared" si="297"/>
        <v>0</v>
      </c>
      <c r="CS377" s="96">
        <f t="shared" si="291"/>
        <v>0</v>
      </c>
      <c r="CT377" s="75">
        <f t="shared" si="299"/>
        <v>0</v>
      </c>
      <c r="CU377" s="99">
        <f t="shared" si="292"/>
        <v>0</v>
      </c>
      <c r="CV377" s="99">
        <f t="shared" si="268"/>
        <v>0</v>
      </c>
      <c r="CW377" s="100">
        <f t="shared" si="298"/>
        <v>0</v>
      </c>
      <c r="CX377" s="75">
        <f>SUM(CR377*CT377*BE1)</f>
        <v>0</v>
      </c>
    </row>
    <row r="378" spans="1:102" ht="18.95" customHeight="1">
      <c r="A378" s="45" t="str">
        <f t="shared" si="302"/>
        <v/>
      </c>
      <c r="B378" s="55" t="str">
        <f t="shared" si="304"/>
        <v/>
      </c>
      <c r="C378" s="47" t="str">
        <f t="shared" si="303"/>
        <v/>
      </c>
      <c r="D378" s="56" t="str">
        <f t="shared" si="305"/>
        <v/>
      </c>
      <c r="E378" s="121" t="str">
        <f t="shared" si="309"/>
        <v/>
      </c>
      <c r="F378" s="121"/>
      <c r="G378" s="57" t="str">
        <f t="shared" si="306"/>
        <v/>
      </c>
      <c r="H378" s="57" t="str">
        <f t="shared" si="307"/>
        <v/>
      </c>
      <c r="I378" s="128" t="str">
        <f t="shared" si="310"/>
        <v/>
      </c>
      <c r="J378" s="128" t="str">
        <f t="shared" si="311"/>
        <v/>
      </c>
      <c r="K378" s="140" t="str">
        <f t="shared" si="314"/>
        <v/>
      </c>
      <c r="L378" s="140"/>
      <c r="M378" s="139" t="str">
        <f t="shared" si="315"/>
        <v/>
      </c>
      <c r="N378" s="139"/>
      <c r="O378" s="46" t="str">
        <f t="shared" si="316"/>
        <v/>
      </c>
      <c r="P378" s="51" t="str">
        <f t="shared" si="317"/>
        <v/>
      </c>
      <c r="Q378" s="51"/>
      <c r="R378" s="75">
        <f>IF(R377+1&lt;13,(R377+1)*S1,1*S1)</f>
        <v>0</v>
      </c>
      <c r="S378" s="75">
        <f>SUM(BG378*S1)</f>
        <v>0</v>
      </c>
      <c r="T378" s="75">
        <f>IF(R378=1,(T377+1)*S1,T377*S1)</f>
        <v>0</v>
      </c>
      <c r="U378" s="75">
        <f>IF(U377+3&lt;13,(U377+3)*V1,(U377-9)*V1)</f>
        <v>0</v>
      </c>
      <c r="V378" s="75">
        <f>SUM(BG378*V1)</f>
        <v>0</v>
      </c>
      <c r="W378" s="75">
        <f>IF(U378&lt;4,(W377+1)*V1,W377*V1)</f>
        <v>0</v>
      </c>
      <c r="X378" s="75">
        <f>IF(X377+6&lt;13,(X377+6)*Y1,(X377-6)*Y1)</f>
        <v>0</v>
      </c>
      <c r="Y378" s="75">
        <f>SUM(BG378*Y1)</f>
        <v>0</v>
      </c>
      <c r="Z378" s="75">
        <f>IF(X378&lt;6,(Z377+1)*Y1,Z377*Y1)</f>
        <v>0</v>
      </c>
      <c r="AA378" s="75">
        <f>SUM(AA377*AB1)</f>
        <v>0</v>
      </c>
      <c r="AB378" s="75">
        <f>SUM(BG378*AB1)</f>
        <v>0</v>
      </c>
      <c r="AC378" s="75">
        <f>SUM(AC377+1*AB1)</f>
        <v>0</v>
      </c>
      <c r="AD378" s="75">
        <v>0</v>
      </c>
      <c r="AE378" s="75">
        <v>0</v>
      </c>
      <c r="AF378" s="75">
        <v>0</v>
      </c>
      <c r="AG378" s="75">
        <f>IF(AG377+2&lt;13,(AG377+2)*AH1,(AG377-10)*AH1)</f>
        <v>0</v>
      </c>
      <c r="AH378" s="75">
        <f>SUM(BG378*AH1)</f>
        <v>0</v>
      </c>
      <c r="AI378" s="75">
        <f>IF(AG378&lt;3,(AI377+1)*AH1,AI377*AH1)</f>
        <v>0</v>
      </c>
      <c r="AJ378" s="75">
        <f>IF(AJ376=AJ377,(AJ377+1-AK378)*AL1,AJ377*AL1)</f>
        <v>0</v>
      </c>
      <c r="AK378" s="75">
        <f t="shared" si="301"/>
        <v>0</v>
      </c>
      <c r="AL378" s="75">
        <f>IF(AJ378-AJ377=0,(AL377+15)*AL1,AM1*AL1)</f>
        <v>0</v>
      </c>
      <c r="AM378" s="75">
        <f>IF(AK378=12,(AM377+1)*AL1,AM377*AL1)</f>
        <v>0</v>
      </c>
      <c r="AN378" s="75">
        <f>IF(AN376=AN377,(AN377+1-AO378)*AO1,AN377*AO1)</f>
        <v>0</v>
      </c>
      <c r="AO378" s="75">
        <f t="shared" si="293"/>
        <v>0</v>
      </c>
      <c r="AP378" s="75">
        <f>IF(AN377=AN378,BG378*AO1,(AP377-15)*AO1)</f>
        <v>0</v>
      </c>
      <c r="AQ378" s="75">
        <f>IF(AO378=12,(AQ377+1)*AO1,AQ377*AO1)</f>
        <v>0</v>
      </c>
      <c r="AR378" s="91">
        <f>SUM(MONTH(BC377+14)*AS1)</f>
        <v>0</v>
      </c>
      <c r="AS378" s="91">
        <f>SUM(DAY(BC377+14)*AS1)</f>
        <v>0</v>
      </c>
      <c r="AT378" s="91">
        <f>SUM(YEAR(BC377+14)*AS1)</f>
        <v>0</v>
      </c>
      <c r="AU378" s="91">
        <f>SUM(MONTH(BC377+7)*AV1)</f>
        <v>0</v>
      </c>
      <c r="AV378" s="91">
        <f>SUM(DAY(BC377+7)*AV1)</f>
        <v>0</v>
      </c>
      <c r="AW378" s="91">
        <f>SUM(YEAR(BC377+7)*AV1)</f>
        <v>0</v>
      </c>
      <c r="AX378" s="91">
        <f t="shared" si="271"/>
        <v>1</v>
      </c>
      <c r="AY378" s="91">
        <f t="shared" si="269"/>
        <v>1</v>
      </c>
      <c r="AZ378" s="91">
        <f t="shared" si="270"/>
        <v>0</v>
      </c>
      <c r="BA378" s="91">
        <f t="shared" si="270"/>
        <v>0</v>
      </c>
      <c r="BB378" s="79">
        <f t="shared" si="272"/>
        <v>0</v>
      </c>
      <c r="BC378" s="91">
        <f t="shared" si="273"/>
        <v>0</v>
      </c>
      <c r="BD378" s="75" t="s">
        <v>59</v>
      </c>
      <c r="BE378" s="91">
        <f>IF(BC378&lt;BU42,((BC378*10)+5),999999)</f>
        <v>5</v>
      </c>
      <c r="BF378" s="91">
        <f t="shared" si="274"/>
        <v>1</v>
      </c>
      <c r="BG378" s="75">
        <f t="shared" si="275"/>
        <v>0</v>
      </c>
      <c r="BH378" s="75">
        <f t="shared" si="294"/>
        <v>0</v>
      </c>
      <c r="BI378" s="75" t="b">
        <f t="shared" si="276"/>
        <v>0</v>
      </c>
      <c r="BJ378" s="75">
        <f t="shared" si="277"/>
        <v>0</v>
      </c>
      <c r="BK378" s="75">
        <f t="shared" si="278"/>
        <v>0</v>
      </c>
      <c r="BL378" s="75" t="b">
        <f t="shared" si="279"/>
        <v>1</v>
      </c>
      <c r="BM378" s="75">
        <f t="shared" si="280"/>
        <v>0</v>
      </c>
      <c r="BN378" s="75">
        <f t="shared" si="281"/>
        <v>0</v>
      </c>
      <c r="BO378" s="75" t="b">
        <f t="shared" si="282"/>
        <v>0</v>
      </c>
      <c r="BP378" s="75">
        <f t="shared" si="283"/>
        <v>0</v>
      </c>
      <c r="BQ378" s="75">
        <f t="shared" si="284"/>
        <v>0</v>
      </c>
      <c r="BR378" s="75"/>
      <c r="BS378" s="72" t="b">
        <f t="shared" si="308"/>
        <v>0</v>
      </c>
      <c r="BT378" s="72">
        <f t="shared" si="313"/>
        <v>0</v>
      </c>
      <c r="BU378" s="69" t="str">
        <f t="shared" si="312"/>
        <v/>
      </c>
      <c r="BV378" s="75"/>
      <c r="BW378" s="75"/>
      <c r="BX378" s="75"/>
      <c r="BY378" s="75"/>
      <c r="BZ378" s="75"/>
      <c r="CA378" s="75"/>
      <c r="CB378" s="75"/>
      <c r="CC378" s="75"/>
      <c r="CD378" s="79">
        <f t="shared" si="285"/>
        <v>0</v>
      </c>
      <c r="CE378" s="92">
        <f>IF(CD378&lt;CE3,CD378,CE3)</f>
        <v>0</v>
      </c>
      <c r="CF378" s="72" t="str">
        <f>IF(CE378&gt;=CE3,"BALLOON","PMT")</f>
        <v>PMT</v>
      </c>
      <c r="CG378" s="91">
        <f t="shared" si="295"/>
        <v>0</v>
      </c>
      <c r="CH378" s="91">
        <f>IF(BX1=360,CB5,CG378)</f>
        <v>0</v>
      </c>
      <c r="CI378" s="75" t="b">
        <f t="shared" si="286"/>
        <v>0</v>
      </c>
      <c r="CJ378" s="75">
        <f t="shared" si="296"/>
        <v>0</v>
      </c>
      <c r="CK378" s="75">
        <f>SUM(CJ378*CK1)</f>
        <v>0</v>
      </c>
      <c r="CL378" s="98">
        <f t="shared" si="287"/>
        <v>0</v>
      </c>
      <c r="CM378" s="97">
        <f>IF(CF378="PMT",E16-CL378,0)</f>
        <v>0</v>
      </c>
      <c r="CN378" s="97">
        <f t="shared" si="300"/>
        <v>0</v>
      </c>
      <c r="CO378" s="97">
        <f t="shared" si="288"/>
        <v>0</v>
      </c>
      <c r="CP378" s="97">
        <f t="shared" si="289"/>
        <v>0</v>
      </c>
      <c r="CQ378" s="94">
        <f t="shared" si="290"/>
        <v>0</v>
      </c>
      <c r="CR378" s="95">
        <f t="shared" si="297"/>
        <v>0</v>
      </c>
      <c r="CS378" s="96">
        <f t="shared" si="291"/>
        <v>0</v>
      </c>
      <c r="CT378" s="75">
        <f t="shared" si="299"/>
        <v>0</v>
      </c>
      <c r="CU378" s="99">
        <f t="shared" si="292"/>
        <v>0</v>
      </c>
      <c r="CV378" s="99">
        <f t="shared" ref="CV378:CV441" si="318">IF(CQ378&lt;0,CS378,CU378)</f>
        <v>0</v>
      </c>
      <c r="CW378" s="100">
        <f t="shared" si="298"/>
        <v>0</v>
      </c>
      <c r="CX378" s="75">
        <f>SUM(CR378*CT378*BE1)</f>
        <v>0</v>
      </c>
    </row>
    <row r="379" spans="1:102" ht="18.95" customHeight="1">
      <c r="A379" s="45" t="str">
        <f t="shared" si="302"/>
        <v/>
      </c>
      <c r="B379" s="55" t="str">
        <f t="shared" si="304"/>
        <v/>
      </c>
      <c r="C379" s="47" t="str">
        <f t="shared" si="303"/>
        <v/>
      </c>
      <c r="D379" s="56" t="str">
        <f t="shared" si="305"/>
        <v/>
      </c>
      <c r="E379" s="121" t="str">
        <f t="shared" si="309"/>
        <v/>
      </c>
      <c r="F379" s="121"/>
      <c r="G379" s="57" t="str">
        <f t="shared" si="306"/>
        <v/>
      </c>
      <c r="H379" s="57" t="str">
        <f t="shared" si="307"/>
        <v/>
      </c>
      <c r="I379" s="128" t="str">
        <f t="shared" si="310"/>
        <v/>
      </c>
      <c r="J379" s="128" t="str">
        <f t="shared" si="311"/>
        <v/>
      </c>
      <c r="K379" s="140" t="str">
        <f t="shared" si="314"/>
        <v/>
      </c>
      <c r="L379" s="140"/>
      <c r="M379" s="139" t="str">
        <f t="shared" si="315"/>
        <v/>
      </c>
      <c r="N379" s="139"/>
      <c r="O379" s="46" t="str">
        <f t="shared" si="316"/>
        <v/>
      </c>
      <c r="P379" s="51" t="str">
        <f t="shared" si="317"/>
        <v/>
      </c>
      <c r="Q379" s="51"/>
      <c r="R379" s="75">
        <f>IF(R378+1&lt;13,(R378+1)*S1,1*S1)</f>
        <v>0</v>
      </c>
      <c r="S379" s="75">
        <f>SUM(BG379*S1)</f>
        <v>0</v>
      </c>
      <c r="T379" s="75">
        <f>IF(R379=1,(T378+1)*S1,T378*S1)</f>
        <v>0</v>
      </c>
      <c r="U379" s="75">
        <f>IF(U378+3&lt;13,(U378+3)*V1,(U378-9)*V1)</f>
        <v>0</v>
      </c>
      <c r="V379" s="75">
        <f>SUM(BG379*V1)</f>
        <v>0</v>
      </c>
      <c r="W379" s="75">
        <f>IF(U379&lt;4,(W378+1)*V1,W378*V1)</f>
        <v>0</v>
      </c>
      <c r="X379" s="75">
        <f>IF(X378+6&lt;13,(X378+6)*Y1,(X378-6)*Y1)</f>
        <v>0</v>
      </c>
      <c r="Y379" s="75">
        <f>SUM(BG379*Y1)</f>
        <v>0</v>
      </c>
      <c r="Z379" s="75">
        <f>IF(X379&lt;6,(Z378+1)*Y1,Z378*Y1)</f>
        <v>0</v>
      </c>
      <c r="AA379" s="75">
        <f>SUM(AA378*AB1)</f>
        <v>0</v>
      </c>
      <c r="AB379" s="75">
        <f>SUM(BG379*AB1)</f>
        <v>0</v>
      </c>
      <c r="AC379" s="75">
        <f>SUM(AC378+1*AB1)</f>
        <v>0</v>
      </c>
      <c r="AD379" s="75">
        <v>0</v>
      </c>
      <c r="AE379" s="75">
        <v>0</v>
      </c>
      <c r="AF379" s="75">
        <v>0</v>
      </c>
      <c r="AG379" s="75">
        <f>IF(AG378+2&lt;13,(AG378+2)*AH1,(AG378-10)*AH1)</f>
        <v>0</v>
      </c>
      <c r="AH379" s="75">
        <f>SUM(BG379*AH1)</f>
        <v>0</v>
      </c>
      <c r="AI379" s="75">
        <f>IF(AG379&lt;3,(AI378+1)*AH1,AI378*AH1)</f>
        <v>0</v>
      </c>
      <c r="AJ379" s="75">
        <f>IF(AJ377=AJ378,(AJ378+1-AK379)*AL1,AJ378*AL1)</f>
        <v>0</v>
      </c>
      <c r="AK379" s="75">
        <f t="shared" si="301"/>
        <v>0</v>
      </c>
      <c r="AL379" s="75">
        <f>IF(AJ379-AJ378=0,(AL378+15)*AL1,AM1*AL1)</f>
        <v>0</v>
      </c>
      <c r="AM379" s="75">
        <f>IF(AK379=12,(AM378+1)*AL1,AM378*AL1)</f>
        <v>0</v>
      </c>
      <c r="AN379" s="75">
        <f>IF(AN377=AN378,(AN378+1-AO379)*AO1,AN378*AO1)</f>
        <v>0</v>
      </c>
      <c r="AO379" s="75">
        <f t="shared" si="293"/>
        <v>0</v>
      </c>
      <c r="AP379" s="75">
        <f>IF(AN378=AN379,BG379*AO1,(AP378-15)*AO1)</f>
        <v>0</v>
      </c>
      <c r="AQ379" s="75">
        <f>IF(AO379=12,(AQ378+1)*AO1,AQ378*AO1)</f>
        <v>0</v>
      </c>
      <c r="AR379" s="91">
        <f>SUM(MONTH(BC378+14)*AS1)</f>
        <v>0</v>
      </c>
      <c r="AS379" s="91">
        <f>SUM(DAY(BC378+14)*AS1)</f>
        <v>0</v>
      </c>
      <c r="AT379" s="91">
        <f>SUM(YEAR(BC378+14)*AS1)</f>
        <v>0</v>
      </c>
      <c r="AU379" s="91">
        <f>SUM(MONTH(BC378+7)*AV1)</f>
        <v>0</v>
      </c>
      <c r="AV379" s="91">
        <f>SUM(DAY(BC378+7)*AV1)</f>
        <v>0</v>
      </c>
      <c r="AW379" s="91">
        <f>SUM(YEAR(BC378+7)*AV1)</f>
        <v>0</v>
      </c>
      <c r="AX379" s="91">
        <f t="shared" si="271"/>
        <v>1</v>
      </c>
      <c r="AY379" s="91">
        <f t="shared" si="269"/>
        <v>1</v>
      </c>
      <c r="AZ379" s="91">
        <f t="shared" si="270"/>
        <v>0</v>
      </c>
      <c r="BA379" s="91">
        <f t="shared" si="270"/>
        <v>0</v>
      </c>
      <c r="BB379" s="79">
        <f t="shared" si="272"/>
        <v>0</v>
      </c>
      <c r="BC379" s="91">
        <f t="shared" si="273"/>
        <v>0</v>
      </c>
      <c r="BD379" s="75" t="s">
        <v>59</v>
      </c>
      <c r="BE379" s="91">
        <f>IF(BC379&lt;BU42,((BC379*10)+5),999999)</f>
        <v>5</v>
      </c>
      <c r="BF379" s="91">
        <f t="shared" si="274"/>
        <v>1</v>
      </c>
      <c r="BG379" s="75">
        <f t="shared" si="275"/>
        <v>0</v>
      </c>
      <c r="BH379" s="75">
        <f t="shared" si="294"/>
        <v>0</v>
      </c>
      <c r="BI379" s="75" t="b">
        <f t="shared" si="276"/>
        <v>0</v>
      </c>
      <c r="BJ379" s="75">
        <f t="shared" si="277"/>
        <v>0</v>
      </c>
      <c r="BK379" s="75">
        <f t="shared" si="278"/>
        <v>0</v>
      </c>
      <c r="BL379" s="75" t="b">
        <f t="shared" si="279"/>
        <v>1</v>
      </c>
      <c r="BM379" s="75">
        <f t="shared" si="280"/>
        <v>0</v>
      </c>
      <c r="BN379" s="75">
        <f t="shared" si="281"/>
        <v>0</v>
      </c>
      <c r="BO379" s="75" t="b">
        <f t="shared" si="282"/>
        <v>0</v>
      </c>
      <c r="BP379" s="75">
        <f t="shared" si="283"/>
        <v>0</v>
      </c>
      <c r="BQ379" s="75">
        <f t="shared" si="284"/>
        <v>0</v>
      </c>
      <c r="BR379" s="75"/>
      <c r="BS379" s="72" t="b">
        <f t="shared" si="308"/>
        <v>0</v>
      </c>
      <c r="BT379" s="72">
        <f t="shared" si="313"/>
        <v>0</v>
      </c>
      <c r="BU379" s="69" t="str">
        <f t="shared" si="312"/>
        <v/>
      </c>
      <c r="BV379" s="75"/>
      <c r="BW379" s="75"/>
      <c r="BX379" s="75"/>
      <c r="BY379" s="75"/>
      <c r="BZ379" s="75"/>
      <c r="CA379" s="75"/>
      <c r="CB379" s="75"/>
      <c r="CC379" s="75"/>
      <c r="CD379" s="79">
        <f t="shared" si="285"/>
        <v>0</v>
      </c>
      <c r="CE379" s="92">
        <f>IF(CD379&lt;CE3,CD379,CE3)</f>
        <v>0</v>
      </c>
      <c r="CF379" s="72" t="str">
        <f>IF(CE379&gt;=CE3,"BALLOON","PMT")</f>
        <v>PMT</v>
      </c>
      <c r="CG379" s="91">
        <f t="shared" si="295"/>
        <v>0</v>
      </c>
      <c r="CH379" s="91">
        <f>IF(BX1=360,CB5,CG379)</f>
        <v>0</v>
      </c>
      <c r="CI379" s="75" t="b">
        <f t="shared" si="286"/>
        <v>0</v>
      </c>
      <c r="CJ379" s="75">
        <f t="shared" si="296"/>
        <v>0</v>
      </c>
      <c r="CK379" s="75">
        <f>SUM(CJ379*CK1)</f>
        <v>0</v>
      </c>
      <c r="CL379" s="98">
        <f t="shared" si="287"/>
        <v>0</v>
      </c>
      <c r="CM379" s="97">
        <f>IF(CF379="PMT",E16-CL379,0)</f>
        <v>0</v>
      </c>
      <c r="CN379" s="97">
        <f t="shared" si="300"/>
        <v>0</v>
      </c>
      <c r="CO379" s="97">
        <f t="shared" si="288"/>
        <v>0</v>
      </c>
      <c r="CP379" s="97">
        <f t="shared" si="289"/>
        <v>0</v>
      </c>
      <c r="CQ379" s="94">
        <f t="shared" si="290"/>
        <v>0</v>
      </c>
      <c r="CR379" s="95">
        <f t="shared" si="297"/>
        <v>0</v>
      </c>
      <c r="CS379" s="96">
        <f t="shared" si="291"/>
        <v>0</v>
      </c>
      <c r="CT379" s="75">
        <f t="shared" si="299"/>
        <v>0</v>
      </c>
      <c r="CU379" s="99">
        <f t="shared" si="292"/>
        <v>0</v>
      </c>
      <c r="CV379" s="99">
        <f t="shared" si="318"/>
        <v>0</v>
      </c>
      <c r="CW379" s="100">
        <f t="shared" si="298"/>
        <v>0</v>
      </c>
      <c r="CX379" s="75">
        <f>SUM(CR379*CT379*BE1)</f>
        <v>0</v>
      </c>
    </row>
    <row r="380" spans="1:102" ht="18.95" customHeight="1">
      <c r="A380" s="45" t="str">
        <f t="shared" si="302"/>
        <v/>
      </c>
      <c r="B380" s="55" t="str">
        <f t="shared" si="304"/>
        <v/>
      </c>
      <c r="C380" s="47" t="str">
        <f t="shared" si="303"/>
        <v/>
      </c>
      <c r="D380" s="56" t="str">
        <f t="shared" si="305"/>
        <v/>
      </c>
      <c r="E380" s="121" t="str">
        <f t="shared" si="309"/>
        <v/>
      </c>
      <c r="F380" s="121"/>
      <c r="G380" s="57" t="str">
        <f t="shared" si="306"/>
        <v/>
      </c>
      <c r="H380" s="57" t="str">
        <f t="shared" si="307"/>
        <v/>
      </c>
      <c r="I380" s="128" t="str">
        <f t="shared" si="310"/>
        <v/>
      </c>
      <c r="J380" s="128" t="str">
        <f t="shared" si="311"/>
        <v/>
      </c>
      <c r="K380" s="140" t="str">
        <f t="shared" si="314"/>
        <v/>
      </c>
      <c r="L380" s="140"/>
      <c r="M380" s="139" t="str">
        <f t="shared" si="315"/>
        <v/>
      </c>
      <c r="N380" s="139"/>
      <c r="O380" s="46" t="str">
        <f t="shared" si="316"/>
        <v/>
      </c>
      <c r="P380" s="51" t="str">
        <f t="shared" si="317"/>
        <v/>
      </c>
      <c r="Q380" s="51"/>
      <c r="R380" s="75">
        <f>IF(R379+1&lt;13,(R379+1)*S1,1*S1)</f>
        <v>0</v>
      </c>
      <c r="S380" s="75">
        <f>SUM(BG380*S1)</f>
        <v>0</v>
      </c>
      <c r="T380" s="75">
        <f>IF(R380=1,(T379+1)*S1,T379*S1)</f>
        <v>0</v>
      </c>
      <c r="U380" s="75">
        <f>IF(U379+3&lt;13,(U379+3)*V1,(U379-9)*V1)</f>
        <v>0</v>
      </c>
      <c r="V380" s="75">
        <f>SUM(BG380*V1)</f>
        <v>0</v>
      </c>
      <c r="W380" s="75">
        <f>IF(U380&lt;4,(W379+1)*V1,W379*V1)</f>
        <v>0</v>
      </c>
      <c r="X380" s="75">
        <f>IF(X379+6&lt;13,(X379+6)*Y1,(X379-6)*Y1)</f>
        <v>0</v>
      </c>
      <c r="Y380" s="75">
        <f>SUM(BG380*Y1)</f>
        <v>0</v>
      </c>
      <c r="Z380" s="75">
        <f>IF(X380&lt;6,(Z379+1)*Y1,Z379*Y1)</f>
        <v>0</v>
      </c>
      <c r="AA380" s="75">
        <f>SUM(AA379*AB1)</f>
        <v>0</v>
      </c>
      <c r="AB380" s="75">
        <f>SUM(BG380*AB1)</f>
        <v>0</v>
      </c>
      <c r="AC380" s="75">
        <f>SUM(AC379+1*AB1)</f>
        <v>0</v>
      </c>
      <c r="AD380" s="75">
        <v>0</v>
      </c>
      <c r="AE380" s="75">
        <v>0</v>
      </c>
      <c r="AF380" s="75">
        <v>0</v>
      </c>
      <c r="AG380" s="75">
        <f>IF(AG379+2&lt;13,(AG379+2)*AH1,(AG379-10)*AH1)</f>
        <v>0</v>
      </c>
      <c r="AH380" s="75">
        <f>SUM(BG380*AH1)</f>
        <v>0</v>
      </c>
      <c r="AI380" s="75">
        <f>IF(AG380&lt;3,(AI379+1)*AH1,AI379*AH1)</f>
        <v>0</v>
      </c>
      <c r="AJ380" s="75">
        <f>IF(AJ378=AJ379,(AJ379+1-AK380)*AL1,AJ379*AL1)</f>
        <v>0</v>
      </c>
      <c r="AK380" s="75">
        <f t="shared" si="301"/>
        <v>0</v>
      </c>
      <c r="AL380" s="75">
        <f>IF(AJ380-AJ379=0,(AL379+15)*AL1,AM1*AL1)</f>
        <v>0</v>
      </c>
      <c r="AM380" s="75">
        <f>IF(AK380=12,(AM379+1)*AL1,AM379*AL1)</f>
        <v>0</v>
      </c>
      <c r="AN380" s="75">
        <f>IF(AN378=AN379,(AN379+1-AO380)*AO1,AN379*AO1)</f>
        <v>0</v>
      </c>
      <c r="AO380" s="75">
        <f t="shared" si="293"/>
        <v>0</v>
      </c>
      <c r="AP380" s="75">
        <f>IF(AN379=AN380,BG380*AO1,(AP379-15)*AO1)</f>
        <v>0</v>
      </c>
      <c r="AQ380" s="75">
        <f>IF(AO380=12,(AQ379+1)*AO1,AQ379*AO1)</f>
        <v>0</v>
      </c>
      <c r="AR380" s="91">
        <f>SUM(MONTH(BC379+14)*AS1)</f>
        <v>0</v>
      </c>
      <c r="AS380" s="91">
        <f>SUM(DAY(BC379+14)*AS1)</f>
        <v>0</v>
      </c>
      <c r="AT380" s="91">
        <f>SUM(YEAR(BC379+14)*AS1)</f>
        <v>0</v>
      </c>
      <c r="AU380" s="91">
        <f>SUM(MONTH(BC379+7)*AV1)</f>
        <v>0</v>
      </c>
      <c r="AV380" s="91">
        <f>SUM(DAY(BC379+7)*AV1)</f>
        <v>0</v>
      </c>
      <c r="AW380" s="91">
        <f>SUM(YEAR(BC379+7)*AV1)</f>
        <v>0</v>
      </c>
      <c r="AX380" s="91">
        <f t="shared" si="271"/>
        <v>1</v>
      </c>
      <c r="AY380" s="91">
        <f t="shared" si="269"/>
        <v>1</v>
      </c>
      <c r="AZ380" s="91">
        <f t="shared" si="270"/>
        <v>0</v>
      </c>
      <c r="BA380" s="91">
        <f t="shared" si="270"/>
        <v>0</v>
      </c>
      <c r="BB380" s="79">
        <f t="shared" si="272"/>
        <v>0</v>
      </c>
      <c r="BC380" s="91">
        <f t="shared" si="273"/>
        <v>0</v>
      </c>
      <c r="BD380" s="75" t="s">
        <v>59</v>
      </c>
      <c r="BE380" s="91">
        <f>IF(BC380&lt;BU42,((BC380*10)+5),999999)</f>
        <v>5</v>
      </c>
      <c r="BF380" s="91">
        <f t="shared" si="274"/>
        <v>1</v>
      </c>
      <c r="BG380" s="75">
        <f t="shared" si="275"/>
        <v>0</v>
      </c>
      <c r="BH380" s="75">
        <f t="shared" si="294"/>
        <v>0</v>
      </c>
      <c r="BI380" s="75" t="b">
        <f t="shared" si="276"/>
        <v>0</v>
      </c>
      <c r="BJ380" s="75">
        <f t="shared" si="277"/>
        <v>0</v>
      </c>
      <c r="BK380" s="75">
        <f t="shared" si="278"/>
        <v>0</v>
      </c>
      <c r="BL380" s="75" t="b">
        <f t="shared" si="279"/>
        <v>1</v>
      </c>
      <c r="BM380" s="75">
        <f t="shared" si="280"/>
        <v>0</v>
      </c>
      <c r="BN380" s="75">
        <f t="shared" si="281"/>
        <v>0</v>
      </c>
      <c r="BO380" s="75" t="b">
        <f t="shared" si="282"/>
        <v>0</v>
      </c>
      <c r="BP380" s="75">
        <f t="shared" si="283"/>
        <v>0</v>
      </c>
      <c r="BQ380" s="75">
        <f t="shared" si="284"/>
        <v>0</v>
      </c>
      <c r="BR380" s="75"/>
      <c r="BS380" s="72" t="b">
        <f t="shared" si="308"/>
        <v>0</v>
      </c>
      <c r="BT380" s="72">
        <f t="shared" si="313"/>
        <v>0</v>
      </c>
      <c r="BU380" s="69" t="str">
        <f t="shared" si="312"/>
        <v/>
      </c>
      <c r="BV380" s="75"/>
      <c r="BW380" s="75"/>
      <c r="BX380" s="75"/>
      <c r="BY380" s="75"/>
      <c r="BZ380" s="75"/>
      <c r="CA380" s="75"/>
      <c r="CB380" s="75"/>
      <c r="CC380" s="75"/>
      <c r="CD380" s="79">
        <f t="shared" si="285"/>
        <v>0</v>
      </c>
      <c r="CE380" s="92">
        <f>IF(CD380&lt;CE3,CD380,CE3)</f>
        <v>0</v>
      </c>
      <c r="CF380" s="72" t="str">
        <f>IF(CE380&gt;=CE3,"BALLOON","PMT")</f>
        <v>PMT</v>
      </c>
      <c r="CG380" s="91">
        <f t="shared" si="295"/>
        <v>0</v>
      </c>
      <c r="CH380" s="91">
        <f>IF(BX1=360,CB5,CG380)</f>
        <v>0</v>
      </c>
      <c r="CI380" s="75" t="b">
        <f t="shared" si="286"/>
        <v>0</v>
      </c>
      <c r="CJ380" s="75">
        <f t="shared" si="296"/>
        <v>0</v>
      </c>
      <c r="CK380" s="75">
        <f>SUM(CJ380*CK1)</f>
        <v>0</v>
      </c>
      <c r="CL380" s="98">
        <f t="shared" si="287"/>
        <v>0</v>
      </c>
      <c r="CM380" s="97">
        <f>IF(CF380="PMT",E16-CL380,0)</f>
        <v>0</v>
      </c>
      <c r="CN380" s="97">
        <f t="shared" si="300"/>
        <v>0</v>
      </c>
      <c r="CO380" s="97">
        <f t="shared" si="288"/>
        <v>0</v>
      </c>
      <c r="CP380" s="97">
        <f t="shared" si="289"/>
        <v>0</v>
      </c>
      <c r="CQ380" s="94">
        <f t="shared" si="290"/>
        <v>0</v>
      </c>
      <c r="CR380" s="95">
        <f t="shared" si="297"/>
        <v>0</v>
      </c>
      <c r="CS380" s="96">
        <f t="shared" si="291"/>
        <v>0</v>
      </c>
      <c r="CT380" s="75">
        <f t="shared" si="299"/>
        <v>0</v>
      </c>
      <c r="CU380" s="99">
        <f t="shared" si="292"/>
        <v>0</v>
      </c>
      <c r="CV380" s="99">
        <f t="shared" si="318"/>
        <v>0</v>
      </c>
      <c r="CW380" s="100">
        <f t="shared" si="298"/>
        <v>0</v>
      </c>
      <c r="CX380" s="75">
        <f>SUM(CR380*CT380*BE1)</f>
        <v>0</v>
      </c>
    </row>
    <row r="381" spans="1:102" ht="18.95" customHeight="1">
      <c r="A381" s="45" t="str">
        <f t="shared" si="302"/>
        <v/>
      </c>
      <c r="B381" s="55" t="str">
        <f t="shared" si="304"/>
        <v/>
      </c>
      <c r="C381" s="47" t="str">
        <f t="shared" si="303"/>
        <v/>
      </c>
      <c r="D381" s="56" t="str">
        <f t="shared" si="305"/>
        <v/>
      </c>
      <c r="E381" s="121" t="str">
        <f t="shared" si="309"/>
        <v/>
      </c>
      <c r="F381" s="121"/>
      <c r="G381" s="57" t="str">
        <f t="shared" si="306"/>
        <v/>
      </c>
      <c r="H381" s="57" t="str">
        <f t="shared" si="307"/>
        <v/>
      </c>
      <c r="I381" s="128" t="str">
        <f t="shared" si="310"/>
        <v/>
      </c>
      <c r="J381" s="128" t="str">
        <f t="shared" si="311"/>
        <v/>
      </c>
      <c r="K381" s="140" t="str">
        <f t="shared" si="314"/>
        <v/>
      </c>
      <c r="L381" s="140"/>
      <c r="M381" s="139" t="str">
        <f t="shared" si="315"/>
        <v/>
      </c>
      <c r="N381" s="139"/>
      <c r="O381" s="46" t="str">
        <f t="shared" si="316"/>
        <v/>
      </c>
      <c r="P381" s="51" t="str">
        <f t="shared" si="317"/>
        <v/>
      </c>
      <c r="Q381" s="51"/>
      <c r="R381" s="75">
        <f>IF(R380+1&lt;13,(R380+1)*S1,1*S1)</f>
        <v>0</v>
      </c>
      <c r="S381" s="75">
        <f>SUM(BG381*S1)</f>
        <v>0</v>
      </c>
      <c r="T381" s="75">
        <f>IF(R381=1,(T380+1)*S1,T380*S1)</f>
        <v>0</v>
      </c>
      <c r="U381" s="75">
        <f>IF(U380+3&lt;13,(U380+3)*V1,(U380-9)*V1)</f>
        <v>0</v>
      </c>
      <c r="V381" s="75">
        <f>SUM(BG381*V1)</f>
        <v>0</v>
      </c>
      <c r="W381" s="75">
        <f>IF(U381&lt;4,(W380+1)*V1,W380*V1)</f>
        <v>0</v>
      </c>
      <c r="X381" s="75">
        <f>IF(X380+6&lt;13,(X380+6)*Y1,(X380-6)*Y1)</f>
        <v>0</v>
      </c>
      <c r="Y381" s="75">
        <f>SUM(BG381*Y1)</f>
        <v>0</v>
      </c>
      <c r="Z381" s="75">
        <f>IF(X381&lt;6,(Z380+1)*Y1,Z380*Y1)</f>
        <v>0</v>
      </c>
      <c r="AA381" s="75">
        <f>SUM(AA380*AB1)</f>
        <v>0</v>
      </c>
      <c r="AB381" s="75">
        <f>SUM(BG381*AB1)</f>
        <v>0</v>
      </c>
      <c r="AC381" s="75">
        <f>SUM(AC380+1*AB1)</f>
        <v>0</v>
      </c>
      <c r="AD381" s="75">
        <v>0</v>
      </c>
      <c r="AE381" s="75">
        <v>0</v>
      </c>
      <c r="AF381" s="75">
        <v>0</v>
      </c>
      <c r="AG381" s="75">
        <f>IF(AG380+2&lt;13,(AG380+2)*AH1,(AG380-10)*AH1)</f>
        <v>0</v>
      </c>
      <c r="AH381" s="75">
        <f>SUM(BG381*AH1)</f>
        <v>0</v>
      </c>
      <c r="AI381" s="75">
        <f>IF(AG381&lt;3,(AI380+1)*AH1,AI380*AH1)</f>
        <v>0</v>
      </c>
      <c r="AJ381" s="75">
        <f>IF(AJ379=AJ380,(AJ380+1-AK381)*AL1,AJ380*AL1)</f>
        <v>0</v>
      </c>
      <c r="AK381" s="75">
        <f t="shared" si="301"/>
        <v>0</v>
      </c>
      <c r="AL381" s="75">
        <f>IF(AJ381-AJ380=0,(AL380+15)*AL1,AM1*AL1)</f>
        <v>0</v>
      </c>
      <c r="AM381" s="75">
        <f>IF(AK381=12,(AM380+1)*AL1,AM380*AL1)</f>
        <v>0</v>
      </c>
      <c r="AN381" s="75">
        <f>IF(AN379=AN380,(AN380+1-AO381)*AO1,AN380*AO1)</f>
        <v>0</v>
      </c>
      <c r="AO381" s="75">
        <f t="shared" si="293"/>
        <v>0</v>
      </c>
      <c r="AP381" s="75">
        <f>IF(AN380=AN381,BG381*AO1,(AP380-15)*AO1)</f>
        <v>0</v>
      </c>
      <c r="AQ381" s="75">
        <f>IF(AO381=12,(AQ380+1)*AO1,AQ380*AO1)</f>
        <v>0</v>
      </c>
      <c r="AR381" s="91">
        <f>SUM(MONTH(BC380+14)*AS1)</f>
        <v>0</v>
      </c>
      <c r="AS381" s="91">
        <f>SUM(DAY(BC380+14)*AS1)</f>
        <v>0</v>
      </c>
      <c r="AT381" s="91">
        <f>SUM(YEAR(BC380+14)*AS1)</f>
        <v>0</v>
      </c>
      <c r="AU381" s="91">
        <f>SUM(MONTH(BC380+7)*AV1)</f>
        <v>0</v>
      </c>
      <c r="AV381" s="91">
        <f>SUM(DAY(BC380+7)*AV1)</f>
        <v>0</v>
      </c>
      <c r="AW381" s="91">
        <f>SUM(YEAR(BC380+7)*AV1)</f>
        <v>0</v>
      </c>
      <c r="AX381" s="91">
        <f t="shared" si="271"/>
        <v>1</v>
      </c>
      <c r="AY381" s="91">
        <f t="shared" si="269"/>
        <v>1</v>
      </c>
      <c r="AZ381" s="91">
        <f t="shared" si="270"/>
        <v>0</v>
      </c>
      <c r="BA381" s="91">
        <f t="shared" si="270"/>
        <v>0</v>
      </c>
      <c r="BB381" s="79">
        <f t="shared" si="272"/>
        <v>0</v>
      </c>
      <c r="BC381" s="91">
        <f t="shared" si="273"/>
        <v>0</v>
      </c>
      <c r="BD381" s="75" t="s">
        <v>59</v>
      </c>
      <c r="BE381" s="91">
        <f>IF(BC381&lt;BU42,((BC381*10)+5),999999)</f>
        <v>5</v>
      </c>
      <c r="BF381" s="91">
        <f t="shared" si="274"/>
        <v>1</v>
      </c>
      <c r="BG381" s="75">
        <f t="shared" si="275"/>
        <v>0</v>
      </c>
      <c r="BH381" s="75">
        <f t="shared" si="294"/>
        <v>0</v>
      </c>
      <c r="BI381" s="75" t="b">
        <f t="shared" si="276"/>
        <v>0</v>
      </c>
      <c r="BJ381" s="75">
        <f t="shared" si="277"/>
        <v>0</v>
      </c>
      <c r="BK381" s="75">
        <f t="shared" si="278"/>
        <v>0</v>
      </c>
      <c r="BL381" s="75" t="b">
        <f t="shared" si="279"/>
        <v>1</v>
      </c>
      <c r="BM381" s="75">
        <f t="shared" si="280"/>
        <v>0</v>
      </c>
      <c r="BN381" s="75">
        <f t="shared" si="281"/>
        <v>0</v>
      </c>
      <c r="BO381" s="75" t="b">
        <f t="shared" si="282"/>
        <v>0</v>
      </c>
      <c r="BP381" s="75">
        <f t="shared" si="283"/>
        <v>0</v>
      </c>
      <c r="BQ381" s="75">
        <f t="shared" si="284"/>
        <v>0</v>
      </c>
      <c r="BR381" s="75"/>
      <c r="BS381" s="72" t="b">
        <f t="shared" si="308"/>
        <v>0</v>
      </c>
      <c r="BT381" s="72">
        <f t="shared" si="313"/>
        <v>0</v>
      </c>
      <c r="BU381" s="69" t="str">
        <f t="shared" si="312"/>
        <v/>
      </c>
      <c r="BV381" s="75"/>
      <c r="BW381" s="75"/>
      <c r="BX381" s="75"/>
      <c r="BY381" s="75"/>
      <c r="BZ381" s="75"/>
      <c r="CA381" s="75"/>
      <c r="CB381" s="75"/>
      <c r="CC381" s="75"/>
      <c r="CD381" s="79">
        <f t="shared" si="285"/>
        <v>0</v>
      </c>
      <c r="CE381" s="92">
        <f>IF(CD381&lt;CE3,CD381,CE3)</f>
        <v>0</v>
      </c>
      <c r="CF381" s="72" t="str">
        <f>IF(CE381&gt;=CE3,"BALLOON","PMT")</f>
        <v>PMT</v>
      </c>
      <c r="CG381" s="91">
        <f t="shared" si="295"/>
        <v>0</v>
      </c>
      <c r="CH381" s="91">
        <f>IF(BX1=360,CB5,CG381)</f>
        <v>0</v>
      </c>
      <c r="CI381" s="75" t="b">
        <f t="shared" si="286"/>
        <v>0</v>
      </c>
      <c r="CJ381" s="75">
        <f t="shared" si="296"/>
        <v>0</v>
      </c>
      <c r="CK381" s="75">
        <f>SUM(CJ381*CK1)</f>
        <v>0</v>
      </c>
      <c r="CL381" s="98">
        <f t="shared" si="287"/>
        <v>0</v>
      </c>
      <c r="CM381" s="97">
        <f>IF(CF381="PMT",E16-CL381,0)</f>
        <v>0</v>
      </c>
      <c r="CN381" s="97">
        <f t="shared" si="300"/>
        <v>0</v>
      </c>
      <c r="CO381" s="97">
        <f t="shared" si="288"/>
        <v>0</v>
      </c>
      <c r="CP381" s="97">
        <f t="shared" si="289"/>
        <v>0</v>
      </c>
      <c r="CQ381" s="94">
        <f t="shared" si="290"/>
        <v>0</v>
      </c>
      <c r="CR381" s="95">
        <f t="shared" si="297"/>
        <v>0</v>
      </c>
      <c r="CS381" s="96">
        <f t="shared" si="291"/>
        <v>0</v>
      </c>
      <c r="CT381" s="75">
        <f t="shared" si="299"/>
        <v>0</v>
      </c>
      <c r="CU381" s="99">
        <f t="shared" si="292"/>
        <v>0</v>
      </c>
      <c r="CV381" s="99">
        <f t="shared" si="318"/>
        <v>0</v>
      </c>
      <c r="CW381" s="100">
        <f t="shared" si="298"/>
        <v>0</v>
      </c>
      <c r="CX381" s="75">
        <f>SUM(CR381*CT381*BE1)</f>
        <v>0</v>
      </c>
    </row>
    <row r="382" spans="1:102" ht="18.95" customHeight="1">
      <c r="A382" s="45" t="str">
        <f t="shared" si="302"/>
        <v/>
      </c>
      <c r="B382" s="55" t="str">
        <f t="shared" si="304"/>
        <v/>
      </c>
      <c r="C382" s="47" t="str">
        <f t="shared" si="303"/>
        <v/>
      </c>
      <c r="D382" s="56" t="str">
        <f t="shared" si="305"/>
        <v/>
      </c>
      <c r="E382" s="121" t="str">
        <f t="shared" si="309"/>
        <v/>
      </c>
      <c r="F382" s="121"/>
      <c r="G382" s="57" t="str">
        <f t="shared" si="306"/>
        <v/>
      </c>
      <c r="H382" s="57" t="str">
        <f t="shared" si="307"/>
        <v/>
      </c>
      <c r="I382" s="128" t="str">
        <f t="shared" si="310"/>
        <v/>
      </c>
      <c r="J382" s="128" t="str">
        <f t="shared" si="311"/>
        <v/>
      </c>
      <c r="K382" s="140" t="str">
        <f t="shared" si="314"/>
        <v/>
      </c>
      <c r="L382" s="140"/>
      <c r="M382" s="139" t="str">
        <f t="shared" si="315"/>
        <v/>
      </c>
      <c r="N382" s="139"/>
      <c r="O382" s="46" t="str">
        <f t="shared" si="316"/>
        <v/>
      </c>
      <c r="P382" s="51" t="str">
        <f t="shared" si="317"/>
        <v/>
      </c>
      <c r="Q382" s="51"/>
      <c r="R382" s="75">
        <f>IF(R381+1&lt;13,(R381+1)*S1,1*S1)</f>
        <v>0</v>
      </c>
      <c r="S382" s="75">
        <f>SUM(BG382*S1)</f>
        <v>0</v>
      </c>
      <c r="T382" s="75">
        <f>IF(R382=1,(T381+1)*S1,T381*S1)</f>
        <v>0</v>
      </c>
      <c r="U382" s="75">
        <f>IF(U381+3&lt;13,(U381+3)*V1,(U381-9)*V1)</f>
        <v>0</v>
      </c>
      <c r="V382" s="75">
        <f>SUM(BG382*V1)</f>
        <v>0</v>
      </c>
      <c r="W382" s="75">
        <f>IF(U382&lt;4,(W381+1)*V1,W381*V1)</f>
        <v>0</v>
      </c>
      <c r="X382" s="75">
        <f>IF(X381+6&lt;13,(X381+6)*Y1,(X381-6)*Y1)</f>
        <v>0</v>
      </c>
      <c r="Y382" s="75">
        <f>SUM(BG382*Y1)</f>
        <v>0</v>
      </c>
      <c r="Z382" s="75">
        <f>IF(X382&lt;6,(Z381+1)*Y1,Z381*Y1)</f>
        <v>0</v>
      </c>
      <c r="AA382" s="75">
        <f>SUM(AA381*AB1)</f>
        <v>0</v>
      </c>
      <c r="AB382" s="75">
        <f>SUM(BG382*AB1)</f>
        <v>0</v>
      </c>
      <c r="AC382" s="75">
        <f>SUM(AC381+1*AB1)</f>
        <v>0</v>
      </c>
      <c r="AD382" s="75">
        <v>0</v>
      </c>
      <c r="AE382" s="75">
        <v>0</v>
      </c>
      <c r="AF382" s="75">
        <v>0</v>
      </c>
      <c r="AG382" s="75">
        <f>IF(AG381+2&lt;13,(AG381+2)*AH1,(AG381-10)*AH1)</f>
        <v>0</v>
      </c>
      <c r="AH382" s="75">
        <f>SUM(BG382*AH1)</f>
        <v>0</v>
      </c>
      <c r="AI382" s="75">
        <f>IF(AG382&lt;3,(AI381+1)*AH1,AI381*AH1)</f>
        <v>0</v>
      </c>
      <c r="AJ382" s="75">
        <f>IF(AJ380=AJ381,(AJ381+1-AK382)*AL1,AJ381*AL1)</f>
        <v>0</v>
      </c>
      <c r="AK382" s="75">
        <f t="shared" si="301"/>
        <v>0</v>
      </c>
      <c r="AL382" s="75">
        <f>IF(AJ382-AJ381=0,(AL381+15)*AL1,AM1*AL1)</f>
        <v>0</v>
      </c>
      <c r="AM382" s="75">
        <f>IF(AK382=12,(AM381+1)*AL1,AM381*AL1)</f>
        <v>0</v>
      </c>
      <c r="AN382" s="75">
        <f>IF(AN380=AN381,(AN381+1-AO382)*AO1,AN381*AO1)</f>
        <v>0</v>
      </c>
      <c r="AO382" s="75">
        <f t="shared" si="293"/>
        <v>0</v>
      </c>
      <c r="AP382" s="75">
        <f>IF(AN381=AN382,BG382*AO1,(AP381-15)*AO1)</f>
        <v>0</v>
      </c>
      <c r="AQ382" s="75">
        <f>IF(AO382=12,(AQ381+1)*AO1,AQ381*AO1)</f>
        <v>0</v>
      </c>
      <c r="AR382" s="91">
        <f>SUM(MONTH(BC381+14)*AS1)</f>
        <v>0</v>
      </c>
      <c r="AS382" s="91">
        <f>SUM(DAY(BC381+14)*AS1)</f>
        <v>0</v>
      </c>
      <c r="AT382" s="91">
        <f>SUM(YEAR(BC381+14)*AS1)</f>
        <v>0</v>
      </c>
      <c r="AU382" s="91">
        <f>SUM(MONTH(BC381+7)*AV1)</f>
        <v>0</v>
      </c>
      <c r="AV382" s="91">
        <f>SUM(DAY(BC381+7)*AV1)</f>
        <v>0</v>
      </c>
      <c r="AW382" s="91">
        <f>SUM(YEAR(BC381+7)*AV1)</f>
        <v>0</v>
      </c>
      <c r="AX382" s="91">
        <f t="shared" si="271"/>
        <v>1</v>
      </c>
      <c r="AY382" s="91">
        <f t="shared" si="269"/>
        <v>1</v>
      </c>
      <c r="AZ382" s="91">
        <f t="shared" si="270"/>
        <v>0</v>
      </c>
      <c r="BA382" s="91">
        <f t="shared" si="270"/>
        <v>0</v>
      </c>
      <c r="BB382" s="79">
        <f t="shared" si="272"/>
        <v>0</v>
      </c>
      <c r="BC382" s="91">
        <f t="shared" si="273"/>
        <v>0</v>
      </c>
      <c r="BD382" s="75" t="s">
        <v>59</v>
      </c>
      <c r="BE382" s="91">
        <f>IF(BC382&lt;BU42,((BC382*10)+5),999999)</f>
        <v>5</v>
      </c>
      <c r="BF382" s="91">
        <f t="shared" si="274"/>
        <v>1</v>
      </c>
      <c r="BG382" s="75">
        <f t="shared" si="275"/>
        <v>0</v>
      </c>
      <c r="BH382" s="75">
        <f t="shared" si="294"/>
        <v>0</v>
      </c>
      <c r="BI382" s="75" t="b">
        <f t="shared" si="276"/>
        <v>0</v>
      </c>
      <c r="BJ382" s="75">
        <f t="shared" si="277"/>
        <v>0</v>
      </c>
      <c r="BK382" s="75">
        <f t="shared" si="278"/>
        <v>0</v>
      </c>
      <c r="BL382" s="75" t="b">
        <f t="shared" si="279"/>
        <v>1</v>
      </c>
      <c r="BM382" s="75">
        <f t="shared" si="280"/>
        <v>0</v>
      </c>
      <c r="BN382" s="75">
        <f t="shared" si="281"/>
        <v>0</v>
      </c>
      <c r="BO382" s="75" t="b">
        <f t="shared" si="282"/>
        <v>0</v>
      </c>
      <c r="BP382" s="75">
        <f t="shared" si="283"/>
        <v>0</v>
      </c>
      <c r="BQ382" s="75">
        <f t="shared" si="284"/>
        <v>0</v>
      </c>
      <c r="BR382" s="75"/>
      <c r="BS382" s="72" t="b">
        <f t="shared" si="308"/>
        <v>0</v>
      </c>
      <c r="BT382" s="72">
        <f t="shared" si="313"/>
        <v>0</v>
      </c>
      <c r="BU382" s="69" t="str">
        <f t="shared" si="312"/>
        <v/>
      </c>
      <c r="BV382" s="75"/>
      <c r="BW382" s="75"/>
      <c r="BX382" s="75"/>
      <c r="BY382" s="75"/>
      <c r="BZ382" s="75"/>
      <c r="CA382" s="75"/>
      <c r="CB382" s="75"/>
      <c r="CC382" s="75"/>
      <c r="CD382" s="79">
        <f t="shared" si="285"/>
        <v>0</v>
      </c>
      <c r="CE382" s="92">
        <f>IF(CD382&lt;CE3,CD382,CE3)</f>
        <v>0</v>
      </c>
      <c r="CF382" s="72" t="str">
        <f>IF(CE382&gt;=CE3,"BALLOON","PMT")</f>
        <v>PMT</v>
      </c>
      <c r="CG382" s="91">
        <f t="shared" si="295"/>
        <v>0</v>
      </c>
      <c r="CH382" s="91">
        <f>IF(BX1=360,CB5,CG382)</f>
        <v>0</v>
      </c>
      <c r="CI382" s="75" t="b">
        <f t="shared" si="286"/>
        <v>0</v>
      </c>
      <c r="CJ382" s="75">
        <f t="shared" si="296"/>
        <v>0</v>
      </c>
      <c r="CK382" s="75">
        <f>SUM(CJ382*CK1)</f>
        <v>0</v>
      </c>
      <c r="CL382" s="98">
        <f t="shared" si="287"/>
        <v>0</v>
      </c>
      <c r="CM382" s="97">
        <f>IF(CF382="PMT",E16-CL382,0)</f>
        <v>0</v>
      </c>
      <c r="CN382" s="97">
        <f t="shared" si="300"/>
        <v>0</v>
      </c>
      <c r="CO382" s="97">
        <f t="shared" si="288"/>
        <v>0</v>
      </c>
      <c r="CP382" s="97">
        <f t="shared" si="289"/>
        <v>0</v>
      </c>
      <c r="CQ382" s="94">
        <f t="shared" si="290"/>
        <v>0</v>
      </c>
      <c r="CR382" s="95">
        <f t="shared" si="297"/>
        <v>0</v>
      </c>
      <c r="CS382" s="96">
        <f t="shared" si="291"/>
        <v>0</v>
      </c>
      <c r="CT382" s="75">
        <f t="shared" si="299"/>
        <v>0</v>
      </c>
      <c r="CU382" s="99">
        <f t="shared" si="292"/>
        <v>0</v>
      </c>
      <c r="CV382" s="99">
        <f t="shared" si="318"/>
        <v>0</v>
      </c>
      <c r="CW382" s="100">
        <f t="shared" si="298"/>
        <v>0</v>
      </c>
      <c r="CX382" s="75">
        <f>SUM(CR382*CT382*BE1)</f>
        <v>0</v>
      </c>
    </row>
    <row r="383" spans="1:102" ht="18.95" customHeight="1">
      <c r="A383" s="45" t="str">
        <f t="shared" si="302"/>
        <v/>
      </c>
      <c r="B383" s="55" t="str">
        <f t="shared" si="304"/>
        <v/>
      </c>
      <c r="C383" s="47" t="str">
        <f t="shared" si="303"/>
        <v/>
      </c>
      <c r="D383" s="56" t="str">
        <f t="shared" si="305"/>
        <v/>
      </c>
      <c r="E383" s="121" t="str">
        <f t="shared" si="309"/>
        <v/>
      </c>
      <c r="F383" s="121"/>
      <c r="G383" s="57" t="str">
        <f t="shared" si="306"/>
        <v/>
      </c>
      <c r="H383" s="57" t="str">
        <f t="shared" si="307"/>
        <v/>
      </c>
      <c r="I383" s="128" t="str">
        <f t="shared" si="310"/>
        <v/>
      </c>
      <c r="J383" s="128" t="str">
        <f t="shared" si="311"/>
        <v/>
      </c>
      <c r="K383" s="140" t="str">
        <f t="shared" si="314"/>
        <v/>
      </c>
      <c r="L383" s="140"/>
      <c r="M383" s="139" t="str">
        <f t="shared" si="315"/>
        <v/>
      </c>
      <c r="N383" s="139"/>
      <c r="O383" s="46" t="str">
        <f t="shared" si="316"/>
        <v/>
      </c>
      <c r="P383" s="51" t="str">
        <f t="shared" si="317"/>
        <v/>
      </c>
      <c r="Q383" s="51"/>
      <c r="R383" s="75">
        <f>IF(R382+1&lt;13,(R382+1)*S1,1*S1)</f>
        <v>0</v>
      </c>
      <c r="S383" s="75">
        <f>SUM(BG383*S1)</f>
        <v>0</v>
      </c>
      <c r="T383" s="75">
        <f>IF(R383=1,(T382+1)*S1,T382*S1)</f>
        <v>0</v>
      </c>
      <c r="U383" s="75">
        <f>IF(U382+3&lt;13,(U382+3)*V1,(U382-9)*V1)</f>
        <v>0</v>
      </c>
      <c r="V383" s="75">
        <f>SUM(BG383*V1)</f>
        <v>0</v>
      </c>
      <c r="W383" s="75">
        <f>IF(U383&lt;4,(W382+1)*V1,W382*V1)</f>
        <v>0</v>
      </c>
      <c r="X383" s="75">
        <f>IF(X382+6&lt;13,(X382+6)*Y1,(X382-6)*Y1)</f>
        <v>0</v>
      </c>
      <c r="Y383" s="75">
        <f>SUM(BG383*Y1)</f>
        <v>0</v>
      </c>
      <c r="Z383" s="75">
        <f>IF(X383&lt;6,(Z382+1)*Y1,Z382*Y1)</f>
        <v>0</v>
      </c>
      <c r="AA383" s="75">
        <f>SUM(AA382*AB1)</f>
        <v>0</v>
      </c>
      <c r="AB383" s="75">
        <f>SUM(BG383*AB1)</f>
        <v>0</v>
      </c>
      <c r="AC383" s="75">
        <f>SUM(AC382+1*AB1)</f>
        <v>0</v>
      </c>
      <c r="AD383" s="75">
        <v>0</v>
      </c>
      <c r="AE383" s="75">
        <v>0</v>
      </c>
      <c r="AF383" s="75">
        <v>0</v>
      </c>
      <c r="AG383" s="75">
        <f>IF(AG382+2&lt;13,(AG382+2)*AH1,(AG382-10)*AH1)</f>
        <v>0</v>
      </c>
      <c r="AH383" s="75">
        <f>SUM(BG383*AH1)</f>
        <v>0</v>
      </c>
      <c r="AI383" s="75">
        <f>IF(AG383&lt;3,(AI382+1)*AH1,AI382*AH1)</f>
        <v>0</v>
      </c>
      <c r="AJ383" s="75">
        <f>IF(AJ381=AJ382,(AJ382+1-AK383)*AL1,AJ382*AL1)</f>
        <v>0</v>
      </c>
      <c r="AK383" s="75">
        <f t="shared" si="301"/>
        <v>0</v>
      </c>
      <c r="AL383" s="75">
        <f>IF(AJ383-AJ382=0,(AL382+15)*AL1,AM1*AL1)</f>
        <v>0</v>
      </c>
      <c r="AM383" s="75">
        <f>IF(AK383=12,(AM382+1)*AL1,AM382*AL1)</f>
        <v>0</v>
      </c>
      <c r="AN383" s="75">
        <f>IF(AN381=AN382,(AN382+1-AO383)*AO1,AN382*AO1)</f>
        <v>0</v>
      </c>
      <c r="AO383" s="75">
        <f t="shared" si="293"/>
        <v>0</v>
      </c>
      <c r="AP383" s="75">
        <f>IF(AN382=AN383,BG383*AO1,(AP382-15)*AO1)</f>
        <v>0</v>
      </c>
      <c r="AQ383" s="75">
        <f>IF(AO383=12,(AQ382+1)*AO1,AQ382*AO1)</f>
        <v>0</v>
      </c>
      <c r="AR383" s="91">
        <f>SUM(MONTH(BC382+14)*AS1)</f>
        <v>0</v>
      </c>
      <c r="AS383" s="91">
        <f>SUM(DAY(BC382+14)*AS1)</f>
        <v>0</v>
      </c>
      <c r="AT383" s="91">
        <f>SUM(YEAR(BC382+14)*AS1)</f>
        <v>0</v>
      </c>
      <c r="AU383" s="91">
        <f>SUM(MONTH(BC382+7)*AV1)</f>
        <v>0</v>
      </c>
      <c r="AV383" s="91">
        <f>SUM(DAY(BC382+7)*AV1)</f>
        <v>0</v>
      </c>
      <c r="AW383" s="91">
        <f>SUM(YEAR(BC382+7)*AV1)</f>
        <v>0</v>
      </c>
      <c r="AX383" s="91">
        <f t="shared" si="271"/>
        <v>1</v>
      </c>
      <c r="AY383" s="91">
        <f t="shared" si="269"/>
        <v>1</v>
      </c>
      <c r="AZ383" s="91">
        <f t="shared" si="270"/>
        <v>0</v>
      </c>
      <c r="BA383" s="91">
        <f t="shared" si="270"/>
        <v>0</v>
      </c>
      <c r="BB383" s="79">
        <f t="shared" si="272"/>
        <v>0</v>
      </c>
      <c r="BC383" s="91">
        <f t="shared" si="273"/>
        <v>0</v>
      </c>
      <c r="BD383" s="75" t="s">
        <v>59</v>
      </c>
      <c r="BE383" s="91">
        <f>IF(BC383&lt;BU42,((BC383*10)+5),999999)</f>
        <v>5</v>
      </c>
      <c r="BF383" s="91">
        <f t="shared" si="274"/>
        <v>1</v>
      </c>
      <c r="BG383" s="75">
        <f t="shared" si="275"/>
        <v>0</v>
      </c>
      <c r="BH383" s="75">
        <f t="shared" si="294"/>
        <v>0</v>
      </c>
      <c r="BI383" s="75" t="b">
        <f t="shared" si="276"/>
        <v>0</v>
      </c>
      <c r="BJ383" s="75">
        <f t="shared" si="277"/>
        <v>0</v>
      </c>
      <c r="BK383" s="75">
        <f t="shared" si="278"/>
        <v>0</v>
      </c>
      <c r="BL383" s="75" t="b">
        <f t="shared" si="279"/>
        <v>1</v>
      </c>
      <c r="BM383" s="75">
        <f t="shared" si="280"/>
        <v>0</v>
      </c>
      <c r="BN383" s="75">
        <f t="shared" si="281"/>
        <v>0</v>
      </c>
      <c r="BO383" s="75" t="b">
        <f t="shared" si="282"/>
        <v>0</v>
      </c>
      <c r="BP383" s="75">
        <f t="shared" si="283"/>
        <v>0</v>
      </c>
      <c r="BQ383" s="75">
        <f t="shared" si="284"/>
        <v>0</v>
      </c>
      <c r="BR383" s="75"/>
      <c r="BS383" s="72" t="b">
        <f t="shared" si="308"/>
        <v>0</v>
      </c>
      <c r="BT383" s="72">
        <f t="shared" si="313"/>
        <v>0</v>
      </c>
      <c r="BU383" s="69" t="str">
        <f t="shared" si="312"/>
        <v/>
      </c>
      <c r="BV383" s="75"/>
      <c r="BW383" s="75"/>
      <c r="BX383" s="75"/>
      <c r="BY383" s="75"/>
      <c r="BZ383" s="75"/>
      <c r="CA383" s="75"/>
      <c r="CB383" s="75"/>
      <c r="CC383" s="75"/>
      <c r="CD383" s="79">
        <f t="shared" si="285"/>
        <v>0</v>
      </c>
      <c r="CE383" s="92">
        <f>IF(CD383&lt;CE3,CD383,CE3)</f>
        <v>0</v>
      </c>
      <c r="CF383" s="72" t="str">
        <f>IF(CE383&gt;=CE3,"BALLOON","PMT")</f>
        <v>PMT</v>
      </c>
      <c r="CG383" s="91">
        <f t="shared" si="295"/>
        <v>0</v>
      </c>
      <c r="CH383" s="91">
        <f>IF(BX1=360,CB5,CG383)</f>
        <v>0</v>
      </c>
      <c r="CI383" s="75" t="b">
        <f t="shared" si="286"/>
        <v>0</v>
      </c>
      <c r="CJ383" s="75">
        <f t="shared" si="296"/>
        <v>0</v>
      </c>
      <c r="CK383" s="75">
        <f>SUM(CJ383*CK1)</f>
        <v>0</v>
      </c>
      <c r="CL383" s="98">
        <f t="shared" si="287"/>
        <v>0</v>
      </c>
      <c r="CM383" s="97">
        <f>IF(CF383="PMT",E16-CL383,0)</f>
        <v>0</v>
      </c>
      <c r="CN383" s="97">
        <f t="shared" si="300"/>
        <v>0</v>
      </c>
      <c r="CO383" s="97">
        <f t="shared" si="288"/>
        <v>0</v>
      </c>
      <c r="CP383" s="97">
        <f t="shared" si="289"/>
        <v>0</v>
      </c>
      <c r="CQ383" s="94">
        <f t="shared" si="290"/>
        <v>0</v>
      </c>
      <c r="CR383" s="95">
        <f t="shared" si="297"/>
        <v>0</v>
      </c>
      <c r="CS383" s="96">
        <f t="shared" si="291"/>
        <v>0</v>
      </c>
      <c r="CT383" s="75">
        <f t="shared" si="299"/>
        <v>0</v>
      </c>
      <c r="CU383" s="99">
        <f t="shared" si="292"/>
        <v>0</v>
      </c>
      <c r="CV383" s="99">
        <f t="shared" si="318"/>
        <v>0</v>
      </c>
      <c r="CW383" s="100">
        <f t="shared" si="298"/>
        <v>0</v>
      </c>
      <c r="CX383" s="75">
        <f>SUM(CR383*CT383*BE1)</f>
        <v>0</v>
      </c>
    </row>
    <row r="384" spans="1:102" ht="18.95" customHeight="1">
      <c r="A384" s="45" t="str">
        <f t="shared" si="302"/>
        <v/>
      </c>
      <c r="B384" s="55" t="str">
        <f t="shared" si="304"/>
        <v/>
      </c>
      <c r="C384" s="47" t="str">
        <f t="shared" si="303"/>
        <v/>
      </c>
      <c r="D384" s="56" t="str">
        <f t="shared" si="305"/>
        <v/>
      </c>
      <c r="E384" s="121" t="str">
        <f t="shared" si="309"/>
        <v/>
      </c>
      <c r="F384" s="121"/>
      <c r="G384" s="57" t="str">
        <f t="shared" si="306"/>
        <v/>
      </c>
      <c r="H384" s="57" t="str">
        <f t="shared" si="307"/>
        <v/>
      </c>
      <c r="I384" s="128" t="str">
        <f t="shared" si="310"/>
        <v/>
      </c>
      <c r="J384" s="128" t="str">
        <f t="shared" si="311"/>
        <v/>
      </c>
      <c r="K384" s="140" t="str">
        <f t="shared" si="314"/>
        <v/>
      </c>
      <c r="L384" s="140"/>
      <c r="M384" s="139" t="str">
        <f t="shared" si="315"/>
        <v/>
      </c>
      <c r="N384" s="139"/>
      <c r="O384" s="46" t="str">
        <f t="shared" si="316"/>
        <v/>
      </c>
      <c r="P384" s="51" t="str">
        <f t="shared" si="317"/>
        <v/>
      </c>
      <c r="Q384" s="51"/>
      <c r="R384" s="75">
        <f>IF(R383+1&lt;13,(R383+1)*S1,1*S1)</f>
        <v>0</v>
      </c>
      <c r="S384" s="75">
        <f>SUM(BG384*S1)</f>
        <v>0</v>
      </c>
      <c r="T384" s="75">
        <f>IF(R384=1,(T383+1)*S1,T383*S1)</f>
        <v>0</v>
      </c>
      <c r="U384" s="75">
        <f>IF(U383+3&lt;13,(U383+3)*V1,(U383-9)*V1)</f>
        <v>0</v>
      </c>
      <c r="V384" s="75">
        <f>SUM(BG384*V1)</f>
        <v>0</v>
      </c>
      <c r="W384" s="75">
        <f>IF(U384&lt;4,(W383+1)*V1,W383*V1)</f>
        <v>0</v>
      </c>
      <c r="X384" s="75">
        <f>IF(X383+6&lt;13,(X383+6)*Y1,(X383-6)*Y1)</f>
        <v>0</v>
      </c>
      <c r="Y384" s="75">
        <f>SUM(BG384*Y1)</f>
        <v>0</v>
      </c>
      <c r="Z384" s="75">
        <f>IF(X384&lt;6,(Z383+1)*Y1,Z383*Y1)</f>
        <v>0</v>
      </c>
      <c r="AA384" s="75">
        <f>SUM(AA383*AB1)</f>
        <v>0</v>
      </c>
      <c r="AB384" s="75">
        <f>SUM(BG384*AB1)</f>
        <v>0</v>
      </c>
      <c r="AC384" s="75">
        <f>SUM(AC383+1*AB1)</f>
        <v>0</v>
      </c>
      <c r="AD384" s="75">
        <v>0</v>
      </c>
      <c r="AE384" s="75">
        <v>0</v>
      </c>
      <c r="AF384" s="75">
        <v>0</v>
      </c>
      <c r="AG384" s="75">
        <f>IF(AG383+2&lt;13,(AG383+2)*AH1,(AG383-10)*AH1)</f>
        <v>0</v>
      </c>
      <c r="AH384" s="75">
        <f>SUM(BG384*AH1)</f>
        <v>0</v>
      </c>
      <c r="AI384" s="75">
        <f>IF(AG384&lt;3,(AI383+1)*AH1,AI383*AH1)</f>
        <v>0</v>
      </c>
      <c r="AJ384" s="75">
        <f>IF(AJ382=AJ383,(AJ383+1-AK384)*AL1,AJ383*AL1)</f>
        <v>0</v>
      </c>
      <c r="AK384" s="75">
        <f t="shared" si="301"/>
        <v>0</v>
      </c>
      <c r="AL384" s="75">
        <f>IF(AJ384-AJ383=0,(AL383+15)*AL1,AM1*AL1)</f>
        <v>0</v>
      </c>
      <c r="AM384" s="75">
        <f>IF(AK384=12,(AM383+1)*AL1,AM383*AL1)</f>
        <v>0</v>
      </c>
      <c r="AN384" s="75">
        <f>IF(AN382=AN383,(AN383+1-AO384)*AO1,AN383*AO1)</f>
        <v>0</v>
      </c>
      <c r="AO384" s="75">
        <f t="shared" si="293"/>
        <v>0</v>
      </c>
      <c r="AP384" s="75">
        <f>IF(AN383=AN384,BG384*AO1,(AP383-15)*AO1)</f>
        <v>0</v>
      </c>
      <c r="AQ384" s="75">
        <f>IF(AO384=12,(AQ383+1)*AO1,AQ383*AO1)</f>
        <v>0</v>
      </c>
      <c r="AR384" s="91">
        <f>SUM(MONTH(BC383+14)*AS1)</f>
        <v>0</v>
      </c>
      <c r="AS384" s="91">
        <f>SUM(DAY(BC383+14)*AS1)</f>
        <v>0</v>
      </c>
      <c r="AT384" s="91">
        <f>SUM(YEAR(BC383+14)*AS1)</f>
        <v>0</v>
      </c>
      <c r="AU384" s="91">
        <f>SUM(MONTH(BC383+7)*AV1)</f>
        <v>0</v>
      </c>
      <c r="AV384" s="91">
        <f>SUM(DAY(BC383+7)*AV1)</f>
        <v>0</v>
      </c>
      <c r="AW384" s="91">
        <f>SUM(YEAR(BC383+7)*AV1)</f>
        <v>0</v>
      </c>
      <c r="AX384" s="91">
        <f t="shared" si="271"/>
        <v>1</v>
      </c>
      <c r="AY384" s="91">
        <f t="shared" si="269"/>
        <v>1</v>
      </c>
      <c r="AZ384" s="91">
        <f t="shared" si="270"/>
        <v>0</v>
      </c>
      <c r="BA384" s="91">
        <f t="shared" si="270"/>
        <v>0</v>
      </c>
      <c r="BB384" s="79">
        <f t="shared" si="272"/>
        <v>0</v>
      </c>
      <c r="BC384" s="91">
        <f t="shared" si="273"/>
        <v>0</v>
      </c>
      <c r="BD384" s="75" t="s">
        <v>59</v>
      </c>
      <c r="BE384" s="91">
        <f>IF(BC384&lt;BU42,((BC384*10)+5),999999)</f>
        <v>5</v>
      </c>
      <c r="BF384" s="91">
        <f t="shared" si="274"/>
        <v>1</v>
      </c>
      <c r="BG384" s="75">
        <f t="shared" si="275"/>
        <v>0</v>
      </c>
      <c r="BH384" s="75">
        <f t="shared" si="294"/>
        <v>0</v>
      </c>
      <c r="BI384" s="75" t="b">
        <f t="shared" si="276"/>
        <v>0</v>
      </c>
      <c r="BJ384" s="75">
        <f t="shared" si="277"/>
        <v>0</v>
      </c>
      <c r="BK384" s="75">
        <f t="shared" si="278"/>
        <v>0</v>
      </c>
      <c r="BL384" s="75" t="b">
        <f t="shared" si="279"/>
        <v>1</v>
      </c>
      <c r="BM384" s="75">
        <f t="shared" si="280"/>
        <v>0</v>
      </c>
      <c r="BN384" s="75">
        <f t="shared" si="281"/>
        <v>0</v>
      </c>
      <c r="BO384" s="75" t="b">
        <f t="shared" si="282"/>
        <v>0</v>
      </c>
      <c r="BP384" s="75">
        <f t="shared" si="283"/>
        <v>0</v>
      </c>
      <c r="BQ384" s="75">
        <f t="shared" si="284"/>
        <v>0</v>
      </c>
      <c r="BR384" s="75"/>
      <c r="BS384" s="72" t="b">
        <f t="shared" si="308"/>
        <v>0</v>
      </c>
      <c r="BT384" s="72">
        <f t="shared" si="313"/>
        <v>0</v>
      </c>
      <c r="BU384" s="69" t="str">
        <f t="shared" si="312"/>
        <v/>
      </c>
      <c r="BV384" s="75"/>
      <c r="BW384" s="75"/>
      <c r="BX384" s="75"/>
      <c r="BY384" s="75"/>
      <c r="BZ384" s="75"/>
      <c r="CA384" s="75"/>
      <c r="CB384" s="75"/>
      <c r="CC384" s="75"/>
      <c r="CD384" s="79">
        <f t="shared" si="285"/>
        <v>0</v>
      </c>
      <c r="CE384" s="92">
        <f>IF(CD384&lt;CE3,CD384,CE3)</f>
        <v>0</v>
      </c>
      <c r="CF384" s="72" t="str">
        <f>IF(CE384&gt;=CE3,"BALLOON","PMT")</f>
        <v>PMT</v>
      </c>
      <c r="CG384" s="91">
        <f t="shared" si="295"/>
        <v>0</v>
      </c>
      <c r="CH384" s="91">
        <f>IF(BX1=360,CB5,CG384)</f>
        <v>0</v>
      </c>
      <c r="CI384" s="75" t="b">
        <f t="shared" si="286"/>
        <v>0</v>
      </c>
      <c r="CJ384" s="75">
        <f t="shared" si="296"/>
        <v>0</v>
      </c>
      <c r="CK384" s="75">
        <f>SUM(CJ384*CK1)</f>
        <v>0</v>
      </c>
      <c r="CL384" s="98">
        <f t="shared" si="287"/>
        <v>0</v>
      </c>
      <c r="CM384" s="97">
        <f>IF(CF384="PMT",E16-CL384,0)</f>
        <v>0</v>
      </c>
      <c r="CN384" s="97">
        <f t="shared" si="300"/>
        <v>0</v>
      </c>
      <c r="CO384" s="97">
        <f t="shared" si="288"/>
        <v>0</v>
      </c>
      <c r="CP384" s="97">
        <f t="shared" si="289"/>
        <v>0</v>
      </c>
      <c r="CQ384" s="94">
        <f t="shared" si="290"/>
        <v>0</v>
      </c>
      <c r="CR384" s="95">
        <f t="shared" si="297"/>
        <v>0</v>
      </c>
      <c r="CS384" s="96">
        <f t="shared" si="291"/>
        <v>0</v>
      </c>
      <c r="CT384" s="75">
        <f t="shared" si="299"/>
        <v>0</v>
      </c>
      <c r="CU384" s="99">
        <f t="shared" si="292"/>
        <v>0</v>
      </c>
      <c r="CV384" s="99">
        <f t="shared" si="318"/>
        <v>0</v>
      </c>
      <c r="CW384" s="100">
        <f t="shared" si="298"/>
        <v>0</v>
      </c>
      <c r="CX384" s="75">
        <f>SUM(CR384*CT384*BE1)</f>
        <v>0</v>
      </c>
    </row>
    <row r="385" spans="1:102" ht="18.95" customHeight="1">
      <c r="A385" s="45" t="str">
        <f t="shared" si="302"/>
        <v/>
      </c>
      <c r="B385" s="55" t="str">
        <f t="shared" si="304"/>
        <v/>
      </c>
      <c r="C385" s="47" t="str">
        <f t="shared" si="303"/>
        <v/>
      </c>
      <c r="D385" s="56" t="str">
        <f t="shared" si="305"/>
        <v/>
      </c>
      <c r="E385" s="121" t="str">
        <f t="shared" si="309"/>
        <v/>
      </c>
      <c r="F385" s="121"/>
      <c r="G385" s="57" t="str">
        <f t="shared" si="306"/>
        <v/>
      </c>
      <c r="H385" s="57" t="str">
        <f t="shared" si="307"/>
        <v/>
      </c>
      <c r="I385" s="128" t="str">
        <f t="shared" si="310"/>
        <v/>
      </c>
      <c r="J385" s="128" t="str">
        <f t="shared" si="311"/>
        <v/>
      </c>
      <c r="K385" s="140" t="str">
        <f t="shared" si="314"/>
        <v/>
      </c>
      <c r="L385" s="140"/>
      <c r="M385" s="139" t="str">
        <f t="shared" si="315"/>
        <v/>
      </c>
      <c r="N385" s="139"/>
      <c r="O385" s="46" t="str">
        <f t="shared" si="316"/>
        <v/>
      </c>
      <c r="P385" s="51" t="str">
        <f t="shared" si="317"/>
        <v/>
      </c>
      <c r="Q385" s="51"/>
      <c r="R385" s="75">
        <f>IF(R384+1&lt;13,(R384+1)*S1,1*S1)</f>
        <v>0</v>
      </c>
      <c r="S385" s="75">
        <f>SUM(BG385*S1)</f>
        <v>0</v>
      </c>
      <c r="T385" s="75">
        <f>IF(R385=1,(T384+1)*S1,T384*S1)</f>
        <v>0</v>
      </c>
      <c r="U385" s="75">
        <f>IF(U384+3&lt;13,(U384+3)*V1,(U384-9)*V1)</f>
        <v>0</v>
      </c>
      <c r="V385" s="75">
        <f>SUM(BG385*V1)</f>
        <v>0</v>
      </c>
      <c r="W385" s="75">
        <f>IF(U385&lt;4,(W384+1)*V1,W384*V1)</f>
        <v>0</v>
      </c>
      <c r="X385" s="75">
        <f>IF(X384+6&lt;13,(X384+6)*Y1,(X384-6)*Y1)</f>
        <v>0</v>
      </c>
      <c r="Y385" s="75">
        <f>SUM(BG385*Y1)</f>
        <v>0</v>
      </c>
      <c r="Z385" s="75">
        <f>IF(X385&lt;6,(Z384+1)*Y1,Z384*Y1)</f>
        <v>0</v>
      </c>
      <c r="AA385" s="75">
        <f>SUM(AA384*AB1)</f>
        <v>0</v>
      </c>
      <c r="AB385" s="75">
        <f>SUM(BG385*AB1)</f>
        <v>0</v>
      </c>
      <c r="AC385" s="75">
        <f>SUM(AC384+1*AB1)</f>
        <v>0</v>
      </c>
      <c r="AD385" s="75">
        <v>0</v>
      </c>
      <c r="AE385" s="75">
        <v>0</v>
      </c>
      <c r="AF385" s="75">
        <v>0</v>
      </c>
      <c r="AG385" s="75">
        <f>IF(AG384+2&lt;13,(AG384+2)*AH1,(AG384-10)*AH1)</f>
        <v>0</v>
      </c>
      <c r="AH385" s="75">
        <f>SUM(BG385*AH1)</f>
        <v>0</v>
      </c>
      <c r="AI385" s="75">
        <f>IF(AG385&lt;3,(AI384+1)*AH1,AI384*AH1)</f>
        <v>0</v>
      </c>
      <c r="AJ385" s="75">
        <f>IF(AJ383=AJ384,(AJ384+1-AK385)*AL1,AJ384*AL1)</f>
        <v>0</v>
      </c>
      <c r="AK385" s="75">
        <f t="shared" si="301"/>
        <v>0</v>
      </c>
      <c r="AL385" s="75">
        <f>IF(AJ385-AJ384=0,(AL384+15)*AL1,AM1*AL1)</f>
        <v>0</v>
      </c>
      <c r="AM385" s="75">
        <f>IF(AK385=12,(AM384+1)*AL1,AM384*AL1)</f>
        <v>0</v>
      </c>
      <c r="AN385" s="75">
        <f>IF(AN383=AN384,(AN384+1-AO385)*AO1,AN384*AO1)</f>
        <v>0</v>
      </c>
      <c r="AO385" s="75">
        <f t="shared" si="293"/>
        <v>0</v>
      </c>
      <c r="AP385" s="75">
        <f>IF(AN384=AN385,BG385*AO1,(AP384-15)*AO1)</f>
        <v>0</v>
      </c>
      <c r="AQ385" s="75">
        <f>IF(AO385=12,(AQ384+1)*AO1,AQ384*AO1)</f>
        <v>0</v>
      </c>
      <c r="AR385" s="91">
        <f>SUM(MONTH(BC384+14)*AS1)</f>
        <v>0</v>
      </c>
      <c r="AS385" s="91">
        <f>SUM(DAY(BC384+14)*AS1)</f>
        <v>0</v>
      </c>
      <c r="AT385" s="91">
        <f>SUM(YEAR(BC384+14)*AS1)</f>
        <v>0</v>
      </c>
      <c r="AU385" s="91">
        <f>SUM(MONTH(BC384+7)*AV1)</f>
        <v>0</v>
      </c>
      <c r="AV385" s="91">
        <f>SUM(DAY(BC384+7)*AV1)</f>
        <v>0</v>
      </c>
      <c r="AW385" s="91">
        <f>SUM(YEAR(BC384+7)*AV1)</f>
        <v>0</v>
      </c>
      <c r="AX385" s="91">
        <f t="shared" si="271"/>
        <v>1</v>
      </c>
      <c r="AY385" s="91">
        <f t="shared" si="269"/>
        <v>1</v>
      </c>
      <c r="AZ385" s="91">
        <f t="shared" si="270"/>
        <v>0</v>
      </c>
      <c r="BA385" s="91">
        <f t="shared" si="270"/>
        <v>0</v>
      </c>
      <c r="BB385" s="79">
        <f t="shared" si="272"/>
        <v>0</v>
      </c>
      <c r="BC385" s="91">
        <f t="shared" si="273"/>
        <v>0</v>
      </c>
      <c r="BD385" s="75" t="s">
        <v>59</v>
      </c>
      <c r="BE385" s="91">
        <f>IF(BC385&lt;BU42,((BC385*10)+5),999999)</f>
        <v>5</v>
      </c>
      <c r="BF385" s="91">
        <f t="shared" si="274"/>
        <v>1</v>
      </c>
      <c r="BG385" s="75">
        <f t="shared" si="275"/>
        <v>0</v>
      </c>
      <c r="BH385" s="75">
        <f t="shared" si="294"/>
        <v>0</v>
      </c>
      <c r="BI385" s="75" t="b">
        <f t="shared" si="276"/>
        <v>0</v>
      </c>
      <c r="BJ385" s="75">
        <f t="shared" si="277"/>
        <v>0</v>
      </c>
      <c r="BK385" s="75">
        <f t="shared" si="278"/>
        <v>0</v>
      </c>
      <c r="BL385" s="75" t="b">
        <f t="shared" si="279"/>
        <v>1</v>
      </c>
      <c r="BM385" s="75">
        <f t="shared" si="280"/>
        <v>0</v>
      </c>
      <c r="BN385" s="75">
        <f t="shared" si="281"/>
        <v>0</v>
      </c>
      <c r="BO385" s="75" t="b">
        <f t="shared" si="282"/>
        <v>0</v>
      </c>
      <c r="BP385" s="75">
        <f t="shared" si="283"/>
        <v>0</v>
      </c>
      <c r="BQ385" s="75">
        <f t="shared" si="284"/>
        <v>0</v>
      </c>
      <c r="BR385" s="75"/>
      <c r="BS385" s="72" t="b">
        <f t="shared" si="308"/>
        <v>0</v>
      </c>
      <c r="BT385" s="72">
        <f t="shared" si="313"/>
        <v>0</v>
      </c>
      <c r="BU385" s="69" t="str">
        <f t="shared" si="312"/>
        <v/>
      </c>
      <c r="BV385" s="75"/>
      <c r="BW385" s="75"/>
      <c r="BX385" s="75"/>
      <c r="BY385" s="75"/>
      <c r="BZ385" s="75"/>
      <c r="CA385" s="75"/>
      <c r="CB385" s="75"/>
      <c r="CC385" s="75"/>
      <c r="CD385" s="79">
        <f t="shared" si="285"/>
        <v>0</v>
      </c>
      <c r="CE385" s="92">
        <f>IF(CD385&lt;CE3,CD385,CE3)</f>
        <v>0</v>
      </c>
      <c r="CF385" s="72" t="str">
        <f>IF(CE385&gt;=CE3,"BALLOON","PMT")</f>
        <v>PMT</v>
      </c>
      <c r="CG385" s="91">
        <f t="shared" si="295"/>
        <v>0</v>
      </c>
      <c r="CH385" s="91">
        <f>IF(BX1=360,CB5,CG385)</f>
        <v>0</v>
      </c>
      <c r="CI385" s="75" t="b">
        <f t="shared" si="286"/>
        <v>0</v>
      </c>
      <c r="CJ385" s="75">
        <f t="shared" si="296"/>
        <v>0</v>
      </c>
      <c r="CK385" s="75">
        <f>SUM(CJ385*CK1)</f>
        <v>0</v>
      </c>
      <c r="CL385" s="98">
        <f t="shared" si="287"/>
        <v>0</v>
      </c>
      <c r="CM385" s="97">
        <f>IF(CF385="PMT",E16-CL385,0)</f>
        <v>0</v>
      </c>
      <c r="CN385" s="97">
        <f t="shared" si="300"/>
        <v>0</v>
      </c>
      <c r="CO385" s="97">
        <f t="shared" si="288"/>
        <v>0</v>
      </c>
      <c r="CP385" s="97">
        <f t="shared" si="289"/>
        <v>0</v>
      </c>
      <c r="CQ385" s="94">
        <f t="shared" si="290"/>
        <v>0</v>
      </c>
      <c r="CR385" s="95">
        <f t="shared" si="297"/>
        <v>0</v>
      </c>
      <c r="CS385" s="96">
        <f t="shared" si="291"/>
        <v>0</v>
      </c>
      <c r="CT385" s="75">
        <f t="shared" si="299"/>
        <v>0</v>
      </c>
      <c r="CU385" s="99">
        <f t="shared" si="292"/>
        <v>0</v>
      </c>
      <c r="CV385" s="99">
        <f t="shared" si="318"/>
        <v>0</v>
      </c>
      <c r="CW385" s="100">
        <f t="shared" si="298"/>
        <v>0</v>
      </c>
      <c r="CX385" s="75">
        <f>SUM(CR385*CT385*BE1)</f>
        <v>0</v>
      </c>
    </row>
    <row r="386" spans="1:102" ht="18.95" customHeight="1">
      <c r="A386" s="45" t="str">
        <f t="shared" si="302"/>
        <v/>
      </c>
      <c r="B386" s="55" t="str">
        <f t="shared" si="304"/>
        <v/>
      </c>
      <c r="C386" s="47" t="str">
        <f t="shared" si="303"/>
        <v/>
      </c>
      <c r="D386" s="56" t="str">
        <f t="shared" si="305"/>
        <v/>
      </c>
      <c r="E386" s="121" t="str">
        <f t="shared" si="309"/>
        <v/>
      </c>
      <c r="F386" s="121"/>
      <c r="G386" s="57" t="str">
        <f t="shared" si="306"/>
        <v/>
      </c>
      <c r="H386" s="57" t="str">
        <f t="shared" si="307"/>
        <v/>
      </c>
      <c r="I386" s="128" t="str">
        <f t="shared" si="310"/>
        <v/>
      </c>
      <c r="J386" s="128" t="str">
        <f t="shared" si="311"/>
        <v/>
      </c>
      <c r="K386" s="140" t="str">
        <f t="shared" si="314"/>
        <v/>
      </c>
      <c r="L386" s="140"/>
      <c r="M386" s="139" t="str">
        <f t="shared" si="315"/>
        <v/>
      </c>
      <c r="N386" s="139"/>
      <c r="O386" s="46" t="str">
        <f t="shared" si="316"/>
        <v/>
      </c>
      <c r="P386" s="51" t="str">
        <f t="shared" si="317"/>
        <v/>
      </c>
      <c r="Q386" s="51"/>
      <c r="R386" s="75">
        <f>IF(R385+1&lt;13,(R385+1)*S1,1*S1)</f>
        <v>0</v>
      </c>
      <c r="S386" s="75">
        <f>SUM(BG386*S1)</f>
        <v>0</v>
      </c>
      <c r="T386" s="75">
        <f>IF(R386=1,(T385+1)*S1,T385*S1)</f>
        <v>0</v>
      </c>
      <c r="U386" s="75">
        <f>IF(U385+3&lt;13,(U385+3)*V1,(U385-9)*V1)</f>
        <v>0</v>
      </c>
      <c r="V386" s="75">
        <f>SUM(BG386*V1)</f>
        <v>0</v>
      </c>
      <c r="W386" s="75">
        <f>IF(U386&lt;4,(W385+1)*V1,W385*V1)</f>
        <v>0</v>
      </c>
      <c r="X386" s="75">
        <f>IF(X385+6&lt;13,(X385+6)*Y1,(X385-6)*Y1)</f>
        <v>0</v>
      </c>
      <c r="Y386" s="75">
        <f>SUM(BG386*Y1)</f>
        <v>0</v>
      </c>
      <c r="Z386" s="75">
        <f>IF(X386&lt;6,(Z385+1)*Y1,Z385*Y1)</f>
        <v>0</v>
      </c>
      <c r="AA386" s="75">
        <f>SUM(AA385*AB1)</f>
        <v>0</v>
      </c>
      <c r="AB386" s="75">
        <f>SUM(BG386*AB1)</f>
        <v>0</v>
      </c>
      <c r="AC386" s="75">
        <f>SUM(AC385+1*AB1)</f>
        <v>0</v>
      </c>
      <c r="AD386" s="75">
        <v>0</v>
      </c>
      <c r="AE386" s="75">
        <v>0</v>
      </c>
      <c r="AF386" s="75">
        <v>0</v>
      </c>
      <c r="AG386" s="75">
        <f>IF(AG385+2&lt;13,(AG385+2)*AH1,(AG385-10)*AH1)</f>
        <v>0</v>
      </c>
      <c r="AH386" s="75">
        <f>SUM(BG386*AH1)</f>
        <v>0</v>
      </c>
      <c r="AI386" s="75">
        <f>IF(AG386&lt;3,(AI385+1)*AH1,AI385*AH1)</f>
        <v>0</v>
      </c>
      <c r="AJ386" s="75">
        <f>IF(AJ384=AJ385,(AJ385+1-AK386)*AL1,AJ385*AL1)</f>
        <v>0</v>
      </c>
      <c r="AK386" s="75">
        <f t="shared" si="301"/>
        <v>0</v>
      </c>
      <c r="AL386" s="75">
        <f>IF(AJ386-AJ385=0,(AL385+15)*AL1,AM1*AL1)</f>
        <v>0</v>
      </c>
      <c r="AM386" s="75">
        <f>IF(AK386=12,(AM385+1)*AL1,AM385*AL1)</f>
        <v>0</v>
      </c>
      <c r="AN386" s="75">
        <f>IF(AN384=AN385,(AN385+1-AO386)*AO1,AN385*AO1)</f>
        <v>0</v>
      </c>
      <c r="AO386" s="75">
        <f t="shared" si="293"/>
        <v>0</v>
      </c>
      <c r="AP386" s="75">
        <f>IF(AN385=AN386,BG386*AO1,(AP385-15)*AO1)</f>
        <v>0</v>
      </c>
      <c r="AQ386" s="75">
        <f>IF(AO386=12,(AQ385+1)*AO1,AQ385*AO1)</f>
        <v>0</v>
      </c>
      <c r="AR386" s="91">
        <f>SUM(MONTH(BC385+14)*AS1)</f>
        <v>0</v>
      </c>
      <c r="AS386" s="91">
        <f>SUM(DAY(BC385+14)*AS1)</f>
        <v>0</v>
      </c>
      <c r="AT386" s="91">
        <f>SUM(YEAR(BC385+14)*AS1)</f>
        <v>0</v>
      </c>
      <c r="AU386" s="91">
        <f>SUM(MONTH(BC385+7)*AV1)</f>
        <v>0</v>
      </c>
      <c r="AV386" s="91">
        <f>SUM(DAY(BC385+7)*AV1)</f>
        <v>0</v>
      </c>
      <c r="AW386" s="91">
        <f>SUM(YEAR(BC385+7)*AV1)</f>
        <v>0</v>
      </c>
      <c r="AX386" s="91">
        <f t="shared" si="271"/>
        <v>1</v>
      </c>
      <c r="AY386" s="91">
        <f t="shared" si="269"/>
        <v>1</v>
      </c>
      <c r="AZ386" s="91">
        <f t="shared" si="270"/>
        <v>0</v>
      </c>
      <c r="BA386" s="91">
        <f t="shared" si="270"/>
        <v>0</v>
      </c>
      <c r="BB386" s="79">
        <f t="shared" si="272"/>
        <v>0</v>
      </c>
      <c r="BC386" s="91">
        <f t="shared" si="273"/>
        <v>0</v>
      </c>
      <c r="BD386" s="75" t="s">
        <v>59</v>
      </c>
      <c r="BE386" s="91">
        <f>IF(BC386&lt;BU42,((BC386*10)+5),999999)</f>
        <v>5</v>
      </c>
      <c r="BF386" s="91">
        <f t="shared" si="274"/>
        <v>1</v>
      </c>
      <c r="BG386" s="75">
        <f t="shared" si="275"/>
        <v>0</v>
      </c>
      <c r="BH386" s="75">
        <f t="shared" si="294"/>
        <v>0</v>
      </c>
      <c r="BI386" s="75" t="b">
        <f t="shared" si="276"/>
        <v>0</v>
      </c>
      <c r="BJ386" s="75">
        <f t="shared" si="277"/>
        <v>0</v>
      </c>
      <c r="BK386" s="75">
        <f t="shared" si="278"/>
        <v>0</v>
      </c>
      <c r="BL386" s="75" t="b">
        <f t="shared" si="279"/>
        <v>1</v>
      </c>
      <c r="BM386" s="75">
        <f t="shared" si="280"/>
        <v>0</v>
      </c>
      <c r="BN386" s="75">
        <f t="shared" si="281"/>
        <v>0</v>
      </c>
      <c r="BO386" s="75" t="b">
        <f t="shared" si="282"/>
        <v>0</v>
      </c>
      <c r="BP386" s="75">
        <f t="shared" si="283"/>
        <v>0</v>
      </c>
      <c r="BQ386" s="75">
        <f t="shared" si="284"/>
        <v>0</v>
      </c>
      <c r="BR386" s="75"/>
      <c r="BS386" s="72" t="b">
        <f t="shared" si="308"/>
        <v>0</v>
      </c>
      <c r="BT386" s="72">
        <f t="shared" si="313"/>
        <v>0</v>
      </c>
      <c r="BU386" s="69" t="str">
        <f t="shared" si="312"/>
        <v/>
      </c>
      <c r="BV386" s="75"/>
      <c r="BW386" s="75"/>
      <c r="BX386" s="75"/>
      <c r="BY386" s="75"/>
      <c r="BZ386" s="75"/>
      <c r="CA386" s="75"/>
      <c r="CB386" s="75"/>
      <c r="CC386" s="75"/>
      <c r="CD386" s="79">
        <f t="shared" si="285"/>
        <v>0</v>
      </c>
      <c r="CE386" s="92">
        <f>IF(CD386&lt;CE3,CD386,CE3)</f>
        <v>0</v>
      </c>
      <c r="CF386" s="72" t="str">
        <f>IF(CE386&gt;=CE3,"BALLOON","PMT")</f>
        <v>PMT</v>
      </c>
      <c r="CG386" s="91">
        <f t="shared" si="295"/>
        <v>0</v>
      </c>
      <c r="CH386" s="91">
        <f>IF(BX1=360,CB5,CG386)</f>
        <v>0</v>
      </c>
      <c r="CI386" s="75" t="b">
        <f t="shared" si="286"/>
        <v>0</v>
      </c>
      <c r="CJ386" s="75">
        <f t="shared" si="296"/>
        <v>0</v>
      </c>
      <c r="CK386" s="75">
        <f>SUM(CJ386*CK1)</f>
        <v>0</v>
      </c>
      <c r="CL386" s="98">
        <f t="shared" si="287"/>
        <v>0</v>
      </c>
      <c r="CM386" s="97">
        <f>IF(CF386="PMT",E16-CL386,0)</f>
        <v>0</v>
      </c>
      <c r="CN386" s="97">
        <f t="shared" si="300"/>
        <v>0</v>
      </c>
      <c r="CO386" s="97">
        <f t="shared" si="288"/>
        <v>0</v>
      </c>
      <c r="CP386" s="97">
        <f t="shared" si="289"/>
        <v>0</v>
      </c>
      <c r="CQ386" s="94">
        <f t="shared" si="290"/>
        <v>0</v>
      </c>
      <c r="CR386" s="95">
        <f t="shared" si="297"/>
        <v>0</v>
      </c>
      <c r="CS386" s="96">
        <f t="shared" si="291"/>
        <v>0</v>
      </c>
      <c r="CT386" s="75">
        <f t="shared" si="299"/>
        <v>0</v>
      </c>
      <c r="CU386" s="99">
        <f t="shared" si="292"/>
        <v>0</v>
      </c>
      <c r="CV386" s="99">
        <f t="shared" si="318"/>
        <v>0</v>
      </c>
      <c r="CW386" s="100">
        <f t="shared" si="298"/>
        <v>0</v>
      </c>
      <c r="CX386" s="75">
        <f>SUM(CR386*CT386*BE1)</f>
        <v>0</v>
      </c>
    </row>
    <row r="387" spans="1:102" ht="18.95" customHeight="1">
      <c r="A387" s="45" t="str">
        <f t="shared" si="302"/>
        <v/>
      </c>
      <c r="B387" s="55" t="str">
        <f t="shared" si="304"/>
        <v/>
      </c>
      <c r="C387" s="47" t="str">
        <f t="shared" si="303"/>
        <v/>
      </c>
      <c r="D387" s="56" t="str">
        <f t="shared" si="305"/>
        <v/>
      </c>
      <c r="E387" s="121" t="str">
        <f t="shared" si="309"/>
        <v/>
      </c>
      <c r="F387" s="121"/>
      <c r="G387" s="57" t="str">
        <f t="shared" si="306"/>
        <v/>
      </c>
      <c r="H387" s="57" t="str">
        <f t="shared" si="307"/>
        <v/>
      </c>
      <c r="I387" s="128" t="str">
        <f t="shared" si="310"/>
        <v/>
      </c>
      <c r="J387" s="128" t="str">
        <f t="shared" si="311"/>
        <v/>
      </c>
      <c r="K387" s="140" t="str">
        <f t="shared" si="314"/>
        <v/>
      </c>
      <c r="L387" s="140"/>
      <c r="M387" s="139" t="str">
        <f t="shared" si="315"/>
        <v/>
      </c>
      <c r="N387" s="139"/>
      <c r="O387" s="46" t="str">
        <f t="shared" si="316"/>
        <v/>
      </c>
      <c r="P387" s="51" t="str">
        <f t="shared" si="317"/>
        <v/>
      </c>
      <c r="Q387" s="51"/>
      <c r="R387" s="75">
        <f>IF(R386+1&lt;13,(R386+1)*S1,1*S1)</f>
        <v>0</v>
      </c>
      <c r="S387" s="75">
        <f>SUM(BG387*S1)</f>
        <v>0</v>
      </c>
      <c r="T387" s="75">
        <f>IF(R387=1,(T386+1)*S1,T386*S1)</f>
        <v>0</v>
      </c>
      <c r="U387" s="75">
        <f>IF(U386+3&lt;13,(U386+3)*V1,(U386-9)*V1)</f>
        <v>0</v>
      </c>
      <c r="V387" s="75">
        <f>SUM(BG387*V1)</f>
        <v>0</v>
      </c>
      <c r="W387" s="75">
        <f>IF(U387&lt;4,(W386+1)*V1,W386*V1)</f>
        <v>0</v>
      </c>
      <c r="X387" s="75">
        <f>IF(X386+6&lt;13,(X386+6)*Y1,(X386-6)*Y1)</f>
        <v>0</v>
      </c>
      <c r="Y387" s="75">
        <f>SUM(BG387*Y1)</f>
        <v>0</v>
      </c>
      <c r="Z387" s="75">
        <f>IF(X387&lt;6,(Z386+1)*Y1,Z386*Y1)</f>
        <v>0</v>
      </c>
      <c r="AA387" s="75">
        <f>SUM(AA386*AB1)</f>
        <v>0</v>
      </c>
      <c r="AB387" s="75">
        <f>SUM(BG387*AB1)</f>
        <v>0</v>
      </c>
      <c r="AC387" s="75">
        <f>SUM(AC386+1*AB1)</f>
        <v>0</v>
      </c>
      <c r="AD387" s="75">
        <v>0</v>
      </c>
      <c r="AE387" s="75">
        <v>0</v>
      </c>
      <c r="AF387" s="75">
        <v>0</v>
      </c>
      <c r="AG387" s="75">
        <f>IF(AG386+2&lt;13,(AG386+2)*AH1,(AG386-10)*AH1)</f>
        <v>0</v>
      </c>
      <c r="AH387" s="75">
        <f>SUM(BG387*AH1)</f>
        <v>0</v>
      </c>
      <c r="AI387" s="75">
        <f>IF(AG387&lt;3,(AI386+1)*AH1,AI386*AH1)</f>
        <v>0</v>
      </c>
      <c r="AJ387" s="75">
        <f>IF(AJ385=AJ386,(AJ386+1-AK387)*AL1,AJ386*AL1)</f>
        <v>0</v>
      </c>
      <c r="AK387" s="75">
        <f t="shared" si="301"/>
        <v>0</v>
      </c>
      <c r="AL387" s="75">
        <f>IF(AJ387-AJ386=0,(AL386+15)*AL1,AM1*AL1)</f>
        <v>0</v>
      </c>
      <c r="AM387" s="75">
        <f>IF(AK387=12,(AM386+1)*AL1,AM386*AL1)</f>
        <v>0</v>
      </c>
      <c r="AN387" s="75">
        <f>IF(AN385=AN386,(AN386+1-AO387)*AO1,AN386*AO1)</f>
        <v>0</v>
      </c>
      <c r="AO387" s="75">
        <f t="shared" si="293"/>
        <v>0</v>
      </c>
      <c r="AP387" s="75">
        <f>IF(AN386=AN387,BG387*AO1,(AP386-15)*AO1)</f>
        <v>0</v>
      </c>
      <c r="AQ387" s="75">
        <f>IF(AO387=12,(AQ386+1)*AO1,AQ386*AO1)</f>
        <v>0</v>
      </c>
      <c r="AR387" s="91">
        <f>SUM(MONTH(BC386+14)*AS1)</f>
        <v>0</v>
      </c>
      <c r="AS387" s="91">
        <f>SUM(DAY(BC386+14)*AS1)</f>
        <v>0</v>
      </c>
      <c r="AT387" s="91">
        <f>SUM(YEAR(BC386+14)*AS1)</f>
        <v>0</v>
      </c>
      <c r="AU387" s="91">
        <f>SUM(MONTH(BC386+7)*AV1)</f>
        <v>0</v>
      </c>
      <c r="AV387" s="91">
        <f>SUM(DAY(BC386+7)*AV1)</f>
        <v>0</v>
      </c>
      <c r="AW387" s="91">
        <f>SUM(YEAR(BC386+7)*AV1)</f>
        <v>0</v>
      </c>
      <c r="AX387" s="91">
        <f t="shared" si="271"/>
        <v>1</v>
      </c>
      <c r="AY387" s="91">
        <f t="shared" si="269"/>
        <v>1</v>
      </c>
      <c r="AZ387" s="91">
        <f t="shared" si="270"/>
        <v>0</v>
      </c>
      <c r="BA387" s="91">
        <f t="shared" si="270"/>
        <v>0</v>
      </c>
      <c r="BB387" s="79">
        <f t="shared" si="272"/>
        <v>0</v>
      </c>
      <c r="BC387" s="91">
        <f t="shared" si="273"/>
        <v>0</v>
      </c>
      <c r="BD387" s="75" t="s">
        <v>59</v>
      </c>
      <c r="BE387" s="91">
        <f>IF(BC387&lt;BU42,((BC387*10)+5),999999)</f>
        <v>5</v>
      </c>
      <c r="BF387" s="91">
        <f t="shared" si="274"/>
        <v>1</v>
      </c>
      <c r="BG387" s="75">
        <f t="shared" si="275"/>
        <v>0</v>
      </c>
      <c r="BH387" s="75">
        <f t="shared" si="294"/>
        <v>0</v>
      </c>
      <c r="BI387" s="75" t="b">
        <f t="shared" si="276"/>
        <v>0</v>
      </c>
      <c r="BJ387" s="75">
        <f t="shared" si="277"/>
        <v>0</v>
      </c>
      <c r="BK387" s="75">
        <f t="shared" si="278"/>
        <v>0</v>
      </c>
      <c r="BL387" s="75" t="b">
        <f t="shared" si="279"/>
        <v>1</v>
      </c>
      <c r="BM387" s="75">
        <f t="shared" si="280"/>
        <v>0</v>
      </c>
      <c r="BN387" s="75">
        <f t="shared" si="281"/>
        <v>0</v>
      </c>
      <c r="BO387" s="75" t="b">
        <f t="shared" si="282"/>
        <v>0</v>
      </c>
      <c r="BP387" s="75">
        <f t="shared" si="283"/>
        <v>0</v>
      </c>
      <c r="BQ387" s="75">
        <f t="shared" si="284"/>
        <v>0</v>
      </c>
      <c r="BR387" s="75"/>
      <c r="BS387" s="72" t="b">
        <f t="shared" si="308"/>
        <v>0</v>
      </c>
      <c r="BT387" s="72">
        <f t="shared" si="313"/>
        <v>0</v>
      </c>
      <c r="BU387" s="69" t="str">
        <f t="shared" si="312"/>
        <v/>
      </c>
      <c r="BV387" s="75"/>
      <c r="BW387" s="75"/>
      <c r="BX387" s="75"/>
      <c r="BY387" s="75"/>
      <c r="BZ387" s="75"/>
      <c r="CA387" s="75"/>
      <c r="CB387" s="75"/>
      <c r="CC387" s="75"/>
      <c r="CD387" s="79">
        <f t="shared" si="285"/>
        <v>0</v>
      </c>
      <c r="CE387" s="92">
        <f>IF(CD387&lt;CE3,CD387,CE3)</f>
        <v>0</v>
      </c>
      <c r="CF387" s="72" t="str">
        <f>IF(CE387&gt;=CE3,"BALLOON","PMT")</f>
        <v>PMT</v>
      </c>
      <c r="CG387" s="91">
        <f t="shared" si="295"/>
        <v>0</v>
      </c>
      <c r="CH387" s="91">
        <f>IF(BX1=360,CB5,CG387)</f>
        <v>0</v>
      </c>
      <c r="CI387" s="75" t="b">
        <f t="shared" si="286"/>
        <v>0</v>
      </c>
      <c r="CJ387" s="75">
        <f t="shared" si="296"/>
        <v>0</v>
      </c>
      <c r="CK387" s="75">
        <f>SUM(CJ387*CK1)</f>
        <v>0</v>
      </c>
      <c r="CL387" s="98">
        <f t="shared" si="287"/>
        <v>0</v>
      </c>
      <c r="CM387" s="97">
        <f>IF(CF387="PMT",E16-CL387,0)</f>
        <v>0</v>
      </c>
      <c r="CN387" s="97">
        <f t="shared" si="300"/>
        <v>0</v>
      </c>
      <c r="CO387" s="97">
        <f t="shared" si="288"/>
        <v>0</v>
      </c>
      <c r="CP387" s="97">
        <f t="shared" si="289"/>
        <v>0</v>
      </c>
      <c r="CQ387" s="94">
        <f t="shared" si="290"/>
        <v>0</v>
      </c>
      <c r="CR387" s="95">
        <f t="shared" si="297"/>
        <v>0</v>
      </c>
      <c r="CS387" s="96">
        <f t="shared" si="291"/>
        <v>0</v>
      </c>
      <c r="CT387" s="75">
        <f t="shared" si="299"/>
        <v>0</v>
      </c>
      <c r="CU387" s="99">
        <f t="shared" si="292"/>
        <v>0</v>
      </c>
      <c r="CV387" s="99">
        <f t="shared" si="318"/>
        <v>0</v>
      </c>
      <c r="CW387" s="100">
        <f t="shared" si="298"/>
        <v>0</v>
      </c>
      <c r="CX387" s="75">
        <f>SUM(CR387*CT387*BE1)</f>
        <v>0</v>
      </c>
    </row>
    <row r="388" spans="1:102" ht="18.95" customHeight="1">
      <c r="A388" s="45" t="str">
        <f t="shared" si="302"/>
        <v/>
      </c>
      <c r="B388" s="55" t="str">
        <f t="shared" si="304"/>
        <v/>
      </c>
      <c r="C388" s="47" t="str">
        <f t="shared" si="303"/>
        <v/>
      </c>
      <c r="D388" s="56" t="str">
        <f t="shared" si="305"/>
        <v/>
      </c>
      <c r="E388" s="121" t="str">
        <f t="shared" si="309"/>
        <v/>
      </c>
      <c r="F388" s="121"/>
      <c r="G388" s="57" t="str">
        <f t="shared" si="306"/>
        <v/>
      </c>
      <c r="H388" s="57" t="str">
        <f t="shared" si="307"/>
        <v/>
      </c>
      <c r="I388" s="128" t="str">
        <f t="shared" si="310"/>
        <v/>
      </c>
      <c r="J388" s="128" t="str">
        <f t="shared" si="311"/>
        <v/>
      </c>
      <c r="K388" s="140" t="str">
        <f t="shared" si="314"/>
        <v/>
      </c>
      <c r="L388" s="140"/>
      <c r="M388" s="139" t="str">
        <f t="shared" si="315"/>
        <v/>
      </c>
      <c r="N388" s="139"/>
      <c r="O388" s="46" t="str">
        <f t="shared" si="316"/>
        <v/>
      </c>
      <c r="P388" s="51" t="str">
        <f t="shared" si="317"/>
        <v/>
      </c>
      <c r="Q388" s="51"/>
      <c r="R388" s="75">
        <f>IF(R387+1&lt;13,(R387+1)*S1,1*S1)</f>
        <v>0</v>
      </c>
      <c r="S388" s="75">
        <f>SUM(BG388*S1)</f>
        <v>0</v>
      </c>
      <c r="T388" s="75">
        <f>IF(R388=1,(T387+1)*S1,T387*S1)</f>
        <v>0</v>
      </c>
      <c r="U388" s="75">
        <f>IF(U387+3&lt;13,(U387+3)*V1,(U387-9)*V1)</f>
        <v>0</v>
      </c>
      <c r="V388" s="75">
        <f>SUM(BG388*V1)</f>
        <v>0</v>
      </c>
      <c r="W388" s="75">
        <f>IF(U388&lt;4,(W387+1)*V1,W387*V1)</f>
        <v>0</v>
      </c>
      <c r="X388" s="75">
        <f>IF(X387+6&lt;13,(X387+6)*Y1,(X387-6)*Y1)</f>
        <v>0</v>
      </c>
      <c r="Y388" s="75">
        <f>SUM(BG388*Y1)</f>
        <v>0</v>
      </c>
      <c r="Z388" s="75">
        <f>IF(X388&lt;6,(Z387+1)*Y1,Z387*Y1)</f>
        <v>0</v>
      </c>
      <c r="AA388" s="75">
        <f>SUM(AA387*AB1)</f>
        <v>0</v>
      </c>
      <c r="AB388" s="75">
        <f>SUM(BG388*AB1)</f>
        <v>0</v>
      </c>
      <c r="AC388" s="75">
        <f>SUM(AC387+1*AB1)</f>
        <v>0</v>
      </c>
      <c r="AD388" s="75">
        <v>0</v>
      </c>
      <c r="AE388" s="75">
        <v>0</v>
      </c>
      <c r="AF388" s="75">
        <v>0</v>
      </c>
      <c r="AG388" s="75">
        <f>IF(AG387+2&lt;13,(AG387+2)*AH1,(AG387-10)*AH1)</f>
        <v>0</v>
      </c>
      <c r="AH388" s="75">
        <f>SUM(BG388*AH1)</f>
        <v>0</v>
      </c>
      <c r="AI388" s="75">
        <f>IF(AG388&lt;3,(AI387+1)*AH1,AI387*AH1)</f>
        <v>0</v>
      </c>
      <c r="AJ388" s="75">
        <f>IF(AJ386=AJ387,(AJ387+1-AK388)*AL1,AJ387*AL1)</f>
        <v>0</v>
      </c>
      <c r="AK388" s="75">
        <f t="shared" si="301"/>
        <v>0</v>
      </c>
      <c r="AL388" s="75">
        <f>IF(AJ388-AJ387=0,(AL387+15)*AL1,AM1*AL1)</f>
        <v>0</v>
      </c>
      <c r="AM388" s="75">
        <f>IF(AK388=12,(AM387+1)*AL1,AM387*AL1)</f>
        <v>0</v>
      </c>
      <c r="AN388" s="75">
        <f>IF(AN386=AN387,(AN387+1-AO388)*AO1,AN387*AO1)</f>
        <v>0</v>
      </c>
      <c r="AO388" s="75">
        <f t="shared" si="293"/>
        <v>0</v>
      </c>
      <c r="AP388" s="75">
        <f>IF(AN387=AN388,BG388*AO1,(AP387-15)*AO1)</f>
        <v>0</v>
      </c>
      <c r="AQ388" s="75">
        <f>IF(AO388=12,(AQ387+1)*AO1,AQ387*AO1)</f>
        <v>0</v>
      </c>
      <c r="AR388" s="91">
        <f>SUM(MONTH(BC387+14)*AS1)</f>
        <v>0</v>
      </c>
      <c r="AS388" s="91">
        <f>SUM(DAY(BC387+14)*AS1)</f>
        <v>0</v>
      </c>
      <c r="AT388" s="91">
        <f>SUM(YEAR(BC387+14)*AS1)</f>
        <v>0</v>
      </c>
      <c r="AU388" s="91">
        <f>SUM(MONTH(BC387+7)*AV1)</f>
        <v>0</v>
      </c>
      <c r="AV388" s="91">
        <f>SUM(DAY(BC387+7)*AV1)</f>
        <v>0</v>
      </c>
      <c r="AW388" s="91">
        <f>SUM(YEAR(BC387+7)*AV1)</f>
        <v>0</v>
      </c>
      <c r="AX388" s="91">
        <f t="shared" si="271"/>
        <v>1</v>
      </c>
      <c r="AY388" s="91">
        <f t="shared" ref="AY388:AY451" si="319">SUM(R388+U388+X388+AA388+AD388+AG388+AJ388+AN388+AR388+AU388+AX388)</f>
        <v>1</v>
      </c>
      <c r="AZ388" s="91">
        <f t="shared" ref="AZ388:BA451" si="320">SUM(S388+V388+Y388+AB388+AE388+AH388+AL388+AP388+AS388+AV388)</f>
        <v>0</v>
      </c>
      <c r="BA388" s="91">
        <f t="shared" si="320"/>
        <v>0</v>
      </c>
      <c r="BB388" s="79">
        <f t="shared" si="272"/>
        <v>0</v>
      </c>
      <c r="BC388" s="91">
        <f t="shared" si="273"/>
        <v>0</v>
      </c>
      <c r="BD388" s="75" t="s">
        <v>59</v>
      </c>
      <c r="BE388" s="91">
        <f>IF(BC388&lt;BU42,((BC388*10)+5),999999)</f>
        <v>5</v>
      </c>
      <c r="BF388" s="91">
        <f t="shared" si="274"/>
        <v>1</v>
      </c>
      <c r="BG388" s="75">
        <f t="shared" si="275"/>
        <v>0</v>
      </c>
      <c r="BH388" s="75">
        <f t="shared" si="294"/>
        <v>0</v>
      </c>
      <c r="BI388" s="75" t="b">
        <f t="shared" si="276"/>
        <v>0</v>
      </c>
      <c r="BJ388" s="75">
        <f t="shared" si="277"/>
        <v>0</v>
      </c>
      <c r="BK388" s="75">
        <f t="shared" si="278"/>
        <v>0</v>
      </c>
      <c r="BL388" s="75" t="b">
        <f t="shared" si="279"/>
        <v>1</v>
      </c>
      <c r="BM388" s="75">
        <f t="shared" si="280"/>
        <v>0</v>
      </c>
      <c r="BN388" s="75">
        <f t="shared" si="281"/>
        <v>0</v>
      </c>
      <c r="BO388" s="75" t="b">
        <f t="shared" si="282"/>
        <v>0</v>
      </c>
      <c r="BP388" s="75">
        <f t="shared" si="283"/>
        <v>0</v>
      </c>
      <c r="BQ388" s="75">
        <f t="shared" si="284"/>
        <v>0</v>
      </c>
      <c r="BR388" s="75"/>
      <c r="BS388" s="72" t="b">
        <f t="shared" si="308"/>
        <v>0</v>
      </c>
      <c r="BT388" s="72">
        <f t="shared" si="313"/>
        <v>0</v>
      </c>
      <c r="BU388" s="69" t="str">
        <f t="shared" si="312"/>
        <v/>
      </c>
      <c r="BV388" s="75"/>
      <c r="BW388" s="75"/>
      <c r="BX388" s="75"/>
      <c r="BY388" s="75"/>
      <c r="BZ388" s="75"/>
      <c r="CA388" s="75"/>
      <c r="CB388" s="75"/>
      <c r="CC388" s="75"/>
      <c r="CD388" s="79">
        <f t="shared" si="285"/>
        <v>0</v>
      </c>
      <c r="CE388" s="92">
        <f>IF(CD388&lt;CE3,CD388,CE3)</f>
        <v>0</v>
      </c>
      <c r="CF388" s="72" t="str">
        <f>IF(CE388&gt;=CE3,"BALLOON","PMT")</f>
        <v>PMT</v>
      </c>
      <c r="CG388" s="91">
        <f t="shared" si="295"/>
        <v>0</v>
      </c>
      <c r="CH388" s="91">
        <f>IF(BX1=360,CB5,CG388)</f>
        <v>0</v>
      </c>
      <c r="CI388" s="75" t="b">
        <f t="shared" si="286"/>
        <v>0</v>
      </c>
      <c r="CJ388" s="75">
        <f t="shared" si="296"/>
        <v>0</v>
      </c>
      <c r="CK388" s="75">
        <f>SUM(CJ388*CK1)</f>
        <v>0</v>
      </c>
      <c r="CL388" s="98">
        <f t="shared" si="287"/>
        <v>0</v>
      </c>
      <c r="CM388" s="97">
        <f>IF(CF388="PMT",E16-CL388,0)</f>
        <v>0</v>
      </c>
      <c r="CN388" s="97">
        <f t="shared" si="300"/>
        <v>0</v>
      </c>
      <c r="CO388" s="97">
        <f t="shared" si="288"/>
        <v>0</v>
      </c>
      <c r="CP388" s="97">
        <f t="shared" si="289"/>
        <v>0</v>
      </c>
      <c r="CQ388" s="94">
        <f t="shared" si="290"/>
        <v>0</v>
      </c>
      <c r="CR388" s="95">
        <f t="shared" si="297"/>
        <v>0</v>
      </c>
      <c r="CS388" s="96">
        <f t="shared" si="291"/>
        <v>0</v>
      </c>
      <c r="CT388" s="75">
        <f t="shared" si="299"/>
        <v>0</v>
      </c>
      <c r="CU388" s="99">
        <f t="shared" si="292"/>
        <v>0</v>
      </c>
      <c r="CV388" s="99">
        <f t="shared" si="318"/>
        <v>0</v>
      </c>
      <c r="CW388" s="100">
        <f t="shared" si="298"/>
        <v>0</v>
      </c>
      <c r="CX388" s="75">
        <f>SUM(CR388*CT388*BE1)</f>
        <v>0</v>
      </c>
    </row>
    <row r="389" spans="1:102" ht="18.95" customHeight="1">
      <c r="A389" s="45" t="str">
        <f t="shared" si="302"/>
        <v/>
      </c>
      <c r="B389" s="55" t="str">
        <f t="shared" si="304"/>
        <v/>
      </c>
      <c r="C389" s="47" t="str">
        <f t="shared" si="303"/>
        <v/>
      </c>
      <c r="D389" s="56" t="str">
        <f t="shared" si="305"/>
        <v/>
      </c>
      <c r="E389" s="121" t="str">
        <f t="shared" si="309"/>
        <v/>
      </c>
      <c r="F389" s="121"/>
      <c r="G389" s="57" t="str">
        <f t="shared" si="306"/>
        <v/>
      </c>
      <c r="H389" s="57" t="str">
        <f t="shared" si="307"/>
        <v/>
      </c>
      <c r="I389" s="128" t="str">
        <f t="shared" si="310"/>
        <v/>
      </c>
      <c r="J389" s="128" t="str">
        <f t="shared" si="311"/>
        <v/>
      </c>
      <c r="K389" s="140" t="str">
        <f t="shared" si="314"/>
        <v/>
      </c>
      <c r="L389" s="140"/>
      <c r="M389" s="139" t="str">
        <f t="shared" si="315"/>
        <v/>
      </c>
      <c r="N389" s="139"/>
      <c r="O389" s="46" t="str">
        <f t="shared" si="316"/>
        <v/>
      </c>
      <c r="P389" s="51" t="str">
        <f t="shared" si="317"/>
        <v/>
      </c>
      <c r="Q389" s="51"/>
      <c r="R389" s="75">
        <f>IF(R388+1&lt;13,(R388+1)*S1,1*S1)</f>
        <v>0</v>
      </c>
      <c r="S389" s="75">
        <f>SUM(BG389*S1)</f>
        <v>0</v>
      </c>
      <c r="T389" s="75">
        <f>IF(R389=1,(T388+1)*S1,T388*S1)</f>
        <v>0</v>
      </c>
      <c r="U389" s="75">
        <f>IF(U388+3&lt;13,(U388+3)*V1,(U388-9)*V1)</f>
        <v>0</v>
      </c>
      <c r="V389" s="75">
        <f>SUM(BG389*V1)</f>
        <v>0</v>
      </c>
      <c r="W389" s="75">
        <f>IF(U389&lt;4,(W388+1)*V1,W388*V1)</f>
        <v>0</v>
      </c>
      <c r="X389" s="75">
        <f>IF(X388+6&lt;13,(X388+6)*Y1,(X388-6)*Y1)</f>
        <v>0</v>
      </c>
      <c r="Y389" s="75">
        <f>SUM(BG389*Y1)</f>
        <v>0</v>
      </c>
      <c r="Z389" s="75">
        <f>IF(X389&lt;6,(Z388+1)*Y1,Z388*Y1)</f>
        <v>0</v>
      </c>
      <c r="AA389" s="75">
        <f>SUM(AA388*AB1)</f>
        <v>0</v>
      </c>
      <c r="AB389" s="75">
        <f>SUM(BG389*AB1)</f>
        <v>0</v>
      </c>
      <c r="AC389" s="75">
        <f>SUM(AC388+1*AB1)</f>
        <v>0</v>
      </c>
      <c r="AD389" s="75">
        <v>0</v>
      </c>
      <c r="AE389" s="75">
        <v>0</v>
      </c>
      <c r="AF389" s="75">
        <v>0</v>
      </c>
      <c r="AG389" s="75">
        <f>IF(AG388+2&lt;13,(AG388+2)*AH1,(AG388-10)*AH1)</f>
        <v>0</v>
      </c>
      <c r="AH389" s="75">
        <f>SUM(BG389*AH1)</f>
        <v>0</v>
      </c>
      <c r="AI389" s="75">
        <f>IF(AG389&lt;3,(AI388+1)*AH1,AI388*AH1)</f>
        <v>0</v>
      </c>
      <c r="AJ389" s="75">
        <f>IF(AJ387=AJ388,(AJ388+1-AK389)*AL1,AJ388*AL1)</f>
        <v>0</v>
      </c>
      <c r="AK389" s="75">
        <f t="shared" si="301"/>
        <v>0</v>
      </c>
      <c r="AL389" s="75">
        <f>IF(AJ389-AJ388=0,(AL388+15)*AL1,AM1*AL1)</f>
        <v>0</v>
      </c>
      <c r="AM389" s="75">
        <f>IF(AK389=12,(AM388+1)*AL1,AM388*AL1)</f>
        <v>0</v>
      </c>
      <c r="AN389" s="75">
        <f>IF(AN387=AN388,(AN388+1-AO389)*AO1,AN388*AO1)</f>
        <v>0</v>
      </c>
      <c r="AO389" s="75">
        <f t="shared" si="293"/>
        <v>0</v>
      </c>
      <c r="AP389" s="75">
        <f>IF(AN388=AN389,BG389*AO1,(AP388-15)*AO1)</f>
        <v>0</v>
      </c>
      <c r="AQ389" s="75">
        <f>IF(AO389=12,(AQ388+1)*AO1,AQ388*AO1)</f>
        <v>0</v>
      </c>
      <c r="AR389" s="91">
        <f>SUM(MONTH(BC388+14)*AS1)</f>
        <v>0</v>
      </c>
      <c r="AS389" s="91">
        <f>SUM(DAY(BC388+14)*AS1)</f>
        <v>0</v>
      </c>
      <c r="AT389" s="91">
        <f>SUM(YEAR(BC388+14)*AS1)</f>
        <v>0</v>
      </c>
      <c r="AU389" s="91">
        <f>SUM(MONTH(BC388+7)*AV1)</f>
        <v>0</v>
      </c>
      <c r="AV389" s="91">
        <f>SUM(DAY(BC388+7)*AV1)</f>
        <v>0</v>
      </c>
      <c r="AW389" s="91">
        <f>SUM(YEAR(BC388+7)*AV1)</f>
        <v>0</v>
      </c>
      <c r="AX389" s="91">
        <f t="shared" si="271"/>
        <v>1</v>
      </c>
      <c r="AY389" s="91">
        <f t="shared" si="319"/>
        <v>1</v>
      </c>
      <c r="AZ389" s="91">
        <f t="shared" si="320"/>
        <v>0</v>
      </c>
      <c r="BA389" s="91">
        <f t="shared" si="320"/>
        <v>0</v>
      </c>
      <c r="BB389" s="79">
        <f t="shared" si="272"/>
        <v>0</v>
      </c>
      <c r="BC389" s="91">
        <f t="shared" si="273"/>
        <v>0</v>
      </c>
      <c r="BD389" s="75" t="s">
        <v>59</v>
      </c>
      <c r="BE389" s="91">
        <f>IF(BC389&lt;BU42,((BC389*10)+5),999999)</f>
        <v>5</v>
      </c>
      <c r="BF389" s="91">
        <f t="shared" si="274"/>
        <v>1</v>
      </c>
      <c r="BG389" s="75">
        <f t="shared" si="275"/>
        <v>0</v>
      </c>
      <c r="BH389" s="75">
        <f t="shared" si="294"/>
        <v>0</v>
      </c>
      <c r="BI389" s="75" t="b">
        <f t="shared" si="276"/>
        <v>0</v>
      </c>
      <c r="BJ389" s="75">
        <f t="shared" si="277"/>
        <v>0</v>
      </c>
      <c r="BK389" s="75">
        <f t="shared" si="278"/>
        <v>0</v>
      </c>
      <c r="BL389" s="75" t="b">
        <f t="shared" si="279"/>
        <v>1</v>
      </c>
      <c r="BM389" s="75">
        <f t="shared" si="280"/>
        <v>0</v>
      </c>
      <c r="BN389" s="75">
        <f t="shared" si="281"/>
        <v>0</v>
      </c>
      <c r="BO389" s="75" t="b">
        <f t="shared" si="282"/>
        <v>0</v>
      </c>
      <c r="BP389" s="75">
        <f t="shared" si="283"/>
        <v>0</v>
      </c>
      <c r="BQ389" s="75">
        <f t="shared" si="284"/>
        <v>0</v>
      </c>
      <c r="BR389" s="75"/>
      <c r="BS389" s="72" t="b">
        <f t="shared" si="308"/>
        <v>0</v>
      </c>
      <c r="BT389" s="72">
        <f t="shared" si="313"/>
        <v>0</v>
      </c>
      <c r="BU389" s="69" t="str">
        <f t="shared" si="312"/>
        <v/>
      </c>
      <c r="BV389" s="75"/>
      <c r="BW389" s="75"/>
      <c r="BX389" s="75"/>
      <c r="BY389" s="75"/>
      <c r="BZ389" s="75"/>
      <c r="CA389" s="75"/>
      <c r="CB389" s="75"/>
      <c r="CC389" s="75"/>
      <c r="CD389" s="79">
        <f t="shared" si="285"/>
        <v>0</v>
      </c>
      <c r="CE389" s="92">
        <f>IF(CD389&lt;CE3,CD389,CE3)</f>
        <v>0</v>
      </c>
      <c r="CF389" s="72" t="str">
        <f>IF(CE389&gt;=CE3,"BALLOON","PMT")</f>
        <v>PMT</v>
      </c>
      <c r="CG389" s="91">
        <f t="shared" si="295"/>
        <v>0</v>
      </c>
      <c r="CH389" s="91">
        <f>IF(BX1=360,CB5,CG389)</f>
        <v>0</v>
      </c>
      <c r="CI389" s="75" t="b">
        <f t="shared" si="286"/>
        <v>0</v>
      </c>
      <c r="CJ389" s="75">
        <f t="shared" si="296"/>
        <v>0</v>
      </c>
      <c r="CK389" s="75">
        <f>SUM(CJ389*CK1)</f>
        <v>0</v>
      </c>
      <c r="CL389" s="98">
        <f t="shared" si="287"/>
        <v>0</v>
      </c>
      <c r="CM389" s="97">
        <f>IF(CF389="PMT",E16-CL389,0)</f>
        <v>0</v>
      </c>
      <c r="CN389" s="97">
        <f t="shared" si="300"/>
        <v>0</v>
      </c>
      <c r="CO389" s="97">
        <f t="shared" si="288"/>
        <v>0</v>
      </c>
      <c r="CP389" s="97">
        <f t="shared" si="289"/>
        <v>0</v>
      </c>
      <c r="CQ389" s="94">
        <f t="shared" si="290"/>
        <v>0</v>
      </c>
      <c r="CR389" s="95">
        <f t="shared" si="297"/>
        <v>0</v>
      </c>
      <c r="CS389" s="96">
        <f t="shared" si="291"/>
        <v>0</v>
      </c>
      <c r="CT389" s="75">
        <f t="shared" si="299"/>
        <v>0</v>
      </c>
      <c r="CU389" s="99">
        <f t="shared" si="292"/>
        <v>0</v>
      </c>
      <c r="CV389" s="99">
        <f t="shared" si="318"/>
        <v>0</v>
      </c>
      <c r="CW389" s="100">
        <f t="shared" si="298"/>
        <v>0</v>
      </c>
      <c r="CX389" s="75">
        <f>SUM(CR389*CT389*BE1)</f>
        <v>0</v>
      </c>
    </row>
    <row r="390" spans="1:102" ht="18.95" customHeight="1">
      <c r="A390" s="45" t="str">
        <f t="shared" si="302"/>
        <v/>
      </c>
      <c r="B390" s="55" t="str">
        <f t="shared" si="304"/>
        <v/>
      </c>
      <c r="C390" s="47" t="str">
        <f t="shared" si="303"/>
        <v/>
      </c>
      <c r="D390" s="56" t="str">
        <f t="shared" si="305"/>
        <v/>
      </c>
      <c r="E390" s="121" t="str">
        <f t="shared" si="309"/>
        <v/>
      </c>
      <c r="F390" s="121"/>
      <c r="G390" s="57" t="str">
        <f t="shared" si="306"/>
        <v/>
      </c>
      <c r="H390" s="57" t="str">
        <f t="shared" si="307"/>
        <v/>
      </c>
      <c r="I390" s="128" t="str">
        <f t="shared" si="310"/>
        <v/>
      </c>
      <c r="J390" s="128" t="str">
        <f t="shared" si="311"/>
        <v/>
      </c>
      <c r="K390" s="140" t="str">
        <f t="shared" si="314"/>
        <v/>
      </c>
      <c r="L390" s="140"/>
      <c r="M390" s="139" t="str">
        <f t="shared" si="315"/>
        <v/>
      </c>
      <c r="N390" s="139"/>
      <c r="O390" s="46" t="str">
        <f t="shared" si="316"/>
        <v/>
      </c>
      <c r="P390" s="51" t="str">
        <f t="shared" si="317"/>
        <v/>
      </c>
      <c r="Q390" s="51"/>
      <c r="R390" s="75">
        <f>IF(R389+1&lt;13,(R389+1)*S1,1*S1)</f>
        <v>0</v>
      </c>
      <c r="S390" s="75">
        <f>SUM(BG390*S1)</f>
        <v>0</v>
      </c>
      <c r="T390" s="75">
        <f>IF(R390=1,(T389+1)*S1,T389*S1)</f>
        <v>0</v>
      </c>
      <c r="U390" s="75">
        <f>IF(U389+3&lt;13,(U389+3)*V1,(U389-9)*V1)</f>
        <v>0</v>
      </c>
      <c r="V390" s="75">
        <f>SUM(BG390*V1)</f>
        <v>0</v>
      </c>
      <c r="W390" s="75">
        <f>IF(U390&lt;4,(W389+1)*V1,W389*V1)</f>
        <v>0</v>
      </c>
      <c r="X390" s="75">
        <f>IF(X389+6&lt;13,(X389+6)*Y1,(X389-6)*Y1)</f>
        <v>0</v>
      </c>
      <c r="Y390" s="75">
        <f>SUM(BG390*Y1)</f>
        <v>0</v>
      </c>
      <c r="Z390" s="75">
        <f>IF(X390&lt;6,(Z389+1)*Y1,Z389*Y1)</f>
        <v>0</v>
      </c>
      <c r="AA390" s="75">
        <f>SUM(AA389*AB1)</f>
        <v>0</v>
      </c>
      <c r="AB390" s="75">
        <f>SUM(BG390*AB1)</f>
        <v>0</v>
      </c>
      <c r="AC390" s="75">
        <f>SUM(AC389+1*AB1)</f>
        <v>0</v>
      </c>
      <c r="AD390" s="75">
        <v>0</v>
      </c>
      <c r="AE390" s="75">
        <v>0</v>
      </c>
      <c r="AF390" s="75">
        <v>0</v>
      </c>
      <c r="AG390" s="75">
        <f>IF(AG389+2&lt;13,(AG389+2)*AH1,(AG389-10)*AH1)</f>
        <v>0</v>
      </c>
      <c r="AH390" s="75">
        <f>SUM(BG390*AH1)</f>
        <v>0</v>
      </c>
      <c r="AI390" s="75">
        <f>IF(AG390&lt;3,(AI389+1)*AH1,AI389*AH1)</f>
        <v>0</v>
      </c>
      <c r="AJ390" s="75">
        <f>IF(AJ388=AJ389,(AJ389+1-AK390)*AL1,AJ389*AL1)</f>
        <v>0</v>
      </c>
      <c r="AK390" s="75">
        <f t="shared" si="301"/>
        <v>0</v>
      </c>
      <c r="AL390" s="75">
        <f>IF(AJ390-AJ389=0,(AL389+15)*AL1,AM1*AL1)</f>
        <v>0</v>
      </c>
      <c r="AM390" s="75">
        <f>IF(AK390=12,(AM389+1)*AL1,AM389*AL1)</f>
        <v>0</v>
      </c>
      <c r="AN390" s="75">
        <f>IF(AN388=AN389,(AN389+1-AO390)*AO1,AN389*AO1)</f>
        <v>0</v>
      </c>
      <c r="AO390" s="75">
        <f t="shared" si="293"/>
        <v>0</v>
      </c>
      <c r="AP390" s="75">
        <f>IF(AN389=AN390,BG390*AO1,(AP389-15)*AO1)</f>
        <v>0</v>
      </c>
      <c r="AQ390" s="75">
        <f>IF(AO390=12,(AQ389+1)*AO1,AQ389*AO1)</f>
        <v>0</v>
      </c>
      <c r="AR390" s="91">
        <f>SUM(MONTH(BC389+14)*AS1)</f>
        <v>0</v>
      </c>
      <c r="AS390" s="91">
        <f>SUM(DAY(BC389+14)*AS1)</f>
        <v>0</v>
      </c>
      <c r="AT390" s="91">
        <f>SUM(YEAR(BC389+14)*AS1)</f>
        <v>0</v>
      </c>
      <c r="AU390" s="91">
        <f>SUM(MONTH(BC389+7)*AV1)</f>
        <v>0</v>
      </c>
      <c r="AV390" s="91">
        <f>SUM(DAY(BC389+7)*AV1)</f>
        <v>0</v>
      </c>
      <c r="AW390" s="91">
        <f>SUM(YEAR(BC389+7)*AV1)</f>
        <v>0</v>
      </c>
      <c r="AX390" s="91">
        <f t="shared" ref="AX390:AX453" si="321">IF(BA390&gt;0,0,1)</f>
        <v>1</v>
      </c>
      <c r="AY390" s="91">
        <f t="shared" si="319"/>
        <v>1</v>
      </c>
      <c r="AZ390" s="91">
        <f t="shared" si="320"/>
        <v>0</v>
      </c>
      <c r="BA390" s="91">
        <f t="shared" si="320"/>
        <v>0</v>
      </c>
      <c r="BB390" s="79">
        <f t="shared" ref="BB390:BB453" si="322">DATE(BA390,AY390,AZ390)</f>
        <v>0</v>
      </c>
      <c r="BC390" s="91">
        <f t="shared" ref="BC390:BC453" si="323">DATE(BA390,AY390,AZ390)</f>
        <v>0</v>
      </c>
      <c r="BD390" s="75" t="s">
        <v>59</v>
      </c>
      <c r="BE390" s="91">
        <f>IF(BC390&lt;BU42,((BC390*10)+5),999999)</f>
        <v>5</v>
      </c>
      <c r="BF390" s="91">
        <f t="shared" ref="BF390:BF453" si="324">SUM(AY390)</f>
        <v>1</v>
      </c>
      <c r="BG390" s="75">
        <f t="shared" ref="BG390:BG453" si="325">SUM(BK390+BN390+BQ390)</f>
        <v>0</v>
      </c>
      <c r="BH390" s="75">
        <f t="shared" si="294"/>
        <v>0</v>
      </c>
      <c r="BI390" s="75" t="b">
        <f t="shared" ref="BI390:BI453" si="326">OR(BF390=4,BF390=6,BF390=7,BF390=9,BF390=11)</f>
        <v>0</v>
      </c>
      <c r="BJ390" s="75">
        <f t="shared" ref="BJ390:BJ453" si="327">IF(BH390&gt;30,30,BH390)</f>
        <v>0</v>
      </c>
      <c r="BK390" s="75">
        <f t="shared" ref="BK390:BK453" si="328">IF(BI390,BJ390,0)</f>
        <v>0</v>
      </c>
      <c r="BL390" s="75" t="b">
        <f t="shared" ref="BL390:BL453" si="329">OR(BF390=1,BF390=3,BF390=5,BF390=8,BF390=10,BF390=12)</f>
        <v>1</v>
      </c>
      <c r="BM390" s="75">
        <f t="shared" ref="BM390:BM453" si="330">IF(BH390&gt;31,31,BH390)</f>
        <v>0</v>
      </c>
      <c r="BN390" s="75">
        <f t="shared" ref="BN390:BN453" si="331">IF(BL390,BM390,0)</f>
        <v>0</v>
      </c>
      <c r="BO390" s="75" t="b">
        <f t="shared" ref="BO390:BO453" si="332">OR(BF390=2)</f>
        <v>0</v>
      </c>
      <c r="BP390" s="75">
        <f t="shared" ref="BP390:BP453" si="333">IF(BH390&gt;28,28,BH390)</f>
        <v>0</v>
      </c>
      <c r="BQ390" s="75">
        <f t="shared" ref="BQ390:BQ453" si="334">IF(BO390,BP390,0)</f>
        <v>0</v>
      </c>
      <c r="BR390" s="75"/>
      <c r="BS390" s="72" t="b">
        <f t="shared" si="308"/>
        <v>0</v>
      </c>
      <c r="BT390" s="72">
        <f t="shared" si="313"/>
        <v>0</v>
      </c>
      <c r="BU390" s="69" t="str">
        <f t="shared" si="312"/>
        <v/>
      </c>
      <c r="BV390" s="75"/>
      <c r="BW390" s="75"/>
      <c r="BX390" s="75"/>
      <c r="BY390" s="75"/>
      <c r="BZ390" s="75"/>
      <c r="CA390" s="75"/>
      <c r="CB390" s="75"/>
      <c r="CC390" s="75"/>
      <c r="CD390" s="79">
        <f t="shared" ref="CD390:CD453" si="335">SUM(BB389)</f>
        <v>0</v>
      </c>
      <c r="CE390" s="92">
        <f>IF(CD390&lt;CE3,CD390,CE3)</f>
        <v>0</v>
      </c>
      <c r="CF390" s="72" t="str">
        <f>IF(CE390&gt;=CE3,"BALLOON","PMT")</f>
        <v>PMT</v>
      </c>
      <c r="CG390" s="91">
        <f t="shared" si="295"/>
        <v>0</v>
      </c>
      <c r="CH390" s="91">
        <f>IF(BX1=360,CB5,CG390)</f>
        <v>0</v>
      </c>
      <c r="CI390" s="75" t="b">
        <f t="shared" ref="CI390:CI453" si="336">AND(CF390="BALLOON",CG390&lt;CH390)</f>
        <v>0</v>
      </c>
      <c r="CJ390" s="75">
        <f t="shared" si="296"/>
        <v>0</v>
      </c>
      <c r="CK390" s="75">
        <f>SUM(CJ390*CK1)</f>
        <v>0</v>
      </c>
      <c r="CL390" s="98">
        <f t="shared" ref="CL390:CL453" si="337">PMT(CK390,1,-CP389,CP389)</f>
        <v>0</v>
      </c>
      <c r="CM390" s="97">
        <f>IF(CF390="PMT",E16-CL390,0)</f>
        <v>0</v>
      </c>
      <c r="CN390" s="97">
        <f t="shared" si="300"/>
        <v>0</v>
      </c>
      <c r="CO390" s="97">
        <f t="shared" ref="CO390:CO453" si="338">IF(CF390="BALLOON",(CP389)*CT390,0)</f>
        <v>0</v>
      </c>
      <c r="CP390" s="97">
        <f t="shared" ref="CP390:CP453" si="339">SUM((CP389-CM390-CO390)*CT390)</f>
        <v>0</v>
      </c>
      <c r="CQ390" s="94">
        <f t="shared" ref="CQ390:CQ453" si="340">IF(CO390=0,CP390,CO390+CL390)</f>
        <v>0</v>
      </c>
      <c r="CR390" s="95">
        <f t="shared" si="297"/>
        <v>0</v>
      </c>
      <c r="CS390" s="96">
        <f t="shared" ref="CS390:CS453" si="341">IF(CL390+CM390&lt;CQ389,(CL390+CM390)*CR390,(CQ389+CL390)*CR390)</f>
        <v>0</v>
      </c>
      <c r="CT390" s="75">
        <f t="shared" si="299"/>
        <v>0</v>
      </c>
      <c r="CU390" s="99">
        <f t="shared" ref="CU390:CU453" si="342">IF(CO390=0,CL390+CM390,CO390+CL390)</f>
        <v>0</v>
      </c>
      <c r="CV390" s="99">
        <f t="shared" si="318"/>
        <v>0</v>
      </c>
      <c r="CW390" s="100">
        <f t="shared" si="298"/>
        <v>0</v>
      </c>
      <c r="CX390" s="75">
        <f>SUM(CR390*CT390*BE1)</f>
        <v>0</v>
      </c>
    </row>
    <row r="391" spans="1:102" ht="18.95" customHeight="1">
      <c r="A391" s="45" t="str">
        <f t="shared" si="302"/>
        <v/>
      </c>
      <c r="B391" s="55" t="str">
        <f t="shared" si="304"/>
        <v/>
      </c>
      <c r="C391" s="47" t="str">
        <f t="shared" si="303"/>
        <v/>
      </c>
      <c r="D391" s="56" t="str">
        <f t="shared" si="305"/>
        <v/>
      </c>
      <c r="E391" s="121" t="str">
        <f t="shared" si="309"/>
        <v/>
      </c>
      <c r="F391" s="121"/>
      <c r="G391" s="57" t="str">
        <f t="shared" si="306"/>
        <v/>
      </c>
      <c r="H391" s="57" t="str">
        <f t="shared" si="307"/>
        <v/>
      </c>
      <c r="I391" s="128" t="str">
        <f t="shared" si="310"/>
        <v/>
      </c>
      <c r="J391" s="128" t="str">
        <f t="shared" si="311"/>
        <v/>
      </c>
      <c r="K391" s="140" t="str">
        <f t="shared" si="314"/>
        <v/>
      </c>
      <c r="L391" s="140"/>
      <c r="M391" s="139" t="str">
        <f t="shared" si="315"/>
        <v/>
      </c>
      <c r="N391" s="139"/>
      <c r="O391" s="46" t="str">
        <f t="shared" si="316"/>
        <v/>
      </c>
      <c r="P391" s="51" t="str">
        <f t="shared" si="317"/>
        <v/>
      </c>
      <c r="Q391" s="51"/>
      <c r="R391" s="75">
        <f>IF(R390+1&lt;13,(R390+1)*S1,1*S1)</f>
        <v>0</v>
      </c>
      <c r="S391" s="75">
        <f>SUM(BG391*S1)</f>
        <v>0</v>
      </c>
      <c r="T391" s="75">
        <f>IF(R391=1,(T390+1)*S1,T390*S1)</f>
        <v>0</v>
      </c>
      <c r="U391" s="75">
        <f>IF(U390+3&lt;13,(U390+3)*V1,(U390-9)*V1)</f>
        <v>0</v>
      </c>
      <c r="V391" s="75">
        <f>SUM(BG391*V1)</f>
        <v>0</v>
      </c>
      <c r="W391" s="75">
        <f>IF(U391&lt;4,(W390+1)*V1,W390*V1)</f>
        <v>0</v>
      </c>
      <c r="X391" s="75">
        <f>IF(X390+6&lt;13,(X390+6)*Y1,(X390-6)*Y1)</f>
        <v>0</v>
      </c>
      <c r="Y391" s="75">
        <f>SUM(BG391*Y1)</f>
        <v>0</v>
      </c>
      <c r="Z391" s="75">
        <f>IF(X391&lt;6,(Z390+1)*Y1,Z390*Y1)</f>
        <v>0</v>
      </c>
      <c r="AA391" s="75">
        <f>SUM(AA390*AB1)</f>
        <v>0</v>
      </c>
      <c r="AB391" s="75">
        <f>SUM(BG391*AB1)</f>
        <v>0</v>
      </c>
      <c r="AC391" s="75">
        <f>SUM(AC390+1*AB1)</f>
        <v>0</v>
      </c>
      <c r="AD391" s="75">
        <v>0</v>
      </c>
      <c r="AE391" s="75">
        <v>0</v>
      </c>
      <c r="AF391" s="75">
        <v>0</v>
      </c>
      <c r="AG391" s="75">
        <f>IF(AG390+2&lt;13,(AG390+2)*AH1,(AG390-10)*AH1)</f>
        <v>0</v>
      </c>
      <c r="AH391" s="75">
        <f>SUM(BG391*AH1)</f>
        <v>0</v>
      </c>
      <c r="AI391" s="75">
        <f>IF(AG391&lt;3,(AI390+1)*AH1,AI390*AH1)</f>
        <v>0</v>
      </c>
      <c r="AJ391" s="75">
        <f>IF(AJ389=AJ390,(AJ390+1-AK391)*AL1,AJ390*AL1)</f>
        <v>0</v>
      </c>
      <c r="AK391" s="75">
        <f t="shared" si="301"/>
        <v>0</v>
      </c>
      <c r="AL391" s="75">
        <f>IF(AJ391-AJ390=0,(AL390+15)*AL1,AM1*AL1)</f>
        <v>0</v>
      </c>
      <c r="AM391" s="75">
        <f>IF(AK391=12,(AM390+1)*AL1,AM390*AL1)</f>
        <v>0</v>
      </c>
      <c r="AN391" s="75">
        <f>IF(AN389=AN390,(AN390+1-AO391)*AO1,AN390*AO1)</f>
        <v>0</v>
      </c>
      <c r="AO391" s="75">
        <f t="shared" ref="AO391:AO454" si="343">IF(AN390+AN389=24,12,0)</f>
        <v>0</v>
      </c>
      <c r="AP391" s="75">
        <f>IF(AN390=AN391,BG391*AO1,(AP390-15)*AO1)</f>
        <v>0</v>
      </c>
      <c r="AQ391" s="75">
        <f>IF(AO391=12,(AQ390+1)*AO1,AQ390*AO1)</f>
        <v>0</v>
      </c>
      <c r="AR391" s="91">
        <f>SUM(MONTH(BC390+14)*AS1)</f>
        <v>0</v>
      </c>
      <c r="AS391" s="91">
        <f>SUM(DAY(BC390+14)*AS1)</f>
        <v>0</v>
      </c>
      <c r="AT391" s="91">
        <f>SUM(YEAR(BC390+14)*AS1)</f>
        <v>0</v>
      </c>
      <c r="AU391" s="91">
        <f>SUM(MONTH(BC390+7)*AV1)</f>
        <v>0</v>
      </c>
      <c r="AV391" s="91">
        <f>SUM(DAY(BC390+7)*AV1)</f>
        <v>0</v>
      </c>
      <c r="AW391" s="91">
        <f>SUM(YEAR(BC390+7)*AV1)</f>
        <v>0</v>
      </c>
      <c r="AX391" s="91">
        <f t="shared" si="321"/>
        <v>1</v>
      </c>
      <c r="AY391" s="91">
        <f t="shared" si="319"/>
        <v>1</v>
      </c>
      <c r="AZ391" s="91">
        <f t="shared" si="320"/>
        <v>0</v>
      </c>
      <c r="BA391" s="91">
        <f t="shared" si="320"/>
        <v>0</v>
      </c>
      <c r="BB391" s="79">
        <f t="shared" si="322"/>
        <v>0</v>
      </c>
      <c r="BC391" s="91">
        <f t="shared" si="323"/>
        <v>0</v>
      </c>
      <c r="BD391" s="75" t="s">
        <v>59</v>
      </c>
      <c r="BE391" s="91">
        <f>IF(BC391&lt;BU42,((BC391*10)+5),999999)</f>
        <v>5</v>
      </c>
      <c r="BF391" s="91">
        <f t="shared" si="324"/>
        <v>1</v>
      </c>
      <c r="BG391" s="75">
        <f t="shared" si="325"/>
        <v>0</v>
      </c>
      <c r="BH391" s="75">
        <f t="shared" ref="BH391:BH454" si="344">SUM(BH390)</f>
        <v>0</v>
      </c>
      <c r="BI391" s="75" t="b">
        <f t="shared" si="326"/>
        <v>0</v>
      </c>
      <c r="BJ391" s="75">
        <f t="shared" si="327"/>
        <v>0</v>
      </c>
      <c r="BK391" s="75">
        <f t="shared" si="328"/>
        <v>0</v>
      </c>
      <c r="BL391" s="75" t="b">
        <f t="shared" si="329"/>
        <v>1</v>
      </c>
      <c r="BM391" s="75">
        <f t="shared" si="330"/>
        <v>0</v>
      </c>
      <c r="BN391" s="75">
        <f t="shared" si="331"/>
        <v>0</v>
      </c>
      <c r="BO391" s="75" t="b">
        <f t="shared" si="332"/>
        <v>0</v>
      </c>
      <c r="BP391" s="75">
        <f t="shared" si="333"/>
        <v>0</v>
      </c>
      <c r="BQ391" s="75">
        <f t="shared" si="334"/>
        <v>0</v>
      </c>
      <c r="BR391" s="75"/>
      <c r="BS391" s="72" t="b">
        <f t="shared" si="308"/>
        <v>0</v>
      </c>
      <c r="BT391" s="72">
        <f t="shared" si="313"/>
        <v>0</v>
      </c>
      <c r="BU391" s="69" t="str">
        <f t="shared" si="312"/>
        <v/>
      </c>
      <c r="BV391" s="75"/>
      <c r="BW391" s="75"/>
      <c r="BX391" s="75"/>
      <c r="BY391" s="75"/>
      <c r="BZ391" s="75"/>
      <c r="CA391" s="75"/>
      <c r="CB391" s="75"/>
      <c r="CC391" s="75"/>
      <c r="CD391" s="79">
        <f t="shared" si="335"/>
        <v>0</v>
      </c>
      <c r="CE391" s="92">
        <f>IF(CD391&lt;CE3,CD391,CE3)</f>
        <v>0</v>
      </c>
      <c r="CF391" s="72" t="str">
        <f>IF(CE391&gt;=CE3,"BALLOON","PMT")</f>
        <v>PMT</v>
      </c>
      <c r="CG391" s="91">
        <f t="shared" ref="CG391:CG454" si="345">SUM(CE391-CE390)</f>
        <v>0</v>
      </c>
      <c r="CH391" s="91">
        <f>IF(BX1=360,CB5,CG391)</f>
        <v>0</v>
      </c>
      <c r="CI391" s="75" t="b">
        <f t="shared" si="336"/>
        <v>0</v>
      </c>
      <c r="CJ391" s="75">
        <f t="shared" ref="CJ391:CJ454" si="346">IF(CI391,CG391,CH391)</f>
        <v>0</v>
      </c>
      <c r="CK391" s="75">
        <f>SUM(CJ391*CK1)</f>
        <v>0</v>
      </c>
      <c r="CL391" s="98">
        <f t="shared" si="337"/>
        <v>0</v>
      </c>
      <c r="CM391" s="97">
        <f>IF(CF391="PMT",E16-CL391,0)</f>
        <v>0</v>
      </c>
      <c r="CN391" s="97">
        <f t="shared" si="300"/>
        <v>0</v>
      </c>
      <c r="CO391" s="97">
        <f t="shared" si="338"/>
        <v>0</v>
      </c>
      <c r="CP391" s="97">
        <f t="shared" si="339"/>
        <v>0</v>
      </c>
      <c r="CQ391" s="94">
        <f t="shared" si="340"/>
        <v>0</v>
      </c>
      <c r="CR391" s="95">
        <f t="shared" ref="CR391:CR454" si="347">IF(CL391&gt;0,1,0)</f>
        <v>0</v>
      </c>
      <c r="CS391" s="96">
        <f t="shared" si="341"/>
        <v>0</v>
      </c>
      <c r="CT391" s="75">
        <f t="shared" si="299"/>
        <v>0</v>
      </c>
      <c r="CU391" s="99">
        <f t="shared" si="342"/>
        <v>0</v>
      </c>
      <c r="CV391" s="99">
        <f t="shared" si="318"/>
        <v>0</v>
      </c>
      <c r="CW391" s="100">
        <f t="shared" ref="CW391:CW454" si="348">SUM((CW390-CN391-CO391)*CR391*CT391)</f>
        <v>0</v>
      </c>
      <c r="CX391" s="75">
        <f>SUM(CR391*CT391*BE1)</f>
        <v>0</v>
      </c>
    </row>
    <row r="392" spans="1:102" ht="18.95" customHeight="1">
      <c r="A392" s="45" t="str">
        <f t="shared" si="302"/>
        <v/>
      </c>
      <c r="B392" s="55" t="str">
        <f t="shared" si="304"/>
        <v/>
      </c>
      <c r="C392" s="47" t="str">
        <f t="shared" si="303"/>
        <v/>
      </c>
      <c r="D392" s="56" t="str">
        <f t="shared" si="305"/>
        <v/>
      </c>
      <c r="E392" s="121" t="str">
        <f t="shared" si="309"/>
        <v/>
      </c>
      <c r="F392" s="121"/>
      <c r="G392" s="57" t="str">
        <f t="shared" si="306"/>
        <v/>
      </c>
      <c r="H392" s="57" t="str">
        <f t="shared" si="307"/>
        <v/>
      </c>
      <c r="I392" s="128" t="str">
        <f t="shared" si="310"/>
        <v/>
      </c>
      <c r="J392" s="128" t="str">
        <f t="shared" si="311"/>
        <v/>
      </c>
      <c r="K392" s="140" t="str">
        <f t="shared" si="314"/>
        <v/>
      </c>
      <c r="L392" s="140"/>
      <c r="M392" s="139" t="str">
        <f t="shared" si="315"/>
        <v/>
      </c>
      <c r="N392" s="139"/>
      <c r="O392" s="46" t="str">
        <f t="shared" si="316"/>
        <v/>
      </c>
      <c r="P392" s="51" t="str">
        <f t="shared" si="317"/>
        <v/>
      </c>
      <c r="Q392" s="51"/>
      <c r="R392" s="75">
        <f>IF(R391+1&lt;13,(R391+1)*S1,1*S1)</f>
        <v>0</v>
      </c>
      <c r="S392" s="75">
        <f>SUM(BG392*S1)</f>
        <v>0</v>
      </c>
      <c r="T392" s="75">
        <f>IF(R392=1,(T391+1)*S1,T391*S1)</f>
        <v>0</v>
      </c>
      <c r="U392" s="75">
        <f>IF(U391+3&lt;13,(U391+3)*V1,(U391-9)*V1)</f>
        <v>0</v>
      </c>
      <c r="V392" s="75">
        <f>SUM(BG392*V1)</f>
        <v>0</v>
      </c>
      <c r="W392" s="75">
        <f>IF(U392&lt;4,(W391+1)*V1,W391*V1)</f>
        <v>0</v>
      </c>
      <c r="X392" s="75">
        <f>IF(X391+6&lt;13,(X391+6)*Y1,(X391-6)*Y1)</f>
        <v>0</v>
      </c>
      <c r="Y392" s="75">
        <f>SUM(BG392*Y1)</f>
        <v>0</v>
      </c>
      <c r="Z392" s="75">
        <f>IF(X392&lt;6,(Z391+1)*Y1,Z391*Y1)</f>
        <v>0</v>
      </c>
      <c r="AA392" s="75">
        <f>SUM(AA391*AB1)</f>
        <v>0</v>
      </c>
      <c r="AB392" s="75">
        <f>SUM(BG392*AB1)</f>
        <v>0</v>
      </c>
      <c r="AC392" s="75">
        <f>SUM(AC391+1*AB1)</f>
        <v>0</v>
      </c>
      <c r="AD392" s="75">
        <v>0</v>
      </c>
      <c r="AE392" s="75">
        <v>0</v>
      </c>
      <c r="AF392" s="75">
        <v>0</v>
      </c>
      <c r="AG392" s="75">
        <f>IF(AG391+2&lt;13,(AG391+2)*AH1,(AG391-10)*AH1)</f>
        <v>0</v>
      </c>
      <c r="AH392" s="75">
        <f>SUM(BG392*AH1)</f>
        <v>0</v>
      </c>
      <c r="AI392" s="75">
        <f>IF(AG392&lt;3,(AI391+1)*AH1,AI391*AH1)</f>
        <v>0</v>
      </c>
      <c r="AJ392" s="75">
        <f>IF(AJ390=AJ391,(AJ391+1-AK392)*AL1,AJ391*AL1)</f>
        <v>0</v>
      </c>
      <c r="AK392" s="75">
        <f t="shared" si="301"/>
        <v>0</v>
      </c>
      <c r="AL392" s="75">
        <f>IF(AJ392-AJ391=0,(AL391+15)*AL1,AM1*AL1)</f>
        <v>0</v>
      </c>
      <c r="AM392" s="75">
        <f>IF(AK392=12,(AM391+1)*AL1,AM391*AL1)</f>
        <v>0</v>
      </c>
      <c r="AN392" s="75">
        <f>IF(AN390=AN391,(AN391+1-AO392)*AO1,AN391*AO1)</f>
        <v>0</v>
      </c>
      <c r="AO392" s="75">
        <f t="shared" si="343"/>
        <v>0</v>
      </c>
      <c r="AP392" s="75">
        <f>IF(AN391=AN392,BG392*AO1,(AP391-15)*AO1)</f>
        <v>0</v>
      </c>
      <c r="AQ392" s="75">
        <f>IF(AO392=12,(AQ391+1)*AO1,AQ391*AO1)</f>
        <v>0</v>
      </c>
      <c r="AR392" s="91">
        <f>SUM(MONTH(BC391+14)*AS1)</f>
        <v>0</v>
      </c>
      <c r="AS392" s="91">
        <f>SUM(DAY(BC391+14)*AS1)</f>
        <v>0</v>
      </c>
      <c r="AT392" s="91">
        <f>SUM(YEAR(BC391+14)*AS1)</f>
        <v>0</v>
      </c>
      <c r="AU392" s="91">
        <f>SUM(MONTH(BC391+7)*AV1)</f>
        <v>0</v>
      </c>
      <c r="AV392" s="91">
        <f>SUM(DAY(BC391+7)*AV1)</f>
        <v>0</v>
      </c>
      <c r="AW392" s="91">
        <f>SUM(YEAR(BC391+7)*AV1)</f>
        <v>0</v>
      </c>
      <c r="AX392" s="91">
        <f t="shared" si="321"/>
        <v>1</v>
      </c>
      <c r="AY392" s="91">
        <f t="shared" si="319"/>
        <v>1</v>
      </c>
      <c r="AZ392" s="91">
        <f t="shared" si="320"/>
        <v>0</v>
      </c>
      <c r="BA392" s="91">
        <f t="shared" si="320"/>
        <v>0</v>
      </c>
      <c r="BB392" s="79">
        <f t="shared" si="322"/>
        <v>0</v>
      </c>
      <c r="BC392" s="91">
        <f t="shared" si="323"/>
        <v>0</v>
      </c>
      <c r="BD392" s="75" t="s">
        <v>59</v>
      </c>
      <c r="BE392" s="91">
        <f>IF(BC392&lt;BU42,((BC392*10)+5),999999)</f>
        <v>5</v>
      </c>
      <c r="BF392" s="91">
        <f t="shared" si="324"/>
        <v>1</v>
      </c>
      <c r="BG392" s="75">
        <f t="shared" si="325"/>
        <v>0</v>
      </c>
      <c r="BH392" s="75">
        <f t="shared" si="344"/>
        <v>0</v>
      </c>
      <c r="BI392" s="75" t="b">
        <f t="shared" si="326"/>
        <v>0</v>
      </c>
      <c r="BJ392" s="75">
        <f t="shared" si="327"/>
        <v>0</v>
      </c>
      <c r="BK392" s="75">
        <f t="shared" si="328"/>
        <v>0</v>
      </c>
      <c r="BL392" s="75" t="b">
        <f t="shared" si="329"/>
        <v>1</v>
      </c>
      <c r="BM392" s="75">
        <f t="shared" si="330"/>
        <v>0</v>
      </c>
      <c r="BN392" s="75">
        <f t="shared" si="331"/>
        <v>0</v>
      </c>
      <c r="BO392" s="75" t="b">
        <f t="shared" si="332"/>
        <v>0</v>
      </c>
      <c r="BP392" s="75">
        <f t="shared" si="333"/>
        <v>0</v>
      </c>
      <c r="BQ392" s="75">
        <f t="shared" si="334"/>
        <v>0</v>
      </c>
      <c r="BR392" s="75"/>
      <c r="BS392" s="72" t="b">
        <f t="shared" si="308"/>
        <v>0</v>
      </c>
      <c r="BT392" s="72">
        <f t="shared" si="313"/>
        <v>0</v>
      </c>
      <c r="BU392" s="69" t="str">
        <f t="shared" si="312"/>
        <v/>
      </c>
      <c r="BV392" s="75"/>
      <c r="BW392" s="75"/>
      <c r="BX392" s="75"/>
      <c r="BY392" s="75"/>
      <c r="BZ392" s="75"/>
      <c r="CA392" s="75"/>
      <c r="CB392" s="75"/>
      <c r="CC392" s="75"/>
      <c r="CD392" s="79">
        <f t="shared" si="335"/>
        <v>0</v>
      </c>
      <c r="CE392" s="92">
        <f>IF(CD392&lt;CE3,CD392,CE3)</f>
        <v>0</v>
      </c>
      <c r="CF392" s="72" t="str">
        <f>IF(CE392&gt;=CE3,"BALLOON","PMT")</f>
        <v>PMT</v>
      </c>
      <c r="CG392" s="91">
        <f t="shared" si="345"/>
        <v>0</v>
      </c>
      <c r="CH392" s="91">
        <f>IF(BX1=360,CB5,CG392)</f>
        <v>0</v>
      </c>
      <c r="CI392" s="75" t="b">
        <f t="shared" si="336"/>
        <v>0</v>
      </c>
      <c r="CJ392" s="75">
        <f t="shared" si="346"/>
        <v>0</v>
      </c>
      <c r="CK392" s="75">
        <f>SUM(CJ392*CK1)</f>
        <v>0</v>
      </c>
      <c r="CL392" s="98">
        <f t="shared" si="337"/>
        <v>0</v>
      </c>
      <c r="CM392" s="97">
        <f>IF(CF392="PMT",E16-CL392,0)</f>
        <v>0</v>
      </c>
      <c r="CN392" s="97">
        <f t="shared" si="300"/>
        <v>0</v>
      </c>
      <c r="CO392" s="97">
        <f t="shared" si="338"/>
        <v>0</v>
      </c>
      <c r="CP392" s="97">
        <f t="shared" si="339"/>
        <v>0</v>
      </c>
      <c r="CQ392" s="94">
        <f t="shared" si="340"/>
        <v>0</v>
      </c>
      <c r="CR392" s="95">
        <f t="shared" si="347"/>
        <v>0</v>
      </c>
      <c r="CS392" s="96">
        <f t="shared" si="341"/>
        <v>0</v>
      </c>
      <c r="CT392" s="75">
        <f t="shared" si="299"/>
        <v>0</v>
      </c>
      <c r="CU392" s="99">
        <f t="shared" si="342"/>
        <v>0</v>
      </c>
      <c r="CV392" s="99">
        <f t="shared" si="318"/>
        <v>0</v>
      </c>
      <c r="CW392" s="100">
        <f t="shared" si="348"/>
        <v>0</v>
      </c>
      <c r="CX392" s="75">
        <f>SUM(CR392*CT392*BE1)</f>
        <v>0</v>
      </c>
    </row>
    <row r="393" spans="1:102" ht="18.95" customHeight="1">
      <c r="A393" s="45" t="str">
        <f t="shared" si="302"/>
        <v/>
      </c>
      <c r="B393" s="55" t="str">
        <f t="shared" si="304"/>
        <v/>
      </c>
      <c r="C393" s="47" t="str">
        <f t="shared" si="303"/>
        <v/>
      </c>
      <c r="D393" s="56" t="str">
        <f t="shared" si="305"/>
        <v/>
      </c>
      <c r="E393" s="121" t="str">
        <f t="shared" si="309"/>
        <v/>
      </c>
      <c r="F393" s="121"/>
      <c r="G393" s="57" t="str">
        <f t="shared" si="306"/>
        <v/>
      </c>
      <c r="H393" s="57" t="str">
        <f t="shared" si="307"/>
        <v/>
      </c>
      <c r="I393" s="128" t="str">
        <f t="shared" si="310"/>
        <v/>
      </c>
      <c r="J393" s="128" t="str">
        <f t="shared" si="311"/>
        <v/>
      </c>
      <c r="K393" s="140" t="str">
        <f t="shared" si="314"/>
        <v/>
      </c>
      <c r="L393" s="140"/>
      <c r="M393" s="139" t="str">
        <f t="shared" si="315"/>
        <v/>
      </c>
      <c r="N393" s="139"/>
      <c r="O393" s="46" t="str">
        <f t="shared" si="316"/>
        <v/>
      </c>
      <c r="P393" s="51" t="str">
        <f t="shared" si="317"/>
        <v/>
      </c>
      <c r="Q393" s="51"/>
      <c r="R393" s="75">
        <f>IF(R392+1&lt;13,(R392+1)*S1,1*S1)</f>
        <v>0</v>
      </c>
      <c r="S393" s="75">
        <f>SUM(BG393*S1)</f>
        <v>0</v>
      </c>
      <c r="T393" s="75">
        <f>IF(R393=1,(T392+1)*S1,T392*S1)</f>
        <v>0</v>
      </c>
      <c r="U393" s="75">
        <f>IF(U392+3&lt;13,(U392+3)*V1,(U392-9)*V1)</f>
        <v>0</v>
      </c>
      <c r="V393" s="75">
        <f>SUM(BG393*V1)</f>
        <v>0</v>
      </c>
      <c r="W393" s="75">
        <f>IF(U393&lt;4,(W392+1)*V1,W392*V1)</f>
        <v>0</v>
      </c>
      <c r="X393" s="75">
        <f>IF(X392+6&lt;13,(X392+6)*Y1,(X392-6)*Y1)</f>
        <v>0</v>
      </c>
      <c r="Y393" s="75">
        <f>SUM(BG393*Y1)</f>
        <v>0</v>
      </c>
      <c r="Z393" s="75">
        <f>IF(X393&lt;6,(Z392+1)*Y1,Z392*Y1)</f>
        <v>0</v>
      </c>
      <c r="AA393" s="75">
        <f>SUM(AA392*AB1)</f>
        <v>0</v>
      </c>
      <c r="AB393" s="75">
        <f>SUM(BG393*AB1)</f>
        <v>0</v>
      </c>
      <c r="AC393" s="75">
        <f>SUM(AC392+1*AB1)</f>
        <v>0</v>
      </c>
      <c r="AD393" s="75">
        <v>0</v>
      </c>
      <c r="AE393" s="75">
        <v>0</v>
      </c>
      <c r="AF393" s="75">
        <v>0</v>
      </c>
      <c r="AG393" s="75">
        <f>IF(AG392+2&lt;13,(AG392+2)*AH1,(AG392-10)*AH1)</f>
        <v>0</v>
      </c>
      <c r="AH393" s="75">
        <f>SUM(BG393*AH1)</f>
        <v>0</v>
      </c>
      <c r="AI393" s="75">
        <f>IF(AG393&lt;3,(AI392+1)*AH1,AI392*AH1)</f>
        <v>0</v>
      </c>
      <c r="AJ393" s="75">
        <f>IF(AJ391=AJ392,(AJ392+1-AK393)*AL1,AJ392*AL1)</f>
        <v>0</v>
      </c>
      <c r="AK393" s="75">
        <f t="shared" si="301"/>
        <v>0</v>
      </c>
      <c r="AL393" s="75">
        <f>IF(AJ393-AJ392=0,(AL392+15)*AL1,AM1*AL1)</f>
        <v>0</v>
      </c>
      <c r="AM393" s="75">
        <f>IF(AK393=12,(AM392+1)*AL1,AM392*AL1)</f>
        <v>0</v>
      </c>
      <c r="AN393" s="75">
        <f>IF(AN391=AN392,(AN392+1-AO393)*AO1,AN392*AO1)</f>
        <v>0</v>
      </c>
      <c r="AO393" s="75">
        <f t="shared" si="343"/>
        <v>0</v>
      </c>
      <c r="AP393" s="75">
        <f>IF(AN392=AN393,BG393*AO1,(AP392-15)*AO1)</f>
        <v>0</v>
      </c>
      <c r="AQ393" s="75">
        <f>IF(AO393=12,(AQ392+1)*AO1,AQ392*AO1)</f>
        <v>0</v>
      </c>
      <c r="AR393" s="91">
        <f>SUM(MONTH(BC392+14)*AS1)</f>
        <v>0</v>
      </c>
      <c r="AS393" s="91">
        <f>SUM(DAY(BC392+14)*AS1)</f>
        <v>0</v>
      </c>
      <c r="AT393" s="91">
        <f>SUM(YEAR(BC392+14)*AS1)</f>
        <v>0</v>
      </c>
      <c r="AU393" s="91">
        <f>SUM(MONTH(BC392+7)*AV1)</f>
        <v>0</v>
      </c>
      <c r="AV393" s="91">
        <f>SUM(DAY(BC392+7)*AV1)</f>
        <v>0</v>
      </c>
      <c r="AW393" s="91">
        <f>SUM(YEAR(BC392+7)*AV1)</f>
        <v>0</v>
      </c>
      <c r="AX393" s="91">
        <f t="shared" si="321"/>
        <v>1</v>
      </c>
      <c r="AY393" s="91">
        <f t="shared" si="319"/>
        <v>1</v>
      </c>
      <c r="AZ393" s="91">
        <f t="shared" si="320"/>
        <v>0</v>
      </c>
      <c r="BA393" s="91">
        <f t="shared" si="320"/>
        <v>0</v>
      </c>
      <c r="BB393" s="79">
        <f t="shared" si="322"/>
        <v>0</v>
      </c>
      <c r="BC393" s="91">
        <f t="shared" si="323"/>
        <v>0</v>
      </c>
      <c r="BD393" s="75" t="s">
        <v>59</v>
      </c>
      <c r="BE393" s="91">
        <f>IF(BC393&lt;BU42,((BC393*10)+5),999999)</f>
        <v>5</v>
      </c>
      <c r="BF393" s="91">
        <f t="shared" si="324"/>
        <v>1</v>
      </c>
      <c r="BG393" s="75">
        <f t="shared" si="325"/>
        <v>0</v>
      </c>
      <c r="BH393" s="75">
        <f t="shared" si="344"/>
        <v>0</v>
      </c>
      <c r="BI393" s="75" t="b">
        <f t="shared" si="326"/>
        <v>0</v>
      </c>
      <c r="BJ393" s="75">
        <f t="shared" si="327"/>
        <v>0</v>
      </c>
      <c r="BK393" s="75">
        <f t="shared" si="328"/>
        <v>0</v>
      </c>
      <c r="BL393" s="75" t="b">
        <f t="shared" si="329"/>
        <v>1</v>
      </c>
      <c r="BM393" s="75">
        <f t="shared" si="330"/>
        <v>0</v>
      </c>
      <c r="BN393" s="75">
        <f t="shared" si="331"/>
        <v>0</v>
      </c>
      <c r="BO393" s="75" t="b">
        <f t="shared" si="332"/>
        <v>0</v>
      </c>
      <c r="BP393" s="75">
        <f t="shared" si="333"/>
        <v>0</v>
      </c>
      <c r="BQ393" s="75">
        <f t="shared" si="334"/>
        <v>0</v>
      </c>
      <c r="BR393" s="75"/>
      <c r="BS393" s="72" t="b">
        <f t="shared" si="308"/>
        <v>0</v>
      </c>
      <c r="BT393" s="72">
        <f t="shared" si="313"/>
        <v>0</v>
      </c>
      <c r="BU393" s="69" t="str">
        <f t="shared" si="312"/>
        <v/>
      </c>
      <c r="BV393" s="75"/>
      <c r="BW393" s="75"/>
      <c r="BX393" s="75"/>
      <c r="BY393" s="75"/>
      <c r="BZ393" s="75"/>
      <c r="CA393" s="75"/>
      <c r="CB393" s="75"/>
      <c r="CC393" s="75"/>
      <c r="CD393" s="79">
        <f t="shared" si="335"/>
        <v>0</v>
      </c>
      <c r="CE393" s="92">
        <f>IF(CD393&lt;CE3,CD393,CE3)</f>
        <v>0</v>
      </c>
      <c r="CF393" s="72" t="str">
        <f>IF(CE393&gt;=CE3,"BALLOON","PMT")</f>
        <v>PMT</v>
      </c>
      <c r="CG393" s="91">
        <f t="shared" si="345"/>
        <v>0</v>
      </c>
      <c r="CH393" s="91">
        <f>IF(BX1=360,CB5,CG393)</f>
        <v>0</v>
      </c>
      <c r="CI393" s="75" t="b">
        <f t="shared" si="336"/>
        <v>0</v>
      </c>
      <c r="CJ393" s="75">
        <f t="shared" si="346"/>
        <v>0</v>
      </c>
      <c r="CK393" s="75">
        <f>SUM(CJ393*CK1)</f>
        <v>0</v>
      </c>
      <c r="CL393" s="98">
        <f t="shared" si="337"/>
        <v>0</v>
      </c>
      <c r="CM393" s="97">
        <f>IF(CF393="PMT",E16-CL393,0)</f>
        <v>0</v>
      </c>
      <c r="CN393" s="97">
        <f t="shared" si="300"/>
        <v>0</v>
      </c>
      <c r="CO393" s="97">
        <f t="shared" si="338"/>
        <v>0</v>
      </c>
      <c r="CP393" s="97">
        <f t="shared" si="339"/>
        <v>0</v>
      </c>
      <c r="CQ393" s="94">
        <f t="shared" si="340"/>
        <v>0</v>
      </c>
      <c r="CR393" s="95">
        <f t="shared" si="347"/>
        <v>0</v>
      </c>
      <c r="CS393" s="96">
        <f t="shared" si="341"/>
        <v>0</v>
      </c>
      <c r="CT393" s="75">
        <f t="shared" si="299"/>
        <v>0</v>
      </c>
      <c r="CU393" s="99">
        <f t="shared" si="342"/>
        <v>0</v>
      </c>
      <c r="CV393" s="99">
        <f t="shared" si="318"/>
        <v>0</v>
      </c>
      <c r="CW393" s="100">
        <f t="shared" si="348"/>
        <v>0</v>
      </c>
      <c r="CX393" s="75">
        <f>SUM(CR393*CT393*BE1)</f>
        <v>0</v>
      </c>
    </row>
    <row r="394" spans="1:102" ht="18.95" customHeight="1">
      <c r="A394" s="45" t="str">
        <f t="shared" si="302"/>
        <v/>
      </c>
      <c r="B394" s="55" t="str">
        <f t="shared" si="304"/>
        <v/>
      </c>
      <c r="C394" s="47" t="str">
        <f t="shared" si="303"/>
        <v/>
      </c>
      <c r="D394" s="56" t="str">
        <f t="shared" si="305"/>
        <v/>
      </c>
      <c r="E394" s="121" t="str">
        <f t="shared" si="309"/>
        <v/>
      </c>
      <c r="F394" s="121"/>
      <c r="G394" s="57" t="str">
        <f t="shared" si="306"/>
        <v/>
      </c>
      <c r="H394" s="57" t="str">
        <f t="shared" si="307"/>
        <v/>
      </c>
      <c r="I394" s="128" t="str">
        <f t="shared" si="310"/>
        <v/>
      </c>
      <c r="J394" s="128" t="str">
        <f t="shared" si="311"/>
        <v/>
      </c>
      <c r="K394" s="140" t="str">
        <f t="shared" si="314"/>
        <v/>
      </c>
      <c r="L394" s="140"/>
      <c r="M394" s="139" t="str">
        <f t="shared" si="315"/>
        <v/>
      </c>
      <c r="N394" s="139"/>
      <c r="O394" s="46" t="str">
        <f t="shared" si="316"/>
        <v/>
      </c>
      <c r="P394" s="51" t="str">
        <f t="shared" si="317"/>
        <v/>
      </c>
      <c r="Q394" s="51"/>
      <c r="R394" s="75">
        <f>IF(R393+1&lt;13,(R393+1)*S1,1*S1)</f>
        <v>0</v>
      </c>
      <c r="S394" s="75">
        <f>SUM(BG394*S1)</f>
        <v>0</v>
      </c>
      <c r="T394" s="75">
        <f>IF(R394=1,(T393+1)*S1,T393*S1)</f>
        <v>0</v>
      </c>
      <c r="U394" s="75">
        <f>IF(U393+3&lt;13,(U393+3)*V1,(U393-9)*V1)</f>
        <v>0</v>
      </c>
      <c r="V394" s="75">
        <f>SUM(BG394*V1)</f>
        <v>0</v>
      </c>
      <c r="W394" s="75">
        <f>IF(U394&lt;4,(W393+1)*V1,W393*V1)</f>
        <v>0</v>
      </c>
      <c r="X394" s="75">
        <f>IF(X393+6&lt;13,(X393+6)*Y1,(X393-6)*Y1)</f>
        <v>0</v>
      </c>
      <c r="Y394" s="75">
        <f>SUM(BG394*Y1)</f>
        <v>0</v>
      </c>
      <c r="Z394" s="75">
        <f>IF(X394&lt;6,(Z393+1)*Y1,Z393*Y1)</f>
        <v>0</v>
      </c>
      <c r="AA394" s="75">
        <f>SUM(AA393*AB1)</f>
        <v>0</v>
      </c>
      <c r="AB394" s="75">
        <f>SUM(BG394*AB1)</f>
        <v>0</v>
      </c>
      <c r="AC394" s="75">
        <f>SUM(AC393+1*AB1)</f>
        <v>0</v>
      </c>
      <c r="AD394" s="75">
        <v>0</v>
      </c>
      <c r="AE394" s="75">
        <v>0</v>
      </c>
      <c r="AF394" s="75">
        <v>0</v>
      </c>
      <c r="AG394" s="75">
        <f>IF(AG393+2&lt;13,(AG393+2)*AH1,(AG393-10)*AH1)</f>
        <v>0</v>
      </c>
      <c r="AH394" s="75">
        <f>SUM(BG394*AH1)</f>
        <v>0</v>
      </c>
      <c r="AI394" s="75">
        <f>IF(AG394&lt;3,(AI393+1)*AH1,AI393*AH1)</f>
        <v>0</v>
      </c>
      <c r="AJ394" s="75">
        <f>IF(AJ392=AJ393,(AJ393+1-AK394)*AL1,AJ393*AL1)</f>
        <v>0</v>
      </c>
      <c r="AK394" s="75">
        <f t="shared" si="301"/>
        <v>0</v>
      </c>
      <c r="AL394" s="75">
        <f>IF(AJ394-AJ393=0,(AL393+15)*AL1,AM1*AL1)</f>
        <v>0</v>
      </c>
      <c r="AM394" s="75">
        <f>IF(AK394=12,(AM393+1)*AL1,AM393*AL1)</f>
        <v>0</v>
      </c>
      <c r="AN394" s="75">
        <f>IF(AN392=AN393,(AN393+1-AO394)*AO1,AN393*AO1)</f>
        <v>0</v>
      </c>
      <c r="AO394" s="75">
        <f t="shared" si="343"/>
        <v>0</v>
      </c>
      <c r="AP394" s="75">
        <f>IF(AN393=AN394,BG394*AO1,(AP393-15)*AO1)</f>
        <v>0</v>
      </c>
      <c r="AQ394" s="75">
        <f>IF(AO394=12,(AQ393+1)*AO1,AQ393*AO1)</f>
        <v>0</v>
      </c>
      <c r="AR394" s="91">
        <f>SUM(MONTH(BC393+14)*AS1)</f>
        <v>0</v>
      </c>
      <c r="AS394" s="91">
        <f>SUM(DAY(BC393+14)*AS1)</f>
        <v>0</v>
      </c>
      <c r="AT394" s="91">
        <f>SUM(YEAR(BC393+14)*AS1)</f>
        <v>0</v>
      </c>
      <c r="AU394" s="91">
        <f>SUM(MONTH(BC393+7)*AV1)</f>
        <v>0</v>
      </c>
      <c r="AV394" s="91">
        <f>SUM(DAY(BC393+7)*AV1)</f>
        <v>0</v>
      </c>
      <c r="AW394" s="91">
        <f>SUM(YEAR(BC393+7)*AV1)</f>
        <v>0</v>
      </c>
      <c r="AX394" s="91">
        <f t="shared" si="321"/>
        <v>1</v>
      </c>
      <c r="AY394" s="91">
        <f t="shared" si="319"/>
        <v>1</v>
      </c>
      <c r="AZ394" s="91">
        <f t="shared" si="320"/>
        <v>0</v>
      </c>
      <c r="BA394" s="91">
        <f t="shared" si="320"/>
        <v>0</v>
      </c>
      <c r="BB394" s="79">
        <f t="shared" si="322"/>
        <v>0</v>
      </c>
      <c r="BC394" s="91">
        <f t="shared" si="323"/>
        <v>0</v>
      </c>
      <c r="BD394" s="75" t="s">
        <v>59</v>
      </c>
      <c r="BE394" s="91">
        <f>IF(BC394&lt;BU42,((BC394*10)+5),999999)</f>
        <v>5</v>
      </c>
      <c r="BF394" s="91">
        <f t="shared" si="324"/>
        <v>1</v>
      </c>
      <c r="BG394" s="75">
        <f t="shared" si="325"/>
        <v>0</v>
      </c>
      <c r="BH394" s="75">
        <f t="shared" si="344"/>
        <v>0</v>
      </c>
      <c r="BI394" s="75" t="b">
        <f t="shared" si="326"/>
        <v>0</v>
      </c>
      <c r="BJ394" s="75">
        <f t="shared" si="327"/>
        <v>0</v>
      </c>
      <c r="BK394" s="75">
        <f t="shared" si="328"/>
        <v>0</v>
      </c>
      <c r="BL394" s="75" t="b">
        <f t="shared" si="329"/>
        <v>1</v>
      </c>
      <c r="BM394" s="75">
        <f t="shared" si="330"/>
        <v>0</v>
      </c>
      <c r="BN394" s="75">
        <f t="shared" si="331"/>
        <v>0</v>
      </c>
      <c r="BO394" s="75" t="b">
        <f t="shared" si="332"/>
        <v>0</v>
      </c>
      <c r="BP394" s="75">
        <f t="shared" si="333"/>
        <v>0</v>
      </c>
      <c r="BQ394" s="75">
        <f t="shared" si="334"/>
        <v>0</v>
      </c>
      <c r="BR394" s="75"/>
      <c r="BS394" s="72" t="b">
        <f t="shared" si="308"/>
        <v>0</v>
      </c>
      <c r="BT394" s="72">
        <f t="shared" si="313"/>
        <v>0</v>
      </c>
      <c r="BU394" s="69" t="str">
        <f t="shared" si="312"/>
        <v/>
      </c>
      <c r="BV394" s="75"/>
      <c r="BW394" s="75"/>
      <c r="BX394" s="75"/>
      <c r="BY394" s="75"/>
      <c r="BZ394" s="75"/>
      <c r="CA394" s="75"/>
      <c r="CB394" s="75"/>
      <c r="CC394" s="75"/>
      <c r="CD394" s="79">
        <f t="shared" si="335"/>
        <v>0</v>
      </c>
      <c r="CE394" s="92">
        <f>IF(CD394&lt;CE3,CD394,CE3)</f>
        <v>0</v>
      </c>
      <c r="CF394" s="72" t="str">
        <f>IF(CE394&gt;=CE3,"BALLOON","PMT")</f>
        <v>PMT</v>
      </c>
      <c r="CG394" s="91">
        <f t="shared" si="345"/>
        <v>0</v>
      </c>
      <c r="CH394" s="91">
        <f>IF(BX1=360,CB5,CG394)</f>
        <v>0</v>
      </c>
      <c r="CI394" s="75" t="b">
        <f t="shared" si="336"/>
        <v>0</v>
      </c>
      <c r="CJ394" s="75">
        <f t="shared" si="346"/>
        <v>0</v>
      </c>
      <c r="CK394" s="75">
        <f>SUM(CJ394*CK1)</f>
        <v>0</v>
      </c>
      <c r="CL394" s="98">
        <f t="shared" si="337"/>
        <v>0</v>
      </c>
      <c r="CM394" s="97">
        <f>IF(CF394="PMT",E16-CL394,0)</f>
        <v>0</v>
      </c>
      <c r="CN394" s="97">
        <f t="shared" si="300"/>
        <v>0</v>
      </c>
      <c r="CO394" s="97">
        <f t="shared" si="338"/>
        <v>0</v>
      </c>
      <c r="CP394" s="97">
        <f t="shared" si="339"/>
        <v>0</v>
      </c>
      <c r="CQ394" s="94">
        <f t="shared" si="340"/>
        <v>0</v>
      </c>
      <c r="CR394" s="95">
        <f t="shared" si="347"/>
        <v>0</v>
      </c>
      <c r="CS394" s="96">
        <f t="shared" si="341"/>
        <v>0</v>
      </c>
      <c r="CT394" s="75">
        <f t="shared" si="299"/>
        <v>0</v>
      </c>
      <c r="CU394" s="99">
        <f t="shared" si="342"/>
        <v>0</v>
      </c>
      <c r="CV394" s="99">
        <f t="shared" si="318"/>
        <v>0</v>
      </c>
      <c r="CW394" s="100">
        <f t="shared" si="348"/>
        <v>0</v>
      </c>
      <c r="CX394" s="75">
        <f>SUM(CR394*CT394*BE1)</f>
        <v>0</v>
      </c>
    </row>
    <row r="395" spans="1:102" ht="18.95" customHeight="1">
      <c r="A395" s="45" t="str">
        <f t="shared" si="302"/>
        <v/>
      </c>
      <c r="B395" s="55" t="str">
        <f t="shared" si="304"/>
        <v/>
      </c>
      <c r="C395" s="47" t="str">
        <f t="shared" si="303"/>
        <v/>
      </c>
      <c r="D395" s="56" t="str">
        <f t="shared" si="305"/>
        <v/>
      </c>
      <c r="E395" s="121" t="str">
        <f t="shared" si="309"/>
        <v/>
      </c>
      <c r="F395" s="121"/>
      <c r="G395" s="57" t="str">
        <f t="shared" si="306"/>
        <v/>
      </c>
      <c r="H395" s="57" t="str">
        <f t="shared" si="307"/>
        <v/>
      </c>
      <c r="I395" s="128" t="str">
        <f t="shared" si="310"/>
        <v/>
      </c>
      <c r="J395" s="128" t="str">
        <f t="shared" si="311"/>
        <v/>
      </c>
      <c r="K395" s="140" t="str">
        <f t="shared" si="314"/>
        <v/>
      </c>
      <c r="L395" s="140"/>
      <c r="M395" s="139" t="str">
        <f t="shared" si="315"/>
        <v/>
      </c>
      <c r="N395" s="139"/>
      <c r="O395" s="46" t="str">
        <f t="shared" si="316"/>
        <v/>
      </c>
      <c r="P395" s="51" t="str">
        <f t="shared" si="317"/>
        <v/>
      </c>
      <c r="Q395" s="51"/>
      <c r="R395" s="75">
        <f>IF(R394+1&lt;13,(R394+1)*S1,1*S1)</f>
        <v>0</v>
      </c>
      <c r="S395" s="75">
        <f>SUM(BG395*S1)</f>
        <v>0</v>
      </c>
      <c r="T395" s="75">
        <f>IF(R395=1,(T394+1)*S1,T394*S1)</f>
        <v>0</v>
      </c>
      <c r="U395" s="75">
        <f>IF(U394+3&lt;13,(U394+3)*V1,(U394-9)*V1)</f>
        <v>0</v>
      </c>
      <c r="V395" s="75">
        <f>SUM(BG395*V1)</f>
        <v>0</v>
      </c>
      <c r="W395" s="75">
        <f>IF(U395&lt;4,(W394+1)*V1,W394*V1)</f>
        <v>0</v>
      </c>
      <c r="X395" s="75">
        <f>IF(X394+6&lt;13,(X394+6)*Y1,(X394-6)*Y1)</f>
        <v>0</v>
      </c>
      <c r="Y395" s="75">
        <f>SUM(BG395*Y1)</f>
        <v>0</v>
      </c>
      <c r="Z395" s="75">
        <f>IF(X395&lt;6,(Z394+1)*Y1,Z394*Y1)</f>
        <v>0</v>
      </c>
      <c r="AA395" s="75">
        <f>SUM(AA394*AB1)</f>
        <v>0</v>
      </c>
      <c r="AB395" s="75">
        <f>SUM(BG395*AB1)</f>
        <v>0</v>
      </c>
      <c r="AC395" s="75">
        <f>SUM(AC394+1*AB1)</f>
        <v>0</v>
      </c>
      <c r="AD395" s="75">
        <v>0</v>
      </c>
      <c r="AE395" s="75">
        <v>0</v>
      </c>
      <c r="AF395" s="75">
        <v>0</v>
      </c>
      <c r="AG395" s="75">
        <f>IF(AG394+2&lt;13,(AG394+2)*AH1,(AG394-10)*AH1)</f>
        <v>0</v>
      </c>
      <c r="AH395" s="75">
        <f>SUM(BG395*AH1)</f>
        <v>0</v>
      </c>
      <c r="AI395" s="75">
        <f>IF(AG395&lt;3,(AI394+1)*AH1,AI394*AH1)</f>
        <v>0</v>
      </c>
      <c r="AJ395" s="75">
        <f>IF(AJ393=AJ394,(AJ394+1-AK395)*AL1,AJ394*AL1)</f>
        <v>0</v>
      </c>
      <c r="AK395" s="75">
        <f t="shared" si="301"/>
        <v>0</v>
      </c>
      <c r="AL395" s="75">
        <f>IF(AJ395-AJ394=0,(AL394+15)*AL1,AM1*AL1)</f>
        <v>0</v>
      </c>
      <c r="AM395" s="75">
        <f>IF(AK395=12,(AM394+1)*AL1,AM394*AL1)</f>
        <v>0</v>
      </c>
      <c r="AN395" s="75">
        <f>IF(AN393=AN394,(AN394+1-AO395)*AO1,AN394*AO1)</f>
        <v>0</v>
      </c>
      <c r="AO395" s="75">
        <f t="shared" si="343"/>
        <v>0</v>
      </c>
      <c r="AP395" s="75">
        <f>IF(AN394=AN395,BG395*AO1,(AP394-15)*AO1)</f>
        <v>0</v>
      </c>
      <c r="AQ395" s="75">
        <f>IF(AO395=12,(AQ394+1)*AO1,AQ394*AO1)</f>
        <v>0</v>
      </c>
      <c r="AR395" s="91">
        <f>SUM(MONTH(BC394+14)*AS1)</f>
        <v>0</v>
      </c>
      <c r="AS395" s="91">
        <f>SUM(DAY(BC394+14)*AS1)</f>
        <v>0</v>
      </c>
      <c r="AT395" s="91">
        <f>SUM(YEAR(BC394+14)*AS1)</f>
        <v>0</v>
      </c>
      <c r="AU395" s="91">
        <f>SUM(MONTH(BC394+7)*AV1)</f>
        <v>0</v>
      </c>
      <c r="AV395" s="91">
        <f>SUM(DAY(BC394+7)*AV1)</f>
        <v>0</v>
      </c>
      <c r="AW395" s="91">
        <f>SUM(YEAR(BC394+7)*AV1)</f>
        <v>0</v>
      </c>
      <c r="AX395" s="91">
        <f t="shared" si="321"/>
        <v>1</v>
      </c>
      <c r="AY395" s="91">
        <f t="shared" si="319"/>
        <v>1</v>
      </c>
      <c r="AZ395" s="91">
        <f t="shared" si="320"/>
        <v>0</v>
      </c>
      <c r="BA395" s="91">
        <f t="shared" si="320"/>
        <v>0</v>
      </c>
      <c r="BB395" s="79">
        <f t="shared" si="322"/>
        <v>0</v>
      </c>
      <c r="BC395" s="91">
        <f t="shared" si="323"/>
        <v>0</v>
      </c>
      <c r="BD395" s="75" t="s">
        <v>59</v>
      </c>
      <c r="BE395" s="91">
        <f>IF(BC395&lt;BU42,((BC395*10)+5),999999)</f>
        <v>5</v>
      </c>
      <c r="BF395" s="91">
        <f t="shared" si="324"/>
        <v>1</v>
      </c>
      <c r="BG395" s="75">
        <f t="shared" si="325"/>
        <v>0</v>
      </c>
      <c r="BH395" s="75">
        <f t="shared" si="344"/>
        <v>0</v>
      </c>
      <c r="BI395" s="75" t="b">
        <f t="shared" si="326"/>
        <v>0</v>
      </c>
      <c r="BJ395" s="75">
        <f t="shared" si="327"/>
        <v>0</v>
      </c>
      <c r="BK395" s="75">
        <f t="shared" si="328"/>
        <v>0</v>
      </c>
      <c r="BL395" s="75" t="b">
        <f t="shared" si="329"/>
        <v>1</v>
      </c>
      <c r="BM395" s="75">
        <f t="shared" si="330"/>
        <v>0</v>
      </c>
      <c r="BN395" s="75">
        <f t="shared" si="331"/>
        <v>0</v>
      </c>
      <c r="BO395" s="75" t="b">
        <f t="shared" si="332"/>
        <v>0</v>
      </c>
      <c r="BP395" s="75">
        <f t="shared" si="333"/>
        <v>0</v>
      </c>
      <c r="BQ395" s="75">
        <f t="shared" si="334"/>
        <v>0</v>
      </c>
      <c r="BR395" s="75"/>
      <c r="BS395" s="72" t="b">
        <f t="shared" si="308"/>
        <v>0</v>
      </c>
      <c r="BT395" s="72">
        <f t="shared" si="313"/>
        <v>0</v>
      </c>
      <c r="BU395" s="69" t="str">
        <f t="shared" si="312"/>
        <v/>
      </c>
      <c r="BV395" s="75"/>
      <c r="BW395" s="75"/>
      <c r="BX395" s="75"/>
      <c r="BY395" s="75"/>
      <c r="BZ395" s="75"/>
      <c r="CA395" s="75"/>
      <c r="CB395" s="75"/>
      <c r="CC395" s="75"/>
      <c r="CD395" s="79">
        <f t="shared" si="335"/>
        <v>0</v>
      </c>
      <c r="CE395" s="92">
        <f>IF(CD395&lt;CE3,CD395,CE3)</f>
        <v>0</v>
      </c>
      <c r="CF395" s="72" t="str">
        <f>IF(CE395&gt;=CE3,"BALLOON","PMT")</f>
        <v>PMT</v>
      </c>
      <c r="CG395" s="91">
        <f t="shared" si="345"/>
        <v>0</v>
      </c>
      <c r="CH395" s="91">
        <f>IF(BX1=360,CB5,CG395)</f>
        <v>0</v>
      </c>
      <c r="CI395" s="75" t="b">
        <f t="shared" si="336"/>
        <v>0</v>
      </c>
      <c r="CJ395" s="75">
        <f t="shared" si="346"/>
        <v>0</v>
      </c>
      <c r="CK395" s="75">
        <f>SUM(CJ395*CK1)</f>
        <v>0</v>
      </c>
      <c r="CL395" s="98">
        <f t="shared" si="337"/>
        <v>0</v>
      </c>
      <c r="CM395" s="97">
        <f>IF(CF395="PMT",E16-CL395,0)</f>
        <v>0</v>
      </c>
      <c r="CN395" s="97">
        <f t="shared" si="300"/>
        <v>0</v>
      </c>
      <c r="CO395" s="97">
        <f t="shared" si="338"/>
        <v>0</v>
      </c>
      <c r="CP395" s="97">
        <f t="shared" si="339"/>
        <v>0</v>
      </c>
      <c r="CQ395" s="94">
        <f t="shared" si="340"/>
        <v>0</v>
      </c>
      <c r="CR395" s="95">
        <f t="shared" si="347"/>
        <v>0</v>
      </c>
      <c r="CS395" s="96">
        <f t="shared" si="341"/>
        <v>0</v>
      </c>
      <c r="CT395" s="75">
        <f t="shared" si="299"/>
        <v>0</v>
      </c>
      <c r="CU395" s="99">
        <f t="shared" si="342"/>
        <v>0</v>
      </c>
      <c r="CV395" s="99">
        <f t="shared" si="318"/>
        <v>0</v>
      </c>
      <c r="CW395" s="100">
        <f t="shared" si="348"/>
        <v>0</v>
      </c>
      <c r="CX395" s="75">
        <f>SUM(CR395*CT395*BE1)</f>
        <v>0</v>
      </c>
    </row>
    <row r="396" spans="1:102" ht="18.95" customHeight="1">
      <c r="A396" s="45" t="str">
        <f t="shared" si="302"/>
        <v/>
      </c>
      <c r="B396" s="55" t="str">
        <f t="shared" si="304"/>
        <v/>
      </c>
      <c r="C396" s="47" t="str">
        <f t="shared" si="303"/>
        <v/>
      </c>
      <c r="D396" s="56" t="str">
        <f t="shared" si="305"/>
        <v/>
      </c>
      <c r="E396" s="121" t="str">
        <f t="shared" si="309"/>
        <v/>
      </c>
      <c r="F396" s="121"/>
      <c r="G396" s="57" t="str">
        <f t="shared" si="306"/>
        <v/>
      </c>
      <c r="H396" s="57" t="str">
        <f t="shared" si="307"/>
        <v/>
      </c>
      <c r="I396" s="128" t="str">
        <f t="shared" si="310"/>
        <v/>
      </c>
      <c r="J396" s="128" t="str">
        <f t="shared" si="311"/>
        <v/>
      </c>
      <c r="K396" s="140" t="str">
        <f t="shared" si="314"/>
        <v/>
      </c>
      <c r="L396" s="140"/>
      <c r="M396" s="139" t="str">
        <f t="shared" si="315"/>
        <v/>
      </c>
      <c r="N396" s="139"/>
      <c r="O396" s="46" t="str">
        <f t="shared" si="316"/>
        <v/>
      </c>
      <c r="P396" s="51" t="str">
        <f t="shared" si="317"/>
        <v/>
      </c>
      <c r="Q396" s="51"/>
      <c r="R396" s="75">
        <f>IF(R395+1&lt;13,(R395+1)*S1,1*S1)</f>
        <v>0</v>
      </c>
      <c r="S396" s="75">
        <f>SUM(BG396*S1)</f>
        <v>0</v>
      </c>
      <c r="T396" s="75">
        <f>IF(R396=1,(T395+1)*S1,T395*S1)</f>
        <v>0</v>
      </c>
      <c r="U396" s="75">
        <f>IF(U395+3&lt;13,(U395+3)*V1,(U395-9)*V1)</f>
        <v>0</v>
      </c>
      <c r="V396" s="75">
        <f>SUM(BG396*V1)</f>
        <v>0</v>
      </c>
      <c r="W396" s="75">
        <f>IF(U396&lt;4,(W395+1)*V1,W395*V1)</f>
        <v>0</v>
      </c>
      <c r="X396" s="75">
        <f>IF(X395+6&lt;13,(X395+6)*Y1,(X395-6)*Y1)</f>
        <v>0</v>
      </c>
      <c r="Y396" s="75">
        <f>SUM(BG396*Y1)</f>
        <v>0</v>
      </c>
      <c r="Z396" s="75">
        <f>IF(X396&lt;6,(Z395+1)*Y1,Z395*Y1)</f>
        <v>0</v>
      </c>
      <c r="AA396" s="75">
        <f>SUM(AA395*AB1)</f>
        <v>0</v>
      </c>
      <c r="AB396" s="75">
        <f>SUM(BG396*AB1)</f>
        <v>0</v>
      </c>
      <c r="AC396" s="75">
        <f>SUM(AC395+1*AB1)</f>
        <v>0</v>
      </c>
      <c r="AD396" s="75">
        <v>0</v>
      </c>
      <c r="AE396" s="75">
        <v>0</v>
      </c>
      <c r="AF396" s="75">
        <v>0</v>
      </c>
      <c r="AG396" s="75">
        <f>IF(AG395+2&lt;13,(AG395+2)*AH1,(AG395-10)*AH1)</f>
        <v>0</v>
      </c>
      <c r="AH396" s="75">
        <f>SUM(BG396*AH1)</f>
        <v>0</v>
      </c>
      <c r="AI396" s="75">
        <f>IF(AG396&lt;3,(AI395+1)*AH1,AI395*AH1)</f>
        <v>0</v>
      </c>
      <c r="AJ396" s="75">
        <f>IF(AJ394=AJ395,(AJ395+1-AK396)*AL1,AJ395*AL1)</f>
        <v>0</v>
      </c>
      <c r="AK396" s="75">
        <f t="shared" si="301"/>
        <v>0</v>
      </c>
      <c r="AL396" s="75">
        <f>IF(AJ396-AJ395=0,(AL395+15)*AL1,AM1*AL1)</f>
        <v>0</v>
      </c>
      <c r="AM396" s="75">
        <f>IF(AK396=12,(AM395+1)*AL1,AM395*AL1)</f>
        <v>0</v>
      </c>
      <c r="AN396" s="75">
        <f>IF(AN394=AN395,(AN395+1-AO396)*AO1,AN395*AO1)</f>
        <v>0</v>
      </c>
      <c r="AO396" s="75">
        <f t="shared" si="343"/>
        <v>0</v>
      </c>
      <c r="AP396" s="75">
        <f>IF(AN395=AN396,BG396*AO1,(AP395-15)*AO1)</f>
        <v>0</v>
      </c>
      <c r="AQ396" s="75">
        <f>IF(AO396=12,(AQ395+1)*AO1,AQ395*AO1)</f>
        <v>0</v>
      </c>
      <c r="AR396" s="91">
        <f>SUM(MONTH(BC395+14)*AS1)</f>
        <v>0</v>
      </c>
      <c r="AS396" s="91">
        <f>SUM(DAY(BC395+14)*AS1)</f>
        <v>0</v>
      </c>
      <c r="AT396" s="91">
        <f>SUM(YEAR(BC395+14)*AS1)</f>
        <v>0</v>
      </c>
      <c r="AU396" s="91">
        <f>SUM(MONTH(BC395+7)*AV1)</f>
        <v>0</v>
      </c>
      <c r="AV396" s="91">
        <f>SUM(DAY(BC395+7)*AV1)</f>
        <v>0</v>
      </c>
      <c r="AW396" s="91">
        <f>SUM(YEAR(BC395+7)*AV1)</f>
        <v>0</v>
      </c>
      <c r="AX396" s="91">
        <f t="shared" si="321"/>
        <v>1</v>
      </c>
      <c r="AY396" s="91">
        <f t="shared" si="319"/>
        <v>1</v>
      </c>
      <c r="AZ396" s="91">
        <f t="shared" si="320"/>
        <v>0</v>
      </c>
      <c r="BA396" s="91">
        <f t="shared" si="320"/>
        <v>0</v>
      </c>
      <c r="BB396" s="79">
        <f t="shared" si="322"/>
        <v>0</v>
      </c>
      <c r="BC396" s="91">
        <f t="shared" si="323"/>
        <v>0</v>
      </c>
      <c r="BD396" s="75" t="s">
        <v>59</v>
      </c>
      <c r="BE396" s="91">
        <f>IF(BC396&lt;BU42,((BC396*10)+5),999999)</f>
        <v>5</v>
      </c>
      <c r="BF396" s="91">
        <f t="shared" si="324"/>
        <v>1</v>
      </c>
      <c r="BG396" s="75">
        <f t="shared" si="325"/>
        <v>0</v>
      </c>
      <c r="BH396" s="75">
        <f t="shared" si="344"/>
        <v>0</v>
      </c>
      <c r="BI396" s="75" t="b">
        <f t="shared" si="326"/>
        <v>0</v>
      </c>
      <c r="BJ396" s="75">
        <f t="shared" si="327"/>
        <v>0</v>
      </c>
      <c r="BK396" s="75">
        <f t="shared" si="328"/>
        <v>0</v>
      </c>
      <c r="BL396" s="75" t="b">
        <f t="shared" si="329"/>
        <v>1</v>
      </c>
      <c r="BM396" s="75">
        <f t="shared" si="330"/>
        <v>0</v>
      </c>
      <c r="BN396" s="75">
        <f t="shared" si="331"/>
        <v>0</v>
      </c>
      <c r="BO396" s="75" t="b">
        <f t="shared" si="332"/>
        <v>0</v>
      </c>
      <c r="BP396" s="75">
        <f t="shared" si="333"/>
        <v>0</v>
      </c>
      <c r="BQ396" s="75">
        <f t="shared" si="334"/>
        <v>0</v>
      </c>
      <c r="BR396" s="75"/>
      <c r="BS396" s="72" t="b">
        <f t="shared" si="308"/>
        <v>0</v>
      </c>
      <c r="BT396" s="72">
        <f t="shared" si="313"/>
        <v>0</v>
      </c>
      <c r="BU396" s="69" t="str">
        <f t="shared" si="312"/>
        <v/>
      </c>
      <c r="BV396" s="75"/>
      <c r="BW396" s="75"/>
      <c r="BX396" s="75"/>
      <c r="BY396" s="75"/>
      <c r="BZ396" s="75"/>
      <c r="CA396" s="75"/>
      <c r="CB396" s="75"/>
      <c r="CC396" s="75"/>
      <c r="CD396" s="79">
        <f t="shared" si="335"/>
        <v>0</v>
      </c>
      <c r="CE396" s="92">
        <f>IF(CD396&lt;CE3,CD396,CE3)</f>
        <v>0</v>
      </c>
      <c r="CF396" s="72" t="str">
        <f>IF(CE396&gt;=CE3,"BALLOON","PMT")</f>
        <v>PMT</v>
      </c>
      <c r="CG396" s="91">
        <f t="shared" si="345"/>
        <v>0</v>
      </c>
      <c r="CH396" s="91">
        <f>IF(BX1=360,CB5,CG396)</f>
        <v>0</v>
      </c>
      <c r="CI396" s="75" t="b">
        <f t="shared" si="336"/>
        <v>0</v>
      </c>
      <c r="CJ396" s="75">
        <f t="shared" si="346"/>
        <v>0</v>
      </c>
      <c r="CK396" s="75">
        <f>SUM(CJ396*CK1)</f>
        <v>0</v>
      </c>
      <c r="CL396" s="98">
        <f t="shared" si="337"/>
        <v>0</v>
      </c>
      <c r="CM396" s="97">
        <f>IF(CF396="PMT",E16-CL396,0)</f>
        <v>0</v>
      </c>
      <c r="CN396" s="97">
        <f t="shared" si="300"/>
        <v>0</v>
      </c>
      <c r="CO396" s="97">
        <f t="shared" si="338"/>
        <v>0</v>
      </c>
      <c r="CP396" s="97">
        <f t="shared" si="339"/>
        <v>0</v>
      </c>
      <c r="CQ396" s="94">
        <f t="shared" si="340"/>
        <v>0</v>
      </c>
      <c r="CR396" s="95">
        <f t="shared" si="347"/>
        <v>0</v>
      </c>
      <c r="CS396" s="96">
        <f t="shared" si="341"/>
        <v>0</v>
      </c>
      <c r="CT396" s="75">
        <f t="shared" si="299"/>
        <v>0</v>
      </c>
      <c r="CU396" s="99">
        <f t="shared" si="342"/>
        <v>0</v>
      </c>
      <c r="CV396" s="99">
        <f t="shared" si="318"/>
        <v>0</v>
      </c>
      <c r="CW396" s="100">
        <f t="shared" si="348"/>
        <v>0</v>
      </c>
      <c r="CX396" s="75">
        <f>SUM(CR396*CT396*BE1)</f>
        <v>0</v>
      </c>
    </row>
    <row r="397" spans="1:102" ht="18.95" customHeight="1">
      <c r="A397" s="45" t="str">
        <f t="shared" si="302"/>
        <v/>
      </c>
      <c r="B397" s="55" t="str">
        <f t="shared" si="304"/>
        <v/>
      </c>
      <c r="C397" s="47" t="str">
        <f t="shared" si="303"/>
        <v/>
      </c>
      <c r="D397" s="56" t="str">
        <f t="shared" si="305"/>
        <v/>
      </c>
      <c r="E397" s="121" t="str">
        <f t="shared" si="309"/>
        <v/>
      </c>
      <c r="F397" s="121"/>
      <c r="G397" s="57" t="str">
        <f t="shared" si="306"/>
        <v/>
      </c>
      <c r="H397" s="57" t="str">
        <f t="shared" si="307"/>
        <v/>
      </c>
      <c r="I397" s="128" t="str">
        <f t="shared" si="310"/>
        <v/>
      </c>
      <c r="J397" s="128" t="str">
        <f t="shared" si="311"/>
        <v/>
      </c>
      <c r="K397" s="140" t="str">
        <f t="shared" si="314"/>
        <v/>
      </c>
      <c r="L397" s="140"/>
      <c r="M397" s="139" t="str">
        <f t="shared" si="315"/>
        <v/>
      </c>
      <c r="N397" s="139"/>
      <c r="O397" s="46" t="str">
        <f t="shared" si="316"/>
        <v/>
      </c>
      <c r="P397" s="51" t="str">
        <f t="shared" si="317"/>
        <v/>
      </c>
      <c r="Q397" s="51"/>
      <c r="R397" s="75">
        <f>IF(R396+1&lt;13,(R396+1)*S1,1*S1)</f>
        <v>0</v>
      </c>
      <c r="S397" s="75">
        <f>SUM(BG397*S1)</f>
        <v>0</v>
      </c>
      <c r="T397" s="75">
        <f>IF(R397=1,(T396+1)*S1,T396*S1)</f>
        <v>0</v>
      </c>
      <c r="U397" s="75">
        <f>IF(U396+3&lt;13,(U396+3)*V1,(U396-9)*V1)</f>
        <v>0</v>
      </c>
      <c r="V397" s="75">
        <f>SUM(BG397*V1)</f>
        <v>0</v>
      </c>
      <c r="W397" s="75">
        <f>IF(U397&lt;4,(W396+1)*V1,W396*V1)</f>
        <v>0</v>
      </c>
      <c r="X397" s="75">
        <f>IF(X396+6&lt;13,(X396+6)*Y1,(X396-6)*Y1)</f>
        <v>0</v>
      </c>
      <c r="Y397" s="75">
        <f>SUM(BG397*Y1)</f>
        <v>0</v>
      </c>
      <c r="Z397" s="75">
        <f>IF(X397&lt;6,(Z396+1)*Y1,Z396*Y1)</f>
        <v>0</v>
      </c>
      <c r="AA397" s="75">
        <f>SUM(AA396*AB1)</f>
        <v>0</v>
      </c>
      <c r="AB397" s="75">
        <f>SUM(BG397*AB1)</f>
        <v>0</v>
      </c>
      <c r="AC397" s="75">
        <f>SUM(AC396+1*AB1)</f>
        <v>0</v>
      </c>
      <c r="AD397" s="75">
        <v>0</v>
      </c>
      <c r="AE397" s="75">
        <v>0</v>
      </c>
      <c r="AF397" s="75">
        <v>0</v>
      </c>
      <c r="AG397" s="75">
        <f>IF(AG396+2&lt;13,(AG396+2)*AH1,(AG396-10)*AH1)</f>
        <v>0</v>
      </c>
      <c r="AH397" s="75">
        <f>SUM(BG397*AH1)</f>
        <v>0</v>
      </c>
      <c r="AI397" s="75">
        <f>IF(AG397&lt;3,(AI396+1)*AH1,AI396*AH1)</f>
        <v>0</v>
      </c>
      <c r="AJ397" s="75">
        <f>IF(AJ395=AJ396,(AJ396+1-AK397)*AL1,AJ396*AL1)</f>
        <v>0</v>
      </c>
      <c r="AK397" s="75">
        <f t="shared" si="301"/>
        <v>0</v>
      </c>
      <c r="AL397" s="75">
        <f>IF(AJ397-AJ396=0,(AL396+15)*AL1,AM1*AL1)</f>
        <v>0</v>
      </c>
      <c r="AM397" s="75">
        <f>IF(AK397=12,(AM396+1)*AL1,AM396*AL1)</f>
        <v>0</v>
      </c>
      <c r="AN397" s="75">
        <f>IF(AN395=AN396,(AN396+1-AO397)*AO1,AN396*AO1)</f>
        <v>0</v>
      </c>
      <c r="AO397" s="75">
        <f t="shared" si="343"/>
        <v>0</v>
      </c>
      <c r="AP397" s="75">
        <f>IF(AN396=AN397,BG397*AO1,(AP396-15)*AO1)</f>
        <v>0</v>
      </c>
      <c r="AQ397" s="75">
        <f>IF(AO397=12,(AQ396+1)*AO1,AQ396*AO1)</f>
        <v>0</v>
      </c>
      <c r="AR397" s="91">
        <f>SUM(MONTH(BC396+14)*AS1)</f>
        <v>0</v>
      </c>
      <c r="AS397" s="91">
        <f>SUM(DAY(BC396+14)*AS1)</f>
        <v>0</v>
      </c>
      <c r="AT397" s="91">
        <f>SUM(YEAR(BC396+14)*AS1)</f>
        <v>0</v>
      </c>
      <c r="AU397" s="91">
        <f>SUM(MONTH(BC396+7)*AV1)</f>
        <v>0</v>
      </c>
      <c r="AV397" s="91">
        <f>SUM(DAY(BC396+7)*AV1)</f>
        <v>0</v>
      </c>
      <c r="AW397" s="91">
        <f>SUM(YEAR(BC396+7)*AV1)</f>
        <v>0</v>
      </c>
      <c r="AX397" s="91">
        <f t="shared" si="321"/>
        <v>1</v>
      </c>
      <c r="AY397" s="91">
        <f t="shared" si="319"/>
        <v>1</v>
      </c>
      <c r="AZ397" s="91">
        <f t="shared" si="320"/>
        <v>0</v>
      </c>
      <c r="BA397" s="91">
        <f t="shared" si="320"/>
        <v>0</v>
      </c>
      <c r="BB397" s="79">
        <f t="shared" si="322"/>
        <v>0</v>
      </c>
      <c r="BC397" s="91">
        <f t="shared" si="323"/>
        <v>0</v>
      </c>
      <c r="BD397" s="75" t="s">
        <v>59</v>
      </c>
      <c r="BE397" s="91">
        <f>IF(BC397&lt;BU42,((BC397*10)+5),999999)</f>
        <v>5</v>
      </c>
      <c r="BF397" s="91">
        <f t="shared" si="324"/>
        <v>1</v>
      </c>
      <c r="BG397" s="75">
        <f t="shared" si="325"/>
        <v>0</v>
      </c>
      <c r="BH397" s="75">
        <f t="shared" si="344"/>
        <v>0</v>
      </c>
      <c r="BI397" s="75" t="b">
        <f t="shared" si="326"/>
        <v>0</v>
      </c>
      <c r="BJ397" s="75">
        <f t="shared" si="327"/>
        <v>0</v>
      </c>
      <c r="BK397" s="75">
        <f t="shared" si="328"/>
        <v>0</v>
      </c>
      <c r="BL397" s="75" t="b">
        <f t="shared" si="329"/>
        <v>1</v>
      </c>
      <c r="BM397" s="75">
        <f t="shared" si="330"/>
        <v>0</v>
      </c>
      <c r="BN397" s="75">
        <f t="shared" si="331"/>
        <v>0</v>
      </c>
      <c r="BO397" s="75" t="b">
        <f t="shared" si="332"/>
        <v>0</v>
      </c>
      <c r="BP397" s="75">
        <f t="shared" si="333"/>
        <v>0</v>
      </c>
      <c r="BQ397" s="75">
        <f t="shared" si="334"/>
        <v>0</v>
      </c>
      <c r="BR397" s="75"/>
      <c r="BS397" s="72" t="b">
        <f t="shared" si="308"/>
        <v>0</v>
      </c>
      <c r="BT397" s="72">
        <f t="shared" si="313"/>
        <v>0</v>
      </c>
      <c r="BU397" s="69" t="str">
        <f t="shared" si="312"/>
        <v/>
      </c>
      <c r="BV397" s="75"/>
      <c r="BW397" s="75"/>
      <c r="BX397" s="75"/>
      <c r="BY397" s="75"/>
      <c r="BZ397" s="75"/>
      <c r="CA397" s="75"/>
      <c r="CB397" s="75"/>
      <c r="CC397" s="75"/>
      <c r="CD397" s="79">
        <f t="shared" si="335"/>
        <v>0</v>
      </c>
      <c r="CE397" s="92">
        <f>IF(CD397&lt;CE3,CD397,CE3)</f>
        <v>0</v>
      </c>
      <c r="CF397" s="72" t="str">
        <f>IF(CE397&gt;=CE3,"BALLOON","PMT")</f>
        <v>PMT</v>
      </c>
      <c r="CG397" s="91">
        <f t="shared" si="345"/>
        <v>0</v>
      </c>
      <c r="CH397" s="91">
        <f>IF(BX1=360,CB5,CG397)</f>
        <v>0</v>
      </c>
      <c r="CI397" s="75" t="b">
        <f t="shared" si="336"/>
        <v>0</v>
      </c>
      <c r="CJ397" s="75">
        <f t="shared" si="346"/>
        <v>0</v>
      </c>
      <c r="CK397" s="75">
        <f>SUM(CJ397*CK1)</f>
        <v>0</v>
      </c>
      <c r="CL397" s="98">
        <f t="shared" si="337"/>
        <v>0</v>
      </c>
      <c r="CM397" s="97">
        <f>IF(CF397="PMT",E16-CL397,0)</f>
        <v>0</v>
      </c>
      <c r="CN397" s="97">
        <f t="shared" si="300"/>
        <v>0</v>
      </c>
      <c r="CO397" s="97">
        <f t="shared" si="338"/>
        <v>0</v>
      </c>
      <c r="CP397" s="97">
        <f t="shared" si="339"/>
        <v>0</v>
      </c>
      <c r="CQ397" s="94">
        <f t="shared" si="340"/>
        <v>0</v>
      </c>
      <c r="CR397" s="95">
        <f t="shared" si="347"/>
        <v>0</v>
      </c>
      <c r="CS397" s="96">
        <f t="shared" si="341"/>
        <v>0</v>
      </c>
      <c r="CT397" s="75">
        <f t="shared" si="299"/>
        <v>0</v>
      </c>
      <c r="CU397" s="99">
        <f t="shared" si="342"/>
        <v>0</v>
      </c>
      <c r="CV397" s="99">
        <f t="shared" si="318"/>
        <v>0</v>
      </c>
      <c r="CW397" s="100">
        <f t="shared" si="348"/>
        <v>0</v>
      </c>
      <c r="CX397" s="75">
        <f>SUM(CR397*CT397*BE1)</f>
        <v>0</v>
      </c>
    </row>
    <row r="398" spans="1:102" ht="18.95" customHeight="1">
      <c r="A398" s="45" t="str">
        <f t="shared" si="302"/>
        <v/>
      </c>
      <c r="B398" s="55" t="str">
        <f t="shared" si="304"/>
        <v/>
      </c>
      <c r="C398" s="47" t="str">
        <f t="shared" si="303"/>
        <v/>
      </c>
      <c r="D398" s="56" t="str">
        <f t="shared" si="305"/>
        <v/>
      </c>
      <c r="E398" s="121" t="str">
        <f t="shared" si="309"/>
        <v/>
      </c>
      <c r="F398" s="121"/>
      <c r="G398" s="57" t="str">
        <f t="shared" si="306"/>
        <v/>
      </c>
      <c r="H398" s="57" t="str">
        <f t="shared" si="307"/>
        <v/>
      </c>
      <c r="I398" s="128" t="str">
        <f t="shared" si="310"/>
        <v/>
      </c>
      <c r="J398" s="128" t="str">
        <f t="shared" si="311"/>
        <v/>
      </c>
      <c r="K398" s="140" t="str">
        <f t="shared" si="314"/>
        <v/>
      </c>
      <c r="L398" s="140"/>
      <c r="M398" s="139" t="str">
        <f t="shared" si="315"/>
        <v/>
      </c>
      <c r="N398" s="139"/>
      <c r="O398" s="46" t="str">
        <f t="shared" si="316"/>
        <v/>
      </c>
      <c r="P398" s="51" t="str">
        <f t="shared" si="317"/>
        <v/>
      </c>
      <c r="Q398" s="51"/>
      <c r="R398" s="75">
        <f>IF(R397+1&lt;13,(R397+1)*S1,1*S1)</f>
        <v>0</v>
      </c>
      <c r="S398" s="75">
        <f>SUM(BG398*S1)</f>
        <v>0</v>
      </c>
      <c r="T398" s="75">
        <f>IF(R398=1,(T397+1)*S1,T397*S1)</f>
        <v>0</v>
      </c>
      <c r="U398" s="75">
        <f>IF(U397+3&lt;13,(U397+3)*V1,(U397-9)*V1)</f>
        <v>0</v>
      </c>
      <c r="V398" s="75">
        <f>SUM(BG398*V1)</f>
        <v>0</v>
      </c>
      <c r="W398" s="75">
        <f>IF(U398&lt;4,(W397+1)*V1,W397*V1)</f>
        <v>0</v>
      </c>
      <c r="X398" s="75">
        <f>IF(X397+6&lt;13,(X397+6)*Y1,(X397-6)*Y1)</f>
        <v>0</v>
      </c>
      <c r="Y398" s="75">
        <f>SUM(BG398*Y1)</f>
        <v>0</v>
      </c>
      <c r="Z398" s="75">
        <f>IF(X398&lt;6,(Z397+1)*Y1,Z397*Y1)</f>
        <v>0</v>
      </c>
      <c r="AA398" s="75">
        <f>SUM(AA397*AB1)</f>
        <v>0</v>
      </c>
      <c r="AB398" s="75">
        <f>SUM(BG398*AB1)</f>
        <v>0</v>
      </c>
      <c r="AC398" s="75">
        <f>SUM(AC397+1*AB1)</f>
        <v>0</v>
      </c>
      <c r="AD398" s="75">
        <v>0</v>
      </c>
      <c r="AE398" s="75">
        <v>0</v>
      </c>
      <c r="AF398" s="75">
        <v>0</v>
      </c>
      <c r="AG398" s="75">
        <f>IF(AG397+2&lt;13,(AG397+2)*AH1,(AG397-10)*AH1)</f>
        <v>0</v>
      </c>
      <c r="AH398" s="75">
        <f>SUM(BG398*AH1)</f>
        <v>0</v>
      </c>
      <c r="AI398" s="75">
        <f>IF(AG398&lt;3,(AI397+1)*AH1,AI397*AH1)</f>
        <v>0</v>
      </c>
      <c r="AJ398" s="75">
        <f>IF(AJ396=AJ397,(AJ397+1-AK398)*AL1,AJ397*AL1)</f>
        <v>0</v>
      </c>
      <c r="AK398" s="75">
        <f t="shared" si="301"/>
        <v>0</v>
      </c>
      <c r="AL398" s="75">
        <f>IF(AJ398-AJ397=0,(AL397+15)*AL1,AM1*AL1)</f>
        <v>0</v>
      </c>
      <c r="AM398" s="75">
        <f>IF(AK398=12,(AM397+1)*AL1,AM397*AL1)</f>
        <v>0</v>
      </c>
      <c r="AN398" s="75">
        <f>IF(AN396=AN397,(AN397+1-AO398)*AO1,AN397*AO1)</f>
        <v>0</v>
      </c>
      <c r="AO398" s="75">
        <f t="shared" si="343"/>
        <v>0</v>
      </c>
      <c r="AP398" s="75">
        <f>IF(AN397=AN398,BG398*AO1,(AP397-15)*AO1)</f>
        <v>0</v>
      </c>
      <c r="AQ398" s="75">
        <f>IF(AO398=12,(AQ397+1)*AO1,AQ397*AO1)</f>
        <v>0</v>
      </c>
      <c r="AR398" s="91">
        <f>SUM(MONTH(BC397+14)*AS1)</f>
        <v>0</v>
      </c>
      <c r="AS398" s="91">
        <f>SUM(DAY(BC397+14)*AS1)</f>
        <v>0</v>
      </c>
      <c r="AT398" s="91">
        <f>SUM(YEAR(BC397+14)*AS1)</f>
        <v>0</v>
      </c>
      <c r="AU398" s="91">
        <f>SUM(MONTH(BC397+7)*AV1)</f>
        <v>0</v>
      </c>
      <c r="AV398" s="91">
        <f>SUM(DAY(BC397+7)*AV1)</f>
        <v>0</v>
      </c>
      <c r="AW398" s="91">
        <f>SUM(YEAR(BC397+7)*AV1)</f>
        <v>0</v>
      </c>
      <c r="AX398" s="91">
        <f t="shared" si="321"/>
        <v>1</v>
      </c>
      <c r="AY398" s="91">
        <f t="shared" si="319"/>
        <v>1</v>
      </c>
      <c r="AZ398" s="91">
        <f t="shared" si="320"/>
        <v>0</v>
      </c>
      <c r="BA398" s="91">
        <f t="shared" si="320"/>
        <v>0</v>
      </c>
      <c r="BB398" s="79">
        <f t="shared" si="322"/>
        <v>0</v>
      </c>
      <c r="BC398" s="91">
        <f t="shared" si="323"/>
        <v>0</v>
      </c>
      <c r="BD398" s="75" t="s">
        <v>59</v>
      </c>
      <c r="BE398" s="91">
        <f>IF(BC398&lt;BU42,((BC398*10)+5),999999)</f>
        <v>5</v>
      </c>
      <c r="BF398" s="91">
        <f t="shared" si="324"/>
        <v>1</v>
      </c>
      <c r="BG398" s="75">
        <f t="shared" si="325"/>
        <v>0</v>
      </c>
      <c r="BH398" s="75">
        <f t="shared" si="344"/>
        <v>0</v>
      </c>
      <c r="BI398" s="75" t="b">
        <f t="shared" si="326"/>
        <v>0</v>
      </c>
      <c r="BJ398" s="75">
        <f t="shared" si="327"/>
        <v>0</v>
      </c>
      <c r="BK398" s="75">
        <f t="shared" si="328"/>
        <v>0</v>
      </c>
      <c r="BL398" s="75" t="b">
        <f t="shared" si="329"/>
        <v>1</v>
      </c>
      <c r="BM398" s="75">
        <f t="shared" si="330"/>
        <v>0</v>
      </c>
      <c r="BN398" s="75">
        <f t="shared" si="331"/>
        <v>0</v>
      </c>
      <c r="BO398" s="75" t="b">
        <f t="shared" si="332"/>
        <v>0</v>
      </c>
      <c r="BP398" s="75">
        <f t="shared" si="333"/>
        <v>0</v>
      </c>
      <c r="BQ398" s="75">
        <f t="shared" si="334"/>
        <v>0</v>
      </c>
      <c r="BR398" s="75"/>
      <c r="BS398" s="72" t="b">
        <f t="shared" si="308"/>
        <v>0</v>
      </c>
      <c r="BT398" s="72">
        <f t="shared" si="313"/>
        <v>0</v>
      </c>
      <c r="BU398" s="69" t="str">
        <f t="shared" si="312"/>
        <v/>
      </c>
      <c r="BV398" s="75"/>
      <c r="BW398" s="75"/>
      <c r="BX398" s="75"/>
      <c r="BY398" s="75"/>
      <c r="BZ398" s="75"/>
      <c r="CA398" s="75"/>
      <c r="CB398" s="75"/>
      <c r="CC398" s="75"/>
      <c r="CD398" s="79">
        <f t="shared" si="335"/>
        <v>0</v>
      </c>
      <c r="CE398" s="92">
        <f>IF(CD398&lt;CE3,CD398,CE3)</f>
        <v>0</v>
      </c>
      <c r="CF398" s="72" t="str">
        <f>IF(CE398&gt;=CE3,"BALLOON","PMT")</f>
        <v>PMT</v>
      </c>
      <c r="CG398" s="91">
        <f t="shared" si="345"/>
        <v>0</v>
      </c>
      <c r="CH398" s="91">
        <f>IF(BX1=360,CB5,CG398)</f>
        <v>0</v>
      </c>
      <c r="CI398" s="75" t="b">
        <f t="shared" si="336"/>
        <v>0</v>
      </c>
      <c r="CJ398" s="75">
        <f t="shared" si="346"/>
        <v>0</v>
      </c>
      <c r="CK398" s="75">
        <f>SUM(CJ398*CK1)</f>
        <v>0</v>
      </c>
      <c r="CL398" s="98">
        <f t="shared" si="337"/>
        <v>0</v>
      </c>
      <c r="CM398" s="97">
        <f>IF(CF398="PMT",E16-CL398,0)</f>
        <v>0</v>
      </c>
      <c r="CN398" s="97">
        <f t="shared" si="300"/>
        <v>0</v>
      </c>
      <c r="CO398" s="97">
        <f t="shared" si="338"/>
        <v>0</v>
      </c>
      <c r="CP398" s="97">
        <f t="shared" si="339"/>
        <v>0</v>
      </c>
      <c r="CQ398" s="94">
        <f t="shared" si="340"/>
        <v>0</v>
      </c>
      <c r="CR398" s="95">
        <f t="shared" si="347"/>
        <v>0</v>
      </c>
      <c r="CS398" s="96">
        <f t="shared" si="341"/>
        <v>0</v>
      </c>
      <c r="CT398" s="75">
        <f t="shared" si="299"/>
        <v>0</v>
      </c>
      <c r="CU398" s="99">
        <f t="shared" si="342"/>
        <v>0</v>
      </c>
      <c r="CV398" s="99">
        <f t="shared" si="318"/>
        <v>0</v>
      </c>
      <c r="CW398" s="100">
        <f t="shared" si="348"/>
        <v>0</v>
      </c>
      <c r="CX398" s="75">
        <f>SUM(CR398*CT398*BE1)</f>
        <v>0</v>
      </c>
    </row>
    <row r="399" spans="1:102" ht="18.95" customHeight="1">
      <c r="A399" s="45" t="str">
        <f t="shared" si="302"/>
        <v/>
      </c>
      <c r="B399" s="55" t="str">
        <f t="shared" si="304"/>
        <v/>
      </c>
      <c r="C399" s="47" t="str">
        <f t="shared" si="303"/>
        <v/>
      </c>
      <c r="D399" s="56" t="str">
        <f t="shared" si="305"/>
        <v/>
      </c>
      <c r="E399" s="121" t="str">
        <f t="shared" si="309"/>
        <v/>
      </c>
      <c r="F399" s="121"/>
      <c r="G399" s="57" t="str">
        <f t="shared" si="306"/>
        <v/>
      </c>
      <c r="H399" s="57" t="str">
        <f t="shared" si="307"/>
        <v/>
      </c>
      <c r="I399" s="128" t="str">
        <f t="shared" si="310"/>
        <v/>
      </c>
      <c r="J399" s="128" t="str">
        <f t="shared" si="311"/>
        <v/>
      </c>
      <c r="K399" s="140" t="str">
        <f t="shared" si="314"/>
        <v/>
      </c>
      <c r="L399" s="140"/>
      <c r="M399" s="139" t="str">
        <f t="shared" si="315"/>
        <v/>
      </c>
      <c r="N399" s="139"/>
      <c r="O399" s="46" t="str">
        <f t="shared" si="316"/>
        <v/>
      </c>
      <c r="P399" s="51" t="str">
        <f t="shared" si="317"/>
        <v/>
      </c>
      <c r="Q399" s="51"/>
      <c r="R399" s="75">
        <f>IF(R398+1&lt;13,(R398+1)*S1,1*S1)</f>
        <v>0</v>
      </c>
      <c r="S399" s="75">
        <f>SUM(BG399*S1)</f>
        <v>0</v>
      </c>
      <c r="T399" s="75">
        <f>IF(R399=1,(T398+1)*S1,T398*S1)</f>
        <v>0</v>
      </c>
      <c r="U399" s="75">
        <f>IF(U398+3&lt;13,(U398+3)*V1,(U398-9)*V1)</f>
        <v>0</v>
      </c>
      <c r="V399" s="75">
        <f>SUM(BG399*V1)</f>
        <v>0</v>
      </c>
      <c r="W399" s="75">
        <f>IF(U399&lt;4,(W398+1)*V1,W398*V1)</f>
        <v>0</v>
      </c>
      <c r="X399" s="75">
        <f>IF(X398+6&lt;13,(X398+6)*Y1,(X398-6)*Y1)</f>
        <v>0</v>
      </c>
      <c r="Y399" s="75">
        <f>SUM(BG399*Y1)</f>
        <v>0</v>
      </c>
      <c r="Z399" s="75">
        <f>IF(X399&lt;6,(Z398+1)*Y1,Z398*Y1)</f>
        <v>0</v>
      </c>
      <c r="AA399" s="75">
        <f>SUM(AA398*AB1)</f>
        <v>0</v>
      </c>
      <c r="AB399" s="75">
        <f>SUM(BG399*AB1)</f>
        <v>0</v>
      </c>
      <c r="AC399" s="75">
        <f>SUM(AC398+1*AB1)</f>
        <v>0</v>
      </c>
      <c r="AD399" s="75">
        <v>0</v>
      </c>
      <c r="AE399" s="75">
        <v>0</v>
      </c>
      <c r="AF399" s="75">
        <v>0</v>
      </c>
      <c r="AG399" s="75">
        <f>IF(AG398+2&lt;13,(AG398+2)*AH1,(AG398-10)*AH1)</f>
        <v>0</v>
      </c>
      <c r="AH399" s="75">
        <f>SUM(BG399*AH1)</f>
        <v>0</v>
      </c>
      <c r="AI399" s="75">
        <f>IF(AG399&lt;3,(AI398+1)*AH1,AI398*AH1)</f>
        <v>0</v>
      </c>
      <c r="AJ399" s="75">
        <f>IF(AJ397=AJ398,(AJ398+1-AK399)*AL1,AJ398*AL1)</f>
        <v>0</v>
      </c>
      <c r="AK399" s="75">
        <f t="shared" si="301"/>
        <v>0</v>
      </c>
      <c r="AL399" s="75">
        <f>IF(AJ399-AJ398=0,(AL398+15)*AL1,AM1*AL1)</f>
        <v>0</v>
      </c>
      <c r="AM399" s="75">
        <f>IF(AK399=12,(AM398+1)*AL1,AM398*AL1)</f>
        <v>0</v>
      </c>
      <c r="AN399" s="75">
        <f>IF(AN397=AN398,(AN398+1-AO399)*AO1,AN398*AO1)</f>
        <v>0</v>
      </c>
      <c r="AO399" s="75">
        <f t="shared" si="343"/>
        <v>0</v>
      </c>
      <c r="AP399" s="75">
        <f>IF(AN398=AN399,BG399*AO1,(AP398-15)*AO1)</f>
        <v>0</v>
      </c>
      <c r="AQ399" s="75">
        <f>IF(AO399=12,(AQ398+1)*AO1,AQ398*AO1)</f>
        <v>0</v>
      </c>
      <c r="AR399" s="91">
        <f>SUM(MONTH(BC398+14)*AS1)</f>
        <v>0</v>
      </c>
      <c r="AS399" s="91">
        <f>SUM(DAY(BC398+14)*AS1)</f>
        <v>0</v>
      </c>
      <c r="AT399" s="91">
        <f>SUM(YEAR(BC398+14)*AS1)</f>
        <v>0</v>
      </c>
      <c r="AU399" s="91">
        <f>SUM(MONTH(BC398+7)*AV1)</f>
        <v>0</v>
      </c>
      <c r="AV399" s="91">
        <f>SUM(DAY(BC398+7)*AV1)</f>
        <v>0</v>
      </c>
      <c r="AW399" s="91">
        <f>SUM(YEAR(BC398+7)*AV1)</f>
        <v>0</v>
      </c>
      <c r="AX399" s="91">
        <f t="shared" si="321"/>
        <v>1</v>
      </c>
      <c r="AY399" s="91">
        <f t="shared" si="319"/>
        <v>1</v>
      </c>
      <c r="AZ399" s="91">
        <f t="shared" si="320"/>
        <v>0</v>
      </c>
      <c r="BA399" s="91">
        <f t="shared" si="320"/>
        <v>0</v>
      </c>
      <c r="BB399" s="79">
        <f t="shared" si="322"/>
        <v>0</v>
      </c>
      <c r="BC399" s="91">
        <f t="shared" si="323"/>
        <v>0</v>
      </c>
      <c r="BD399" s="75" t="s">
        <v>59</v>
      </c>
      <c r="BE399" s="91">
        <f>IF(BC399&lt;BU42,((BC399*10)+5),999999)</f>
        <v>5</v>
      </c>
      <c r="BF399" s="91">
        <f t="shared" si="324"/>
        <v>1</v>
      </c>
      <c r="BG399" s="75">
        <f t="shared" si="325"/>
        <v>0</v>
      </c>
      <c r="BH399" s="75">
        <f t="shared" si="344"/>
        <v>0</v>
      </c>
      <c r="BI399" s="75" t="b">
        <f t="shared" si="326"/>
        <v>0</v>
      </c>
      <c r="BJ399" s="75">
        <f t="shared" si="327"/>
        <v>0</v>
      </c>
      <c r="BK399" s="75">
        <f t="shared" si="328"/>
        <v>0</v>
      </c>
      <c r="BL399" s="75" t="b">
        <f t="shared" si="329"/>
        <v>1</v>
      </c>
      <c r="BM399" s="75">
        <f t="shared" si="330"/>
        <v>0</v>
      </c>
      <c r="BN399" s="75">
        <f t="shared" si="331"/>
        <v>0</v>
      </c>
      <c r="BO399" s="75" t="b">
        <f t="shared" si="332"/>
        <v>0</v>
      </c>
      <c r="BP399" s="75">
        <f t="shared" si="333"/>
        <v>0</v>
      </c>
      <c r="BQ399" s="75">
        <f t="shared" si="334"/>
        <v>0</v>
      </c>
      <c r="BR399" s="75"/>
      <c r="BS399" s="72" t="b">
        <f t="shared" si="308"/>
        <v>0</v>
      </c>
      <c r="BT399" s="72">
        <f t="shared" si="313"/>
        <v>0</v>
      </c>
      <c r="BU399" s="69" t="str">
        <f t="shared" si="312"/>
        <v/>
      </c>
      <c r="BV399" s="75"/>
      <c r="BW399" s="75"/>
      <c r="BX399" s="75"/>
      <c r="BY399" s="75"/>
      <c r="BZ399" s="75"/>
      <c r="CA399" s="75"/>
      <c r="CB399" s="75"/>
      <c r="CC399" s="75"/>
      <c r="CD399" s="79">
        <f t="shared" si="335"/>
        <v>0</v>
      </c>
      <c r="CE399" s="92">
        <f>IF(CD399&lt;CE3,CD399,CE3)</f>
        <v>0</v>
      </c>
      <c r="CF399" s="72" t="str">
        <f>IF(CE399&gt;=CE3,"BALLOON","PMT")</f>
        <v>PMT</v>
      </c>
      <c r="CG399" s="91">
        <f t="shared" si="345"/>
        <v>0</v>
      </c>
      <c r="CH399" s="91">
        <f>IF(BX1=360,CB5,CG399)</f>
        <v>0</v>
      </c>
      <c r="CI399" s="75" t="b">
        <f t="shared" si="336"/>
        <v>0</v>
      </c>
      <c r="CJ399" s="75">
        <f t="shared" si="346"/>
        <v>0</v>
      </c>
      <c r="CK399" s="75">
        <f>SUM(CJ399*CK1)</f>
        <v>0</v>
      </c>
      <c r="CL399" s="98">
        <f t="shared" si="337"/>
        <v>0</v>
      </c>
      <c r="CM399" s="97">
        <f>IF(CF399="PMT",E16-CL399,0)</f>
        <v>0</v>
      </c>
      <c r="CN399" s="97">
        <f t="shared" si="300"/>
        <v>0</v>
      </c>
      <c r="CO399" s="97">
        <f t="shared" si="338"/>
        <v>0</v>
      </c>
      <c r="CP399" s="97">
        <f t="shared" si="339"/>
        <v>0</v>
      </c>
      <c r="CQ399" s="94">
        <f t="shared" si="340"/>
        <v>0</v>
      </c>
      <c r="CR399" s="95">
        <f t="shared" si="347"/>
        <v>0</v>
      </c>
      <c r="CS399" s="96">
        <f t="shared" si="341"/>
        <v>0</v>
      </c>
      <c r="CT399" s="75">
        <f t="shared" ref="CT399:CT462" si="349">IF(CG399&gt;0,1,0)</f>
        <v>0</v>
      </c>
      <c r="CU399" s="99">
        <f t="shared" si="342"/>
        <v>0</v>
      </c>
      <c r="CV399" s="99">
        <f t="shared" si="318"/>
        <v>0</v>
      </c>
      <c r="CW399" s="100">
        <f t="shared" si="348"/>
        <v>0</v>
      </c>
      <c r="CX399" s="75">
        <f>SUM(CR399*CT399*BE1)</f>
        <v>0</v>
      </c>
    </row>
    <row r="400" spans="1:102" ht="18.95" customHeight="1">
      <c r="A400" s="45" t="str">
        <f t="shared" si="302"/>
        <v/>
      </c>
      <c r="B400" s="55" t="str">
        <f t="shared" si="304"/>
        <v/>
      </c>
      <c r="C400" s="47" t="str">
        <f t="shared" si="303"/>
        <v/>
      </c>
      <c r="D400" s="56" t="str">
        <f t="shared" si="305"/>
        <v/>
      </c>
      <c r="E400" s="121" t="str">
        <f t="shared" si="309"/>
        <v/>
      </c>
      <c r="F400" s="121"/>
      <c r="G400" s="57" t="str">
        <f t="shared" si="306"/>
        <v/>
      </c>
      <c r="H400" s="57" t="str">
        <f t="shared" si="307"/>
        <v/>
      </c>
      <c r="I400" s="128" t="str">
        <f t="shared" si="310"/>
        <v/>
      </c>
      <c r="J400" s="128" t="str">
        <f t="shared" si="311"/>
        <v/>
      </c>
      <c r="K400" s="140" t="str">
        <f t="shared" si="314"/>
        <v/>
      </c>
      <c r="L400" s="140"/>
      <c r="M400" s="139" t="str">
        <f t="shared" si="315"/>
        <v/>
      </c>
      <c r="N400" s="139"/>
      <c r="O400" s="46" t="str">
        <f t="shared" si="316"/>
        <v/>
      </c>
      <c r="P400" s="51" t="str">
        <f t="shared" si="317"/>
        <v/>
      </c>
      <c r="Q400" s="51"/>
      <c r="R400" s="75">
        <f>IF(R399+1&lt;13,(R399+1)*S1,1*S1)</f>
        <v>0</v>
      </c>
      <c r="S400" s="75">
        <f>SUM(BG400*S1)</f>
        <v>0</v>
      </c>
      <c r="T400" s="75">
        <f>IF(R400=1,(T399+1)*S1,T399*S1)</f>
        <v>0</v>
      </c>
      <c r="U400" s="75">
        <f>IF(U399+3&lt;13,(U399+3)*V1,(U399-9)*V1)</f>
        <v>0</v>
      </c>
      <c r="V400" s="75">
        <f>SUM(BG400*V1)</f>
        <v>0</v>
      </c>
      <c r="W400" s="75">
        <f>IF(U400&lt;4,(W399+1)*V1,W399*V1)</f>
        <v>0</v>
      </c>
      <c r="X400" s="75">
        <f>IF(X399+6&lt;13,(X399+6)*Y1,(X399-6)*Y1)</f>
        <v>0</v>
      </c>
      <c r="Y400" s="75">
        <f>SUM(BG400*Y1)</f>
        <v>0</v>
      </c>
      <c r="Z400" s="75">
        <f>IF(X400&lt;6,(Z399+1)*Y1,Z399*Y1)</f>
        <v>0</v>
      </c>
      <c r="AA400" s="75">
        <f>SUM(AA399*AB1)</f>
        <v>0</v>
      </c>
      <c r="AB400" s="75">
        <f>SUM(BG400*AB1)</f>
        <v>0</v>
      </c>
      <c r="AC400" s="75">
        <f>SUM(AC399+1*AB1)</f>
        <v>0</v>
      </c>
      <c r="AD400" s="75">
        <v>0</v>
      </c>
      <c r="AE400" s="75">
        <v>0</v>
      </c>
      <c r="AF400" s="75">
        <v>0</v>
      </c>
      <c r="AG400" s="75">
        <f>IF(AG399+2&lt;13,(AG399+2)*AH1,(AG399-10)*AH1)</f>
        <v>0</v>
      </c>
      <c r="AH400" s="75">
        <f>SUM(BG400*AH1)</f>
        <v>0</v>
      </c>
      <c r="AI400" s="75">
        <f>IF(AG400&lt;3,(AI399+1)*AH1,AI399*AH1)</f>
        <v>0</v>
      </c>
      <c r="AJ400" s="75">
        <f>IF(AJ398=AJ399,(AJ399+1-AK400)*AL1,AJ399*AL1)</f>
        <v>0</v>
      </c>
      <c r="AK400" s="75">
        <f t="shared" si="301"/>
        <v>0</v>
      </c>
      <c r="AL400" s="75">
        <f>IF(AJ400-AJ399=0,(AL399+15)*AL1,AM1*AL1)</f>
        <v>0</v>
      </c>
      <c r="AM400" s="75">
        <f>IF(AK400=12,(AM399+1)*AL1,AM399*AL1)</f>
        <v>0</v>
      </c>
      <c r="AN400" s="75">
        <f>IF(AN398=AN399,(AN399+1-AO400)*AO1,AN399*AO1)</f>
        <v>0</v>
      </c>
      <c r="AO400" s="75">
        <f t="shared" si="343"/>
        <v>0</v>
      </c>
      <c r="AP400" s="75">
        <f>IF(AN399=AN400,BG400*AO1,(AP399-15)*AO1)</f>
        <v>0</v>
      </c>
      <c r="AQ400" s="75">
        <f>IF(AO400=12,(AQ399+1)*AO1,AQ399*AO1)</f>
        <v>0</v>
      </c>
      <c r="AR400" s="91">
        <f>SUM(MONTH(BC399+14)*AS1)</f>
        <v>0</v>
      </c>
      <c r="AS400" s="91">
        <f>SUM(DAY(BC399+14)*AS1)</f>
        <v>0</v>
      </c>
      <c r="AT400" s="91">
        <f>SUM(YEAR(BC399+14)*AS1)</f>
        <v>0</v>
      </c>
      <c r="AU400" s="91">
        <f>SUM(MONTH(BC399+7)*AV1)</f>
        <v>0</v>
      </c>
      <c r="AV400" s="91">
        <f>SUM(DAY(BC399+7)*AV1)</f>
        <v>0</v>
      </c>
      <c r="AW400" s="91">
        <f>SUM(YEAR(BC399+7)*AV1)</f>
        <v>0</v>
      </c>
      <c r="AX400" s="91">
        <f t="shared" si="321"/>
        <v>1</v>
      </c>
      <c r="AY400" s="91">
        <f t="shared" si="319"/>
        <v>1</v>
      </c>
      <c r="AZ400" s="91">
        <f t="shared" si="320"/>
        <v>0</v>
      </c>
      <c r="BA400" s="91">
        <f t="shared" si="320"/>
        <v>0</v>
      </c>
      <c r="BB400" s="79">
        <f t="shared" si="322"/>
        <v>0</v>
      </c>
      <c r="BC400" s="91">
        <f t="shared" si="323"/>
        <v>0</v>
      </c>
      <c r="BD400" s="75" t="s">
        <v>59</v>
      </c>
      <c r="BE400" s="91">
        <f>IF(BC400&lt;BU42,((BC400*10)+5),999999)</f>
        <v>5</v>
      </c>
      <c r="BF400" s="91">
        <f t="shared" si="324"/>
        <v>1</v>
      </c>
      <c r="BG400" s="75">
        <f t="shared" si="325"/>
        <v>0</v>
      </c>
      <c r="BH400" s="75">
        <f t="shared" si="344"/>
        <v>0</v>
      </c>
      <c r="BI400" s="75" t="b">
        <f t="shared" si="326"/>
        <v>0</v>
      </c>
      <c r="BJ400" s="75">
        <f t="shared" si="327"/>
        <v>0</v>
      </c>
      <c r="BK400" s="75">
        <f t="shared" si="328"/>
        <v>0</v>
      </c>
      <c r="BL400" s="75" t="b">
        <f t="shared" si="329"/>
        <v>1</v>
      </c>
      <c r="BM400" s="75">
        <f t="shared" si="330"/>
        <v>0</v>
      </c>
      <c r="BN400" s="75">
        <f t="shared" si="331"/>
        <v>0</v>
      </c>
      <c r="BO400" s="75" t="b">
        <f t="shared" si="332"/>
        <v>0</v>
      </c>
      <c r="BP400" s="75">
        <f t="shared" si="333"/>
        <v>0</v>
      </c>
      <c r="BQ400" s="75">
        <f t="shared" si="334"/>
        <v>0</v>
      </c>
      <c r="BR400" s="75"/>
      <c r="BS400" s="72" t="b">
        <f t="shared" si="308"/>
        <v>0</v>
      </c>
      <c r="BT400" s="72">
        <f t="shared" si="313"/>
        <v>0</v>
      </c>
      <c r="BU400" s="69" t="str">
        <f t="shared" si="312"/>
        <v/>
      </c>
      <c r="BV400" s="75"/>
      <c r="BW400" s="75"/>
      <c r="BX400" s="75"/>
      <c r="BY400" s="75"/>
      <c r="BZ400" s="75"/>
      <c r="CA400" s="75"/>
      <c r="CB400" s="75"/>
      <c r="CC400" s="75"/>
      <c r="CD400" s="79">
        <f t="shared" si="335"/>
        <v>0</v>
      </c>
      <c r="CE400" s="92">
        <f>IF(CD400&lt;CE3,CD400,CE3)</f>
        <v>0</v>
      </c>
      <c r="CF400" s="72" t="str">
        <f>IF(CE400&gt;=CE3,"BALLOON","PMT")</f>
        <v>PMT</v>
      </c>
      <c r="CG400" s="91">
        <f t="shared" si="345"/>
        <v>0</v>
      </c>
      <c r="CH400" s="91">
        <f>IF(BX1=360,CB5,CG400)</f>
        <v>0</v>
      </c>
      <c r="CI400" s="75" t="b">
        <f t="shared" si="336"/>
        <v>0</v>
      </c>
      <c r="CJ400" s="75">
        <f t="shared" si="346"/>
        <v>0</v>
      </c>
      <c r="CK400" s="75">
        <f>SUM(CJ400*CK1)</f>
        <v>0</v>
      </c>
      <c r="CL400" s="98">
        <f t="shared" si="337"/>
        <v>0</v>
      </c>
      <c r="CM400" s="97">
        <f>IF(CF400="PMT",E16-CL400,0)</f>
        <v>0</v>
      </c>
      <c r="CN400" s="97">
        <f t="shared" si="300"/>
        <v>0</v>
      </c>
      <c r="CO400" s="97">
        <f t="shared" si="338"/>
        <v>0</v>
      </c>
      <c r="CP400" s="97">
        <f t="shared" si="339"/>
        <v>0</v>
      </c>
      <c r="CQ400" s="94">
        <f t="shared" si="340"/>
        <v>0</v>
      </c>
      <c r="CR400" s="95">
        <f t="shared" si="347"/>
        <v>0</v>
      </c>
      <c r="CS400" s="96">
        <f t="shared" si="341"/>
        <v>0</v>
      </c>
      <c r="CT400" s="75">
        <f t="shared" si="349"/>
        <v>0</v>
      </c>
      <c r="CU400" s="99">
        <f t="shared" si="342"/>
        <v>0</v>
      </c>
      <c r="CV400" s="99">
        <f t="shared" si="318"/>
        <v>0</v>
      </c>
      <c r="CW400" s="100">
        <f t="shared" si="348"/>
        <v>0</v>
      </c>
      <c r="CX400" s="75">
        <f>SUM(CR400*CT400*BE1)</f>
        <v>0</v>
      </c>
    </row>
    <row r="401" spans="1:102" ht="18.95" customHeight="1">
      <c r="A401" s="45" t="str">
        <f t="shared" si="302"/>
        <v/>
      </c>
      <c r="B401" s="55" t="str">
        <f t="shared" si="304"/>
        <v/>
      </c>
      <c r="C401" s="47" t="str">
        <f t="shared" si="303"/>
        <v/>
      </c>
      <c r="D401" s="56" t="str">
        <f t="shared" si="305"/>
        <v/>
      </c>
      <c r="E401" s="121" t="str">
        <f t="shared" si="309"/>
        <v/>
      </c>
      <c r="F401" s="121"/>
      <c r="G401" s="57" t="str">
        <f t="shared" si="306"/>
        <v/>
      </c>
      <c r="H401" s="57" t="str">
        <f t="shared" si="307"/>
        <v/>
      </c>
      <c r="I401" s="128" t="str">
        <f t="shared" si="310"/>
        <v/>
      </c>
      <c r="J401" s="128" t="str">
        <f t="shared" si="311"/>
        <v/>
      </c>
      <c r="K401" s="140" t="str">
        <f t="shared" si="314"/>
        <v/>
      </c>
      <c r="L401" s="140"/>
      <c r="M401" s="139" t="str">
        <f t="shared" si="315"/>
        <v/>
      </c>
      <c r="N401" s="139"/>
      <c r="O401" s="46" t="str">
        <f t="shared" si="316"/>
        <v/>
      </c>
      <c r="P401" s="51" t="str">
        <f t="shared" si="317"/>
        <v/>
      </c>
      <c r="Q401" s="51"/>
      <c r="R401" s="75">
        <f>IF(R400+1&lt;13,(R400+1)*S1,1*S1)</f>
        <v>0</v>
      </c>
      <c r="S401" s="75">
        <f>SUM(BG401*S1)</f>
        <v>0</v>
      </c>
      <c r="T401" s="75">
        <f>IF(R401=1,(T400+1)*S1,T400*S1)</f>
        <v>0</v>
      </c>
      <c r="U401" s="75">
        <f>IF(U400+3&lt;13,(U400+3)*V1,(U400-9)*V1)</f>
        <v>0</v>
      </c>
      <c r="V401" s="75">
        <f>SUM(BG401*V1)</f>
        <v>0</v>
      </c>
      <c r="W401" s="75">
        <f>IF(U401&lt;4,(W400+1)*V1,W400*V1)</f>
        <v>0</v>
      </c>
      <c r="X401" s="75">
        <f>IF(X400+6&lt;13,(X400+6)*Y1,(X400-6)*Y1)</f>
        <v>0</v>
      </c>
      <c r="Y401" s="75">
        <f>SUM(BG401*Y1)</f>
        <v>0</v>
      </c>
      <c r="Z401" s="75">
        <f>IF(X401&lt;6,(Z400+1)*Y1,Z400*Y1)</f>
        <v>0</v>
      </c>
      <c r="AA401" s="75">
        <f>SUM(AA400*AB1)</f>
        <v>0</v>
      </c>
      <c r="AB401" s="75">
        <f>SUM(BG401*AB1)</f>
        <v>0</v>
      </c>
      <c r="AC401" s="75">
        <f>SUM(AC400+1*AB1)</f>
        <v>0</v>
      </c>
      <c r="AD401" s="75">
        <v>0</v>
      </c>
      <c r="AE401" s="75">
        <v>0</v>
      </c>
      <c r="AF401" s="75">
        <v>0</v>
      </c>
      <c r="AG401" s="75">
        <f>IF(AG400+2&lt;13,(AG400+2)*AH1,(AG400-10)*AH1)</f>
        <v>0</v>
      </c>
      <c r="AH401" s="75">
        <f>SUM(BG401*AH1)</f>
        <v>0</v>
      </c>
      <c r="AI401" s="75">
        <f>IF(AG401&lt;3,(AI400+1)*AH1,AI400*AH1)</f>
        <v>0</v>
      </c>
      <c r="AJ401" s="75">
        <f>IF(AJ399=AJ400,(AJ400+1-AK401)*AL1,AJ400*AL1)</f>
        <v>0</v>
      </c>
      <c r="AK401" s="75">
        <f t="shared" si="301"/>
        <v>0</v>
      </c>
      <c r="AL401" s="75">
        <f>IF(AJ401-AJ400=0,(AL400+15)*AL1,AM1*AL1)</f>
        <v>0</v>
      </c>
      <c r="AM401" s="75">
        <f>IF(AK401=12,(AM400+1)*AL1,AM400*AL1)</f>
        <v>0</v>
      </c>
      <c r="AN401" s="75">
        <f>IF(AN399=AN400,(AN400+1-AO401)*AO1,AN400*AO1)</f>
        <v>0</v>
      </c>
      <c r="AO401" s="75">
        <f t="shared" si="343"/>
        <v>0</v>
      </c>
      <c r="AP401" s="75">
        <f>IF(AN400=AN401,BG401*AO1,(AP400-15)*AO1)</f>
        <v>0</v>
      </c>
      <c r="AQ401" s="75">
        <f>IF(AO401=12,(AQ400+1)*AO1,AQ400*AO1)</f>
        <v>0</v>
      </c>
      <c r="AR401" s="91">
        <f>SUM(MONTH(BC400+14)*AS1)</f>
        <v>0</v>
      </c>
      <c r="AS401" s="91">
        <f>SUM(DAY(BC400+14)*AS1)</f>
        <v>0</v>
      </c>
      <c r="AT401" s="91">
        <f>SUM(YEAR(BC400+14)*AS1)</f>
        <v>0</v>
      </c>
      <c r="AU401" s="91">
        <f>SUM(MONTH(BC400+7)*AV1)</f>
        <v>0</v>
      </c>
      <c r="AV401" s="91">
        <f>SUM(DAY(BC400+7)*AV1)</f>
        <v>0</v>
      </c>
      <c r="AW401" s="91">
        <f>SUM(YEAR(BC400+7)*AV1)</f>
        <v>0</v>
      </c>
      <c r="AX401" s="91">
        <f t="shared" si="321"/>
        <v>1</v>
      </c>
      <c r="AY401" s="91">
        <f t="shared" si="319"/>
        <v>1</v>
      </c>
      <c r="AZ401" s="91">
        <f t="shared" si="320"/>
        <v>0</v>
      </c>
      <c r="BA401" s="91">
        <f t="shared" si="320"/>
        <v>0</v>
      </c>
      <c r="BB401" s="79">
        <f t="shared" si="322"/>
        <v>0</v>
      </c>
      <c r="BC401" s="91">
        <f t="shared" si="323"/>
        <v>0</v>
      </c>
      <c r="BD401" s="75" t="s">
        <v>59</v>
      </c>
      <c r="BE401" s="91">
        <f>IF(BC401&lt;BU42,((BC401*10)+5),999999)</f>
        <v>5</v>
      </c>
      <c r="BF401" s="91">
        <f t="shared" si="324"/>
        <v>1</v>
      </c>
      <c r="BG401" s="75">
        <f t="shared" si="325"/>
        <v>0</v>
      </c>
      <c r="BH401" s="75">
        <f t="shared" si="344"/>
        <v>0</v>
      </c>
      <c r="BI401" s="75" t="b">
        <f t="shared" si="326"/>
        <v>0</v>
      </c>
      <c r="BJ401" s="75">
        <f t="shared" si="327"/>
        <v>0</v>
      </c>
      <c r="BK401" s="75">
        <f t="shared" si="328"/>
        <v>0</v>
      </c>
      <c r="BL401" s="75" t="b">
        <f t="shared" si="329"/>
        <v>1</v>
      </c>
      <c r="BM401" s="75">
        <f t="shared" si="330"/>
        <v>0</v>
      </c>
      <c r="BN401" s="75">
        <f t="shared" si="331"/>
        <v>0</v>
      </c>
      <c r="BO401" s="75" t="b">
        <f t="shared" si="332"/>
        <v>0</v>
      </c>
      <c r="BP401" s="75">
        <f t="shared" si="333"/>
        <v>0</v>
      </c>
      <c r="BQ401" s="75">
        <f t="shared" si="334"/>
        <v>0</v>
      </c>
      <c r="BR401" s="75"/>
      <c r="BS401" s="72" t="b">
        <f t="shared" si="308"/>
        <v>0</v>
      </c>
      <c r="BT401" s="72">
        <f t="shared" si="313"/>
        <v>0</v>
      </c>
      <c r="BU401" s="69" t="str">
        <f t="shared" si="312"/>
        <v/>
      </c>
      <c r="BV401" s="75"/>
      <c r="BW401" s="75"/>
      <c r="BX401" s="75"/>
      <c r="BY401" s="75"/>
      <c r="BZ401" s="75"/>
      <c r="CA401" s="75"/>
      <c r="CB401" s="75"/>
      <c r="CC401" s="75"/>
      <c r="CD401" s="79">
        <f t="shared" si="335"/>
        <v>0</v>
      </c>
      <c r="CE401" s="92">
        <f>IF(CD401&lt;CE3,CD401,CE3)</f>
        <v>0</v>
      </c>
      <c r="CF401" s="72" t="str">
        <f>IF(CE401&gt;=CE3,"BALLOON","PMT")</f>
        <v>PMT</v>
      </c>
      <c r="CG401" s="91">
        <f t="shared" si="345"/>
        <v>0</v>
      </c>
      <c r="CH401" s="91">
        <f>IF(BX1=360,CB5,CG401)</f>
        <v>0</v>
      </c>
      <c r="CI401" s="75" t="b">
        <f t="shared" si="336"/>
        <v>0</v>
      </c>
      <c r="CJ401" s="75">
        <f t="shared" si="346"/>
        <v>0</v>
      </c>
      <c r="CK401" s="75">
        <f>SUM(CJ401*CK1)</f>
        <v>0</v>
      </c>
      <c r="CL401" s="98">
        <f t="shared" si="337"/>
        <v>0</v>
      </c>
      <c r="CM401" s="97">
        <f>IF(CF401="PMT",E16-CL401,0)</f>
        <v>0</v>
      </c>
      <c r="CN401" s="97">
        <f t="shared" si="300"/>
        <v>0</v>
      </c>
      <c r="CO401" s="97">
        <f t="shared" si="338"/>
        <v>0</v>
      </c>
      <c r="CP401" s="97">
        <f t="shared" si="339"/>
        <v>0</v>
      </c>
      <c r="CQ401" s="94">
        <f t="shared" si="340"/>
        <v>0</v>
      </c>
      <c r="CR401" s="95">
        <f t="shared" si="347"/>
        <v>0</v>
      </c>
      <c r="CS401" s="96">
        <f t="shared" si="341"/>
        <v>0</v>
      </c>
      <c r="CT401" s="75">
        <f t="shared" si="349"/>
        <v>0</v>
      </c>
      <c r="CU401" s="99">
        <f t="shared" si="342"/>
        <v>0</v>
      </c>
      <c r="CV401" s="99">
        <f t="shared" si="318"/>
        <v>0</v>
      </c>
      <c r="CW401" s="100">
        <f t="shared" si="348"/>
        <v>0</v>
      </c>
      <c r="CX401" s="75">
        <f>SUM(CR401*CT401*BE1)</f>
        <v>0</v>
      </c>
    </row>
    <row r="402" spans="1:102" ht="18.95" customHeight="1">
      <c r="A402" s="45" t="str">
        <f t="shared" si="302"/>
        <v/>
      </c>
      <c r="B402" s="55" t="str">
        <f t="shared" si="304"/>
        <v/>
      </c>
      <c r="C402" s="47" t="str">
        <f t="shared" si="303"/>
        <v/>
      </c>
      <c r="D402" s="56" t="str">
        <f t="shared" si="305"/>
        <v/>
      </c>
      <c r="E402" s="121" t="str">
        <f t="shared" si="309"/>
        <v/>
      </c>
      <c r="F402" s="121"/>
      <c r="G402" s="57" t="str">
        <f t="shared" si="306"/>
        <v/>
      </c>
      <c r="H402" s="57" t="str">
        <f t="shared" si="307"/>
        <v/>
      </c>
      <c r="I402" s="128" t="str">
        <f t="shared" si="310"/>
        <v/>
      </c>
      <c r="J402" s="128" t="str">
        <f t="shared" si="311"/>
        <v/>
      </c>
      <c r="K402" s="140" t="str">
        <f t="shared" si="314"/>
        <v/>
      </c>
      <c r="L402" s="140"/>
      <c r="M402" s="139" t="str">
        <f t="shared" si="315"/>
        <v/>
      </c>
      <c r="N402" s="139"/>
      <c r="O402" s="46" t="str">
        <f t="shared" si="316"/>
        <v/>
      </c>
      <c r="P402" s="51" t="str">
        <f t="shared" si="317"/>
        <v/>
      </c>
      <c r="Q402" s="51"/>
      <c r="R402" s="75">
        <f>IF(R401+1&lt;13,(R401+1)*S1,1*S1)</f>
        <v>0</v>
      </c>
      <c r="S402" s="75">
        <f>SUM(BG402*S1)</f>
        <v>0</v>
      </c>
      <c r="T402" s="75">
        <f>IF(R402=1,(T401+1)*S1,T401*S1)</f>
        <v>0</v>
      </c>
      <c r="U402" s="75">
        <f>IF(U401+3&lt;13,(U401+3)*V1,(U401-9)*V1)</f>
        <v>0</v>
      </c>
      <c r="V402" s="75">
        <f>SUM(BG402*V1)</f>
        <v>0</v>
      </c>
      <c r="W402" s="75">
        <f>IF(U402&lt;4,(W401+1)*V1,W401*V1)</f>
        <v>0</v>
      </c>
      <c r="X402" s="75">
        <f>IF(X401+6&lt;13,(X401+6)*Y1,(X401-6)*Y1)</f>
        <v>0</v>
      </c>
      <c r="Y402" s="75">
        <f>SUM(BG402*Y1)</f>
        <v>0</v>
      </c>
      <c r="Z402" s="75">
        <f>IF(X402&lt;6,(Z401+1)*Y1,Z401*Y1)</f>
        <v>0</v>
      </c>
      <c r="AA402" s="75">
        <f>SUM(AA401*AB1)</f>
        <v>0</v>
      </c>
      <c r="AB402" s="75">
        <f>SUM(BG402*AB1)</f>
        <v>0</v>
      </c>
      <c r="AC402" s="75">
        <f>SUM(AC401+1*AB1)</f>
        <v>0</v>
      </c>
      <c r="AD402" s="75">
        <v>0</v>
      </c>
      <c r="AE402" s="75">
        <v>0</v>
      </c>
      <c r="AF402" s="75">
        <v>0</v>
      </c>
      <c r="AG402" s="75">
        <f>IF(AG401+2&lt;13,(AG401+2)*AH1,(AG401-10)*AH1)</f>
        <v>0</v>
      </c>
      <c r="AH402" s="75">
        <f>SUM(BG402*AH1)</f>
        <v>0</v>
      </c>
      <c r="AI402" s="75">
        <f>IF(AG402&lt;3,(AI401+1)*AH1,AI401*AH1)</f>
        <v>0</v>
      </c>
      <c r="AJ402" s="75">
        <f>IF(AJ400=AJ401,(AJ401+1-AK402)*AL1,AJ401*AL1)</f>
        <v>0</v>
      </c>
      <c r="AK402" s="75">
        <f t="shared" si="301"/>
        <v>0</v>
      </c>
      <c r="AL402" s="75">
        <f>IF(AJ402-AJ401=0,(AL401+15)*AL1,AM1*AL1)</f>
        <v>0</v>
      </c>
      <c r="AM402" s="75">
        <f>IF(AK402=12,(AM401+1)*AL1,AM401*AL1)</f>
        <v>0</v>
      </c>
      <c r="AN402" s="75">
        <f>IF(AN400=AN401,(AN401+1-AO402)*AO1,AN401*AO1)</f>
        <v>0</v>
      </c>
      <c r="AO402" s="75">
        <f t="shared" si="343"/>
        <v>0</v>
      </c>
      <c r="AP402" s="75">
        <f>IF(AN401=AN402,BG402*AO1,(AP401-15)*AO1)</f>
        <v>0</v>
      </c>
      <c r="AQ402" s="75">
        <f>IF(AO402=12,(AQ401+1)*AO1,AQ401*AO1)</f>
        <v>0</v>
      </c>
      <c r="AR402" s="91">
        <f>SUM(MONTH(BC401+14)*AS1)</f>
        <v>0</v>
      </c>
      <c r="AS402" s="91">
        <f>SUM(DAY(BC401+14)*AS1)</f>
        <v>0</v>
      </c>
      <c r="AT402" s="91">
        <f>SUM(YEAR(BC401+14)*AS1)</f>
        <v>0</v>
      </c>
      <c r="AU402" s="91">
        <f>SUM(MONTH(BC401+7)*AV1)</f>
        <v>0</v>
      </c>
      <c r="AV402" s="91">
        <f>SUM(DAY(BC401+7)*AV1)</f>
        <v>0</v>
      </c>
      <c r="AW402" s="91">
        <f>SUM(YEAR(BC401+7)*AV1)</f>
        <v>0</v>
      </c>
      <c r="AX402" s="91">
        <f t="shared" si="321"/>
        <v>1</v>
      </c>
      <c r="AY402" s="91">
        <f t="shared" si="319"/>
        <v>1</v>
      </c>
      <c r="AZ402" s="91">
        <f t="shared" si="320"/>
        <v>0</v>
      </c>
      <c r="BA402" s="91">
        <f t="shared" si="320"/>
        <v>0</v>
      </c>
      <c r="BB402" s="79">
        <f t="shared" si="322"/>
        <v>0</v>
      </c>
      <c r="BC402" s="91">
        <f t="shared" si="323"/>
        <v>0</v>
      </c>
      <c r="BD402" s="75" t="s">
        <v>59</v>
      </c>
      <c r="BE402" s="91">
        <f>IF(BC402&lt;BU42,((BC402*10)+5),999999)</f>
        <v>5</v>
      </c>
      <c r="BF402" s="91">
        <f t="shared" si="324"/>
        <v>1</v>
      </c>
      <c r="BG402" s="75">
        <f t="shared" si="325"/>
        <v>0</v>
      </c>
      <c r="BH402" s="75">
        <f t="shared" si="344"/>
        <v>0</v>
      </c>
      <c r="BI402" s="75" t="b">
        <f t="shared" si="326"/>
        <v>0</v>
      </c>
      <c r="BJ402" s="75">
        <f t="shared" si="327"/>
        <v>0</v>
      </c>
      <c r="BK402" s="75">
        <f t="shared" si="328"/>
        <v>0</v>
      </c>
      <c r="BL402" s="75" t="b">
        <f t="shared" si="329"/>
        <v>1</v>
      </c>
      <c r="BM402" s="75">
        <f t="shared" si="330"/>
        <v>0</v>
      </c>
      <c r="BN402" s="75">
        <f t="shared" si="331"/>
        <v>0</v>
      </c>
      <c r="BO402" s="75" t="b">
        <f t="shared" si="332"/>
        <v>0</v>
      </c>
      <c r="BP402" s="75">
        <f t="shared" si="333"/>
        <v>0</v>
      </c>
      <c r="BQ402" s="75">
        <f t="shared" si="334"/>
        <v>0</v>
      </c>
      <c r="BR402" s="75"/>
      <c r="BS402" s="72" t="b">
        <f t="shared" si="308"/>
        <v>0</v>
      </c>
      <c r="BT402" s="72">
        <f t="shared" si="313"/>
        <v>0</v>
      </c>
      <c r="BU402" s="69" t="str">
        <f t="shared" si="312"/>
        <v/>
      </c>
      <c r="BV402" s="75"/>
      <c r="BW402" s="75"/>
      <c r="BX402" s="75"/>
      <c r="BY402" s="75"/>
      <c r="BZ402" s="75"/>
      <c r="CA402" s="75"/>
      <c r="CB402" s="75"/>
      <c r="CC402" s="75"/>
      <c r="CD402" s="79">
        <f t="shared" si="335"/>
        <v>0</v>
      </c>
      <c r="CE402" s="92">
        <f>IF(CD402&lt;CE3,CD402,CE3)</f>
        <v>0</v>
      </c>
      <c r="CF402" s="72" t="str">
        <f>IF(CE402&gt;=CE3,"BALLOON","PMT")</f>
        <v>PMT</v>
      </c>
      <c r="CG402" s="91">
        <f t="shared" si="345"/>
        <v>0</v>
      </c>
      <c r="CH402" s="91">
        <f>IF(BX1=360,CB5,CG402)</f>
        <v>0</v>
      </c>
      <c r="CI402" s="75" t="b">
        <f t="shared" si="336"/>
        <v>0</v>
      </c>
      <c r="CJ402" s="75">
        <f t="shared" si="346"/>
        <v>0</v>
      </c>
      <c r="CK402" s="75">
        <f>SUM(CJ402*CK1)</f>
        <v>0</v>
      </c>
      <c r="CL402" s="98">
        <f t="shared" si="337"/>
        <v>0</v>
      </c>
      <c r="CM402" s="97">
        <f>IF(CF402="PMT",E16-CL402,0)</f>
        <v>0</v>
      </c>
      <c r="CN402" s="97">
        <f t="shared" si="300"/>
        <v>0</v>
      </c>
      <c r="CO402" s="97">
        <f t="shared" si="338"/>
        <v>0</v>
      </c>
      <c r="CP402" s="97">
        <f t="shared" si="339"/>
        <v>0</v>
      </c>
      <c r="CQ402" s="94">
        <f t="shared" si="340"/>
        <v>0</v>
      </c>
      <c r="CR402" s="95">
        <f t="shared" si="347"/>
        <v>0</v>
      </c>
      <c r="CS402" s="96">
        <f t="shared" si="341"/>
        <v>0</v>
      </c>
      <c r="CT402" s="75">
        <f t="shared" si="349"/>
        <v>0</v>
      </c>
      <c r="CU402" s="99">
        <f t="shared" si="342"/>
        <v>0</v>
      </c>
      <c r="CV402" s="99">
        <f t="shared" si="318"/>
        <v>0</v>
      </c>
      <c r="CW402" s="100">
        <f t="shared" si="348"/>
        <v>0</v>
      </c>
      <c r="CX402" s="75">
        <f>SUM(CR402*CT402*BE1)</f>
        <v>0</v>
      </c>
    </row>
    <row r="403" spans="1:102" ht="18.95" customHeight="1">
      <c r="A403" s="45" t="str">
        <f t="shared" si="302"/>
        <v/>
      </c>
      <c r="B403" s="55" t="str">
        <f t="shared" si="304"/>
        <v/>
      </c>
      <c r="C403" s="47" t="str">
        <f t="shared" si="303"/>
        <v/>
      </c>
      <c r="D403" s="56" t="str">
        <f t="shared" si="305"/>
        <v/>
      </c>
      <c r="E403" s="121" t="str">
        <f t="shared" si="309"/>
        <v/>
      </c>
      <c r="F403" s="121"/>
      <c r="G403" s="57" t="str">
        <f t="shared" si="306"/>
        <v/>
      </c>
      <c r="H403" s="57" t="str">
        <f t="shared" si="307"/>
        <v/>
      </c>
      <c r="I403" s="128" t="str">
        <f t="shared" si="310"/>
        <v/>
      </c>
      <c r="J403" s="128" t="str">
        <f t="shared" si="311"/>
        <v/>
      </c>
      <c r="K403" s="140" t="str">
        <f t="shared" si="314"/>
        <v/>
      </c>
      <c r="L403" s="140"/>
      <c r="M403" s="139" t="str">
        <f t="shared" si="315"/>
        <v/>
      </c>
      <c r="N403" s="139"/>
      <c r="O403" s="46" t="str">
        <f t="shared" si="316"/>
        <v/>
      </c>
      <c r="P403" s="51" t="str">
        <f t="shared" si="317"/>
        <v/>
      </c>
      <c r="Q403" s="51"/>
      <c r="R403" s="75">
        <f>IF(R402+1&lt;13,(R402+1)*S1,1*S1)</f>
        <v>0</v>
      </c>
      <c r="S403" s="75">
        <f>SUM(BG403*S1)</f>
        <v>0</v>
      </c>
      <c r="T403" s="75">
        <f>IF(R403=1,(T402+1)*S1,T402*S1)</f>
        <v>0</v>
      </c>
      <c r="U403" s="75">
        <f>IF(U402+3&lt;13,(U402+3)*V1,(U402-9)*V1)</f>
        <v>0</v>
      </c>
      <c r="V403" s="75">
        <f>SUM(BG403*V1)</f>
        <v>0</v>
      </c>
      <c r="W403" s="75">
        <f>IF(U403&lt;4,(W402+1)*V1,W402*V1)</f>
        <v>0</v>
      </c>
      <c r="X403" s="75">
        <f>IF(X402+6&lt;13,(X402+6)*Y1,(X402-6)*Y1)</f>
        <v>0</v>
      </c>
      <c r="Y403" s="75">
        <f>SUM(BG403*Y1)</f>
        <v>0</v>
      </c>
      <c r="Z403" s="75">
        <f>IF(X403&lt;6,(Z402+1)*Y1,Z402*Y1)</f>
        <v>0</v>
      </c>
      <c r="AA403" s="75">
        <f>SUM(AA402*AB1)</f>
        <v>0</v>
      </c>
      <c r="AB403" s="75">
        <f>SUM(BG403*AB1)</f>
        <v>0</v>
      </c>
      <c r="AC403" s="75">
        <f>SUM(AC402+1*AB1)</f>
        <v>0</v>
      </c>
      <c r="AD403" s="75">
        <v>0</v>
      </c>
      <c r="AE403" s="75">
        <v>0</v>
      </c>
      <c r="AF403" s="75">
        <v>0</v>
      </c>
      <c r="AG403" s="75">
        <f>IF(AG402+2&lt;13,(AG402+2)*AH1,(AG402-10)*AH1)</f>
        <v>0</v>
      </c>
      <c r="AH403" s="75">
        <f>SUM(BG403*AH1)</f>
        <v>0</v>
      </c>
      <c r="AI403" s="75">
        <f>IF(AG403&lt;3,(AI402+1)*AH1,AI402*AH1)</f>
        <v>0</v>
      </c>
      <c r="AJ403" s="75">
        <f>IF(AJ401=AJ402,(AJ402+1-AK403)*AL1,AJ402*AL1)</f>
        <v>0</v>
      </c>
      <c r="AK403" s="75">
        <f t="shared" si="301"/>
        <v>0</v>
      </c>
      <c r="AL403" s="75">
        <f>IF(AJ403-AJ402=0,(AL402+15)*AL1,AM1*AL1)</f>
        <v>0</v>
      </c>
      <c r="AM403" s="75">
        <f>IF(AK403=12,(AM402+1)*AL1,AM402*AL1)</f>
        <v>0</v>
      </c>
      <c r="AN403" s="75">
        <f>IF(AN401=AN402,(AN402+1-AO403)*AO1,AN402*AO1)</f>
        <v>0</v>
      </c>
      <c r="AO403" s="75">
        <f t="shared" si="343"/>
        <v>0</v>
      </c>
      <c r="AP403" s="75">
        <f>IF(AN402=AN403,BG403*AO1,(AP402-15)*AO1)</f>
        <v>0</v>
      </c>
      <c r="AQ403" s="75">
        <f>IF(AO403=12,(AQ402+1)*AO1,AQ402*AO1)</f>
        <v>0</v>
      </c>
      <c r="AR403" s="91">
        <f>SUM(MONTH(BC402+14)*AS1)</f>
        <v>0</v>
      </c>
      <c r="AS403" s="91">
        <f>SUM(DAY(BC402+14)*AS1)</f>
        <v>0</v>
      </c>
      <c r="AT403" s="91">
        <f>SUM(YEAR(BC402+14)*AS1)</f>
        <v>0</v>
      </c>
      <c r="AU403" s="91">
        <f>SUM(MONTH(BC402+7)*AV1)</f>
        <v>0</v>
      </c>
      <c r="AV403" s="91">
        <f>SUM(DAY(BC402+7)*AV1)</f>
        <v>0</v>
      </c>
      <c r="AW403" s="91">
        <f>SUM(YEAR(BC402+7)*AV1)</f>
        <v>0</v>
      </c>
      <c r="AX403" s="91">
        <f t="shared" si="321"/>
        <v>1</v>
      </c>
      <c r="AY403" s="91">
        <f t="shared" si="319"/>
        <v>1</v>
      </c>
      <c r="AZ403" s="91">
        <f t="shared" si="320"/>
        <v>0</v>
      </c>
      <c r="BA403" s="91">
        <f t="shared" si="320"/>
        <v>0</v>
      </c>
      <c r="BB403" s="79">
        <f t="shared" si="322"/>
        <v>0</v>
      </c>
      <c r="BC403" s="91">
        <f t="shared" si="323"/>
        <v>0</v>
      </c>
      <c r="BD403" s="75" t="s">
        <v>59</v>
      </c>
      <c r="BE403" s="91">
        <f>IF(BC403&lt;BU42,((BC403*10)+5),999999)</f>
        <v>5</v>
      </c>
      <c r="BF403" s="91">
        <f t="shared" si="324"/>
        <v>1</v>
      </c>
      <c r="BG403" s="75">
        <f t="shared" si="325"/>
        <v>0</v>
      </c>
      <c r="BH403" s="75">
        <f t="shared" si="344"/>
        <v>0</v>
      </c>
      <c r="BI403" s="75" t="b">
        <f t="shared" si="326"/>
        <v>0</v>
      </c>
      <c r="BJ403" s="75">
        <f t="shared" si="327"/>
        <v>0</v>
      </c>
      <c r="BK403" s="75">
        <f t="shared" si="328"/>
        <v>0</v>
      </c>
      <c r="BL403" s="75" t="b">
        <f t="shared" si="329"/>
        <v>1</v>
      </c>
      <c r="BM403" s="75">
        <f t="shared" si="330"/>
        <v>0</v>
      </c>
      <c r="BN403" s="75">
        <f t="shared" si="331"/>
        <v>0</v>
      </c>
      <c r="BO403" s="75" t="b">
        <f t="shared" si="332"/>
        <v>0</v>
      </c>
      <c r="BP403" s="75">
        <f t="shared" si="333"/>
        <v>0</v>
      </c>
      <c r="BQ403" s="75">
        <f t="shared" si="334"/>
        <v>0</v>
      </c>
      <c r="BR403" s="75"/>
      <c r="BS403" s="72" t="b">
        <f t="shared" si="308"/>
        <v>0</v>
      </c>
      <c r="BT403" s="72">
        <f t="shared" si="313"/>
        <v>0</v>
      </c>
      <c r="BU403" s="69" t="str">
        <f t="shared" si="312"/>
        <v/>
      </c>
      <c r="BV403" s="75"/>
      <c r="BW403" s="75"/>
      <c r="BX403" s="75"/>
      <c r="BY403" s="75"/>
      <c r="BZ403" s="75"/>
      <c r="CA403" s="75"/>
      <c r="CB403" s="75"/>
      <c r="CC403" s="75"/>
      <c r="CD403" s="79">
        <f t="shared" si="335"/>
        <v>0</v>
      </c>
      <c r="CE403" s="92">
        <f>IF(CD403&lt;CE3,CD403,CE3)</f>
        <v>0</v>
      </c>
      <c r="CF403" s="72" t="str">
        <f>IF(CE403&gt;=CE3,"BALLOON","PMT")</f>
        <v>PMT</v>
      </c>
      <c r="CG403" s="91">
        <f t="shared" si="345"/>
        <v>0</v>
      </c>
      <c r="CH403" s="91">
        <f>IF(BX1=360,CB5,CG403)</f>
        <v>0</v>
      </c>
      <c r="CI403" s="75" t="b">
        <f t="shared" si="336"/>
        <v>0</v>
      </c>
      <c r="CJ403" s="75">
        <f t="shared" si="346"/>
        <v>0</v>
      </c>
      <c r="CK403" s="75">
        <f>SUM(CJ403*CK1)</f>
        <v>0</v>
      </c>
      <c r="CL403" s="98">
        <f t="shared" si="337"/>
        <v>0</v>
      </c>
      <c r="CM403" s="97">
        <f>IF(CF403="PMT",E16-CL403,0)</f>
        <v>0</v>
      </c>
      <c r="CN403" s="97">
        <f t="shared" ref="CN403:CN466" si="350">IF(CQ402-CM403&gt;0,CM403*CR403,CQ402*CR403)</f>
        <v>0</v>
      </c>
      <c r="CO403" s="97">
        <f t="shared" si="338"/>
        <v>0</v>
      </c>
      <c r="CP403" s="97">
        <f t="shared" si="339"/>
        <v>0</v>
      </c>
      <c r="CQ403" s="94">
        <f t="shared" si="340"/>
        <v>0</v>
      </c>
      <c r="CR403" s="95">
        <f t="shared" si="347"/>
        <v>0</v>
      </c>
      <c r="CS403" s="96">
        <f t="shared" si="341"/>
        <v>0</v>
      </c>
      <c r="CT403" s="75">
        <f t="shared" si="349"/>
        <v>0</v>
      </c>
      <c r="CU403" s="99">
        <f t="shared" si="342"/>
        <v>0</v>
      </c>
      <c r="CV403" s="99">
        <f t="shared" si="318"/>
        <v>0</v>
      </c>
      <c r="CW403" s="100">
        <f t="shared" si="348"/>
        <v>0</v>
      </c>
      <c r="CX403" s="75">
        <f>SUM(CR403*CT403*BE1)</f>
        <v>0</v>
      </c>
    </row>
    <row r="404" spans="1:102" ht="18.95" customHeight="1">
      <c r="A404" s="45" t="str">
        <f t="shared" si="302"/>
        <v/>
      </c>
      <c r="B404" s="55" t="str">
        <f t="shared" si="304"/>
        <v/>
      </c>
      <c r="C404" s="47" t="str">
        <f t="shared" si="303"/>
        <v/>
      </c>
      <c r="D404" s="56" t="str">
        <f t="shared" si="305"/>
        <v/>
      </c>
      <c r="E404" s="121" t="str">
        <f t="shared" si="309"/>
        <v/>
      </c>
      <c r="F404" s="121"/>
      <c r="G404" s="57" t="str">
        <f t="shared" si="306"/>
        <v/>
      </c>
      <c r="H404" s="57" t="str">
        <f t="shared" si="307"/>
        <v/>
      </c>
      <c r="I404" s="128" t="str">
        <f t="shared" si="310"/>
        <v/>
      </c>
      <c r="J404" s="128" t="str">
        <f t="shared" si="311"/>
        <v/>
      </c>
      <c r="K404" s="140" t="str">
        <f t="shared" si="314"/>
        <v/>
      </c>
      <c r="L404" s="140"/>
      <c r="M404" s="139" t="str">
        <f t="shared" si="315"/>
        <v/>
      </c>
      <c r="N404" s="139"/>
      <c r="O404" s="46" t="str">
        <f t="shared" si="316"/>
        <v/>
      </c>
      <c r="P404" s="51" t="str">
        <f t="shared" si="317"/>
        <v/>
      </c>
      <c r="Q404" s="51"/>
      <c r="R404" s="75">
        <f>IF(R403+1&lt;13,(R403+1)*S1,1*S1)</f>
        <v>0</v>
      </c>
      <c r="S404" s="75">
        <f>SUM(BG404*S1)</f>
        <v>0</v>
      </c>
      <c r="T404" s="75">
        <f>IF(R404=1,(T403+1)*S1,T403*S1)</f>
        <v>0</v>
      </c>
      <c r="U404" s="75">
        <f>IF(U403+3&lt;13,(U403+3)*V1,(U403-9)*V1)</f>
        <v>0</v>
      </c>
      <c r="V404" s="75">
        <f>SUM(BG404*V1)</f>
        <v>0</v>
      </c>
      <c r="W404" s="75">
        <f>IF(U404&lt;4,(W403+1)*V1,W403*V1)</f>
        <v>0</v>
      </c>
      <c r="X404" s="75">
        <f>IF(X403+6&lt;13,(X403+6)*Y1,(X403-6)*Y1)</f>
        <v>0</v>
      </c>
      <c r="Y404" s="75">
        <f>SUM(BG404*Y1)</f>
        <v>0</v>
      </c>
      <c r="Z404" s="75">
        <f>IF(X404&lt;6,(Z403+1)*Y1,Z403*Y1)</f>
        <v>0</v>
      </c>
      <c r="AA404" s="75">
        <f>SUM(AA403*AB1)</f>
        <v>0</v>
      </c>
      <c r="AB404" s="75">
        <f>SUM(BG404*AB1)</f>
        <v>0</v>
      </c>
      <c r="AC404" s="75">
        <f>SUM(AC403+1*AB1)</f>
        <v>0</v>
      </c>
      <c r="AD404" s="75">
        <v>0</v>
      </c>
      <c r="AE404" s="75">
        <v>0</v>
      </c>
      <c r="AF404" s="75">
        <v>0</v>
      </c>
      <c r="AG404" s="75">
        <f>IF(AG403+2&lt;13,(AG403+2)*AH1,(AG403-10)*AH1)</f>
        <v>0</v>
      </c>
      <c r="AH404" s="75">
        <f>SUM(BG404*AH1)</f>
        <v>0</v>
      </c>
      <c r="AI404" s="75">
        <f>IF(AG404&lt;3,(AI403+1)*AH1,AI403*AH1)</f>
        <v>0</v>
      </c>
      <c r="AJ404" s="75">
        <f>IF(AJ402=AJ403,(AJ403+1-AK404)*AL1,AJ403*AL1)</f>
        <v>0</v>
      </c>
      <c r="AK404" s="75">
        <f t="shared" si="301"/>
        <v>0</v>
      </c>
      <c r="AL404" s="75">
        <f>IF(AJ404-AJ403=0,(AL403+15)*AL1,AM1*AL1)</f>
        <v>0</v>
      </c>
      <c r="AM404" s="75">
        <f>IF(AK404=12,(AM403+1)*AL1,AM403*AL1)</f>
        <v>0</v>
      </c>
      <c r="AN404" s="75">
        <f>IF(AN402=AN403,(AN403+1-AO404)*AO1,AN403*AO1)</f>
        <v>0</v>
      </c>
      <c r="AO404" s="75">
        <f t="shared" si="343"/>
        <v>0</v>
      </c>
      <c r="AP404" s="75">
        <f>IF(AN403=AN404,BG404*AO1,(AP403-15)*AO1)</f>
        <v>0</v>
      </c>
      <c r="AQ404" s="75">
        <f>IF(AO404=12,(AQ403+1)*AO1,AQ403*AO1)</f>
        <v>0</v>
      </c>
      <c r="AR404" s="91">
        <f>SUM(MONTH(BC403+14)*AS1)</f>
        <v>0</v>
      </c>
      <c r="AS404" s="91">
        <f>SUM(DAY(BC403+14)*AS1)</f>
        <v>0</v>
      </c>
      <c r="AT404" s="91">
        <f>SUM(YEAR(BC403+14)*AS1)</f>
        <v>0</v>
      </c>
      <c r="AU404" s="91">
        <f>SUM(MONTH(BC403+7)*AV1)</f>
        <v>0</v>
      </c>
      <c r="AV404" s="91">
        <f>SUM(DAY(BC403+7)*AV1)</f>
        <v>0</v>
      </c>
      <c r="AW404" s="91">
        <f>SUM(YEAR(BC403+7)*AV1)</f>
        <v>0</v>
      </c>
      <c r="AX404" s="91">
        <f t="shared" si="321"/>
        <v>1</v>
      </c>
      <c r="AY404" s="91">
        <f t="shared" si="319"/>
        <v>1</v>
      </c>
      <c r="AZ404" s="91">
        <f t="shared" si="320"/>
        <v>0</v>
      </c>
      <c r="BA404" s="91">
        <f t="shared" si="320"/>
        <v>0</v>
      </c>
      <c r="BB404" s="79">
        <f t="shared" si="322"/>
        <v>0</v>
      </c>
      <c r="BC404" s="91">
        <f t="shared" si="323"/>
        <v>0</v>
      </c>
      <c r="BD404" s="75" t="s">
        <v>59</v>
      </c>
      <c r="BE404" s="91">
        <f>IF(BC404&lt;BU42,((BC404*10)+5),999999)</f>
        <v>5</v>
      </c>
      <c r="BF404" s="91">
        <f t="shared" si="324"/>
        <v>1</v>
      </c>
      <c r="BG404" s="75">
        <f t="shared" si="325"/>
        <v>0</v>
      </c>
      <c r="BH404" s="75">
        <f t="shared" si="344"/>
        <v>0</v>
      </c>
      <c r="BI404" s="75" t="b">
        <f t="shared" si="326"/>
        <v>0</v>
      </c>
      <c r="BJ404" s="75">
        <f t="shared" si="327"/>
        <v>0</v>
      </c>
      <c r="BK404" s="75">
        <f t="shared" si="328"/>
        <v>0</v>
      </c>
      <c r="BL404" s="75" t="b">
        <f t="shared" si="329"/>
        <v>1</v>
      </c>
      <c r="BM404" s="75">
        <f t="shared" si="330"/>
        <v>0</v>
      </c>
      <c r="BN404" s="75">
        <f t="shared" si="331"/>
        <v>0</v>
      </c>
      <c r="BO404" s="75" t="b">
        <f t="shared" si="332"/>
        <v>0</v>
      </c>
      <c r="BP404" s="75">
        <f t="shared" si="333"/>
        <v>0</v>
      </c>
      <c r="BQ404" s="75">
        <f t="shared" si="334"/>
        <v>0</v>
      </c>
      <c r="BR404" s="75"/>
      <c r="BS404" s="72" t="b">
        <f t="shared" si="308"/>
        <v>0</v>
      </c>
      <c r="BT404" s="72">
        <f t="shared" si="313"/>
        <v>0</v>
      </c>
      <c r="BU404" s="69" t="str">
        <f t="shared" si="312"/>
        <v/>
      </c>
      <c r="BV404" s="75"/>
      <c r="BW404" s="75"/>
      <c r="BX404" s="75"/>
      <c r="BY404" s="75"/>
      <c r="BZ404" s="75"/>
      <c r="CA404" s="75"/>
      <c r="CB404" s="75"/>
      <c r="CC404" s="75"/>
      <c r="CD404" s="79">
        <f t="shared" si="335"/>
        <v>0</v>
      </c>
      <c r="CE404" s="92">
        <f>IF(CD404&lt;CE3,CD404,CE3)</f>
        <v>0</v>
      </c>
      <c r="CF404" s="72" t="str">
        <f>IF(CE404&gt;=CE3,"BALLOON","PMT")</f>
        <v>PMT</v>
      </c>
      <c r="CG404" s="91">
        <f t="shared" si="345"/>
        <v>0</v>
      </c>
      <c r="CH404" s="91">
        <f>IF(BX1=360,CB5,CG404)</f>
        <v>0</v>
      </c>
      <c r="CI404" s="75" t="b">
        <f t="shared" si="336"/>
        <v>0</v>
      </c>
      <c r="CJ404" s="75">
        <f t="shared" si="346"/>
        <v>0</v>
      </c>
      <c r="CK404" s="75">
        <f>SUM(CJ404*CK1)</f>
        <v>0</v>
      </c>
      <c r="CL404" s="98">
        <f t="shared" si="337"/>
        <v>0</v>
      </c>
      <c r="CM404" s="97">
        <f>IF(CF404="PMT",E16-CL404,0)</f>
        <v>0</v>
      </c>
      <c r="CN404" s="97">
        <f t="shared" si="350"/>
        <v>0</v>
      </c>
      <c r="CO404" s="97">
        <f t="shared" si="338"/>
        <v>0</v>
      </c>
      <c r="CP404" s="97">
        <f t="shared" si="339"/>
        <v>0</v>
      </c>
      <c r="CQ404" s="94">
        <f t="shared" si="340"/>
        <v>0</v>
      </c>
      <c r="CR404" s="95">
        <f t="shared" si="347"/>
        <v>0</v>
      </c>
      <c r="CS404" s="96">
        <f t="shared" si="341"/>
        <v>0</v>
      </c>
      <c r="CT404" s="75">
        <f t="shared" si="349"/>
        <v>0</v>
      </c>
      <c r="CU404" s="99">
        <f t="shared" si="342"/>
        <v>0</v>
      </c>
      <c r="CV404" s="99">
        <f t="shared" si="318"/>
        <v>0</v>
      </c>
      <c r="CW404" s="100">
        <f t="shared" si="348"/>
        <v>0</v>
      </c>
      <c r="CX404" s="75">
        <f>SUM(CR404*CT404*BE1)</f>
        <v>0</v>
      </c>
    </row>
    <row r="405" spans="1:102" ht="18.95" customHeight="1">
      <c r="A405" s="45" t="str">
        <f t="shared" si="302"/>
        <v/>
      </c>
      <c r="B405" s="55" t="str">
        <f t="shared" si="304"/>
        <v/>
      </c>
      <c r="C405" s="47" t="str">
        <f t="shared" si="303"/>
        <v/>
      </c>
      <c r="D405" s="56" t="str">
        <f t="shared" si="305"/>
        <v/>
      </c>
      <c r="E405" s="121" t="str">
        <f t="shared" si="309"/>
        <v/>
      </c>
      <c r="F405" s="121"/>
      <c r="G405" s="57" t="str">
        <f t="shared" si="306"/>
        <v/>
      </c>
      <c r="H405" s="57" t="str">
        <f t="shared" si="307"/>
        <v/>
      </c>
      <c r="I405" s="128" t="str">
        <f t="shared" si="310"/>
        <v/>
      </c>
      <c r="J405" s="128" t="str">
        <f t="shared" si="311"/>
        <v/>
      </c>
      <c r="K405" s="140" t="str">
        <f t="shared" si="314"/>
        <v/>
      </c>
      <c r="L405" s="140"/>
      <c r="M405" s="139" t="str">
        <f t="shared" si="315"/>
        <v/>
      </c>
      <c r="N405" s="139"/>
      <c r="O405" s="46" t="str">
        <f t="shared" si="316"/>
        <v/>
      </c>
      <c r="P405" s="51" t="str">
        <f t="shared" si="317"/>
        <v/>
      </c>
      <c r="Q405" s="51"/>
      <c r="R405" s="75">
        <f>IF(R404+1&lt;13,(R404+1)*S1,1*S1)</f>
        <v>0</v>
      </c>
      <c r="S405" s="75">
        <f>SUM(BG405*S1)</f>
        <v>0</v>
      </c>
      <c r="T405" s="75">
        <f>IF(R405=1,(T404+1)*S1,T404*S1)</f>
        <v>0</v>
      </c>
      <c r="U405" s="75">
        <f>IF(U404+3&lt;13,(U404+3)*V1,(U404-9)*V1)</f>
        <v>0</v>
      </c>
      <c r="V405" s="75">
        <f>SUM(BG405*V1)</f>
        <v>0</v>
      </c>
      <c r="W405" s="75">
        <f>IF(U405&lt;4,(W404+1)*V1,W404*V1)</f>
        <v>0</v>
      </c>
      <c r="X405" s="75">
        <f>IF(X404+6&lt;13,(X404+6)*Y1,(X404-6)*Y1)</f>
        <v>0</v>
      </c>
      <c r="Y405" s="75">
        <f>SUM(BG405*Y1)</f>
        <v>0</v>
      </c>
      <c r="Z405" s="75">
        <f>IF(X405&lt;6,(Z404+1)*Y1,Z404*Y1)</f>
        <v>0</v>
      </c>
      <c r="AA405" s="75">
        <f>SUM(AA404*AB1)</f>
        <v>0</v>
      </c>
      <c r="AB405" s="75">
        <f>SUM(BG405*AB1)</f>
        <v>0</v>
      </c>
      <c r="AC405" s="75">
        <f>SUM(AC404+1*AB1)</f>
        <v>0</v>
      </c>
      <c r="AD405" s="75">
        <v>0</v>
      </c>
      <c r="AE405" s="75">
        <v>0</v>
      </c>
      <c r="AF405" s="75">
        <v>0</v>
      </c>
      <c r="AG405" s="75">
        <f>IF(AG404+2&lt;13,(AG404+2)*AH1,(AG404-10)*AH1)</f>
        <v>0</v>
      </c>
      <c r="AH405" s="75">
        <f>SUM(BG405*AH1)</f>
        <v>0</v>
      </c>
      <c r="AI405" s="75">
        <f>IF(AG405&lt;3,(AI404+1)*AH1,AI404*AH1)</f>
        <v>0</v>
      </c>
      <c r="AJ405" s="75">
        <f>IF(AJ403=AJ404,(AJ404+1-AK405)*AL1,AJ404*AL1)</f>
        <v>0</v>
      </c>
      <c r="AK405" s="75">
        <f t="shared" ref="AK405:AK468" si="351">IF(AJ404+AJ403=24,12,0)</f>
        <v>0</v>
      </c>
      <c r="AL405" s="75">
        <f>IF(AJ405-AJ404=0,(AL404+15)*AL1,AM1*AL1)</f>
        <v>0</v>
      </c>
      <c r="AM405" s="75">
        <f>IF(AK405=12,(AM404+1)*AL1,AM404*AL1)</f>
        <v>0</v>
      </c>
      <c r="AN405" s="75">
        <f>IF(AN403=AN404,(AN404+1-AO405)*AO1,AN404*AO1)</f>
        <v>0</v>
      </c>
      <c r="AO405" s="75">
        <f t="shared" si="343"/>
        <v>0</v>
      </c>
      <c r="AP405" s="75">
        <f>IF(AN404=AN405,BG405*AO1,(AP404-15)*AO1)</f>
        <v>0</v>
      </c>
      <c r="AQ405" s="75">
        <f>IF(AO405=12,(AQ404+1)*AO1,AQ404*AO1)</f>
        <v>0</v>
      </c>
      <c r="AR405" s="91">
        <f>SUM(MONTH(BC404+14)*AS1)</f>
        <v>0</v>
      </c>
      <c r="AS405" s="91">
        <f>SUM(DAY(BC404+14)*AS1)</f>
        <v>0</v>
      </c>
      <c r="AT405" s="91">
        <f>SUM(YEAR(BC404+14)*AS1)</f>
        <v>0</v>
      </c>
      <c r="AU405" s="91">
        <f>SUM(MONTH(BC404+7)*AV1)</f>
        <v>0</v>
      </c>
      <c r="AV405" s="91">
        <f>SUM(DAY(BC404+7)*AV1)</f>
        <v>0</v>
      </c>
      <c r="AW405" s="91">
        <f>SUM(YEAR(BC404+7)*AV1)</f>
        <v>0</v>
      </c>
      <c r="AX405" s="91">
        <f t="shared" si="321"/>
        <v>1</v>
      </c>
      <c r="AY405" s="91">
        <f t="shared" si="319"/>
        <v>1</v>
      </c>
      <c r="AZ405" s="91">
        <f t="shared" si="320"/>
        <v>0</v>
      </c>
      <c r="BA405" s="91">
        <f t="shared" si="320"/>
        <v>0</v>
      </c>
      <c r="BB405" s="79">
        <f t="shared" si="322"/>
        <v>0</v>
      </c>
      <c r="BC405" s="91">
        <f t="shared" si="323"/>
        <v>0</v>
      </c>
      <c r="BD405" s="75" t="s">
        <v>59</v>
      </c>
      <c r="BE405" s="91">
        <f>IF(BC405&lt;BU42,((BC405*10)+5),999999)</f>
        <v>5</v>
      </c>
      <c r="BF405" s="91">
        <f t="shared" si="324"/>
        <v>1</v>
      </c>
      <c r="BG405" s="75">
        <f t="shared" si="325"/>
        <v>0</v>
      </c>
      <c r="BH405" s="75">
        <f t="shared" si="344"/>
        <v>0</v>
      </c>
      <c r="BI405" s="75" t="b">
        <f t="shared" si="326"/>
        <v>0</v>
      </c>
      <c r="BJ405" s="75">
        <f t="shared" si="327"/>
        <v>0</v>
      </c>
      <c r="BK405" s="75">
        <f t="shared" si="328"/>
        <v>0</v>
      </c>
      <c r="BL405" s="75" t="b">
        <f t="shared" si="329"/>
        <v>1</v>
      </c>
      <c r="BM405" s="75">
        <f t="shared" si="330"/>
        <v>0</v>
      </c>
      <c r="BN405" s="75">
        <f t="shared" si="331"/>
        <v>0</v>
      </c>
      <c r="BO405" s="75" t="b">
        <f t="shared" si="332"/>
        <v>0</v>
      </c>
      <c r="BP405" s="75">
        <f t="shared" si="333"/>
        <v>0</v>
      </c>
      <c r="BQ405" s="75">
        <f t="shared" si="334"/>
        <v>0</v>
      </c>
      <c r="BR405" s="75"/>
      <c r="BS405" s="72" t="b">
        <f t="shared" si="308"/>
        <v>0</v>
      </c>
      <c r="BT405" s="72">
        <f t="shared" si="313"/>
        <v>0</v>
      </c>
      <c r="BU405" s="69" t="str">
        <f t="shared" si="312"/>
        <v/>
      </c>
      <c r="BV405" s="75"/>
      <c r="BW405" s="75"/>
      <c r="BX405" s="75"/>
      <c r="BY405" s="75"/>
      <c r="BZ405" s="75"/>
      <c r="CA405" s="75"/>
      <c r="CB405" s="75"/>
      <c r="CC405" s="75"/>
      <c r="CD405" s="79">
        <f t="shared" si="335"/>
        <v>0</v>
      </c>
      <c r="CE405" s="92">
        <f>IF(CD405&lt;CE3,CD405,CE3)</f>
        <v>0</v>
      </c>
      <c r="CF405" s="72" t="str">
        <f>IF(CE405&gt;=CE3,"BALLOON","PMT")</f>
        <v>PMT</v>
      </c>
      <c r="CG405" s="91">
        <f t="shared" si="345"/>
        <v>0</v>
      </c>
      <c r="CH405" s="91">
        <f>IF(BX1=360,CB5,CG405)</f>
        <v>0</v>
      </c>
      <c r="CI405" s="75" t="b">
        <f t="shared" si="336"/>
        <v>0</v>
      </c>
      <c r="CJ405" s="75">
        <f t="shared" si="346"/>
        <v>0</v>
      </c>
      <c r="CK405" s="75">
        <f>SUM(CJ405*CK1)</f>
        <v>0</v>
      </c>
      <c r="CL405" s="98">
        <f t="shared" si="337"/>
        <v>0</v>
      </c>
      <c r="CM405" s="97">
        <f>IF(CF405="PMT",E16-CL405,0)</f>
        <v>0</v>
      </c>
      <c r="CN405" s="97">
        <f t="shared" si="350"/>
        <v>0</v>
      </c>
      <c r="CO405" s="97">
        <f t="shared" si="338"/>
        <v>0</v>
      </c>
      <c r="CP405" s="97">
        <f t="shared" si="339"/>
        <v>0</v>
      </c>
      <c r="CQ405" s="94">
        <f t="shared" si="340"/>
        <v>0</v>
      </c>
      <c r="CR405" s="95">
        <f t="shared" si="347"/>
        <v>0</v>
      </c>
      <c r="CS405" s="96">
        <f t="shared" si="341"/>
        <v>0</v>
      </c>
      <c r="CT405" s="75">
        <f t="shared" si="349"/>
        <v>0</v>
      </c>
      <c r="CU405" s="99">
        <f t="shared" si="342"/>
        <v>0</v>
      </c>
      <c r="CV405" s="99">
        <f t="shared" si="318"/>
        <v>0</v>
      </c>
      <c r="CW405" s="100">
        <f t="shared" si="348"/>
        <v>0</v>
      </c>
      <c r="CX405" s="75">
        <f>SUM(CR405*CT405*BE1)</f>
        <v>0</v>
      </c>
    </row>
    <row r="406" spans="1:102" ht="18.95" customHeight="1">
      <c r="A406" s="45" t="str">
        <f t="shared" si="302"/>
        <v/>
      </c>
      <c r="B406" s="55" t="str">
        <f t="shared" si="304"/>
        <v/>
      </c>
      <c r="C406" s="47" t="str">
        <f t="shared" si="303"/>
        <v/>
      </c>
      <c r="D406" s="56" t="str">
        <f t="shared" si="305"/>
        <v/>
      </c>
      <c r="E406" s="121" t="str">
        <f t="shared" si="309"/>
        <v/>
      </c>
      <c r="F406" s="121"/>
      <c r="G406" s="57" t="str">
        <f t="shared" si="306"/>
        <v/>
      </c>
      <c r="H406" s="57" t="str">
        <f t="shared" si="307"/>
        <v/>
      </c>
      <c r="I406" s="128" t="str">
        <f t="shared" si="310"/>
        <v/>
      </c>
      <c r="J406" s="128" t="str">
        <f t="shared" si="311"/>
        <v/>
      </c>
      <c r="K406" s="140" t="str">
        <f t="shared" si="314"/>
        <v/>
      </c>
      <c r="L406" s="140"/>
      <c r="M406" s="139" t="str">
        <f t="shared" si="315"/>
        <v/>
      </c>
      <c r="N406" s="139"/>
      <c r="O406" s="46" t="str">
        <f t="shared" si="316"/>
        <v/>
      </c>
      <c r="P406" s="51" t="str">
        <f t="shared" si="317"/>
        <v/>
      </c>
      <c r="Q406" s="51"/>
      <c r="R406" s="75">
        <f>IF(R405+1&lt;13,(R405+1)*S1,1*S1)</f>
        <v>0</v>
      </c>
      <c r="S406" s="75">
        <f>SUM(BG406*S1)</f>
        <v>0</v>
      </c>
      <c r="T406" s="75">
        <f>IF(R406=1,(T405+1)*S1,T405*S1)</f>
        <v>0</v>
      </c>
      <c r="U406" s="75">
        <f>IF(U405+3&lt;13,(U405+3)*V1,(U405-9)*V1)</f>
        <v>0</v>
      </c>
      <c r="V406" s="75">
        <f>SUM(BG406*V1)</f>
        <v>0</v>
      </c>
      <c r="W406" s="75">
        <f>IF(U406&lt;4,(W405+1)*V1,W405*V1)</f>
        <v>0</v>
      </c>
      <c r="X406" s="75">
        <f>IF(X405+6&lt;13,(X405+6)*Y1,(X405-6)*Y1)</f>
        <v>0</v>
      </c>
      <c r="Y406" s="75">
        <f>SUM(BG406*Y1)</f>
        <v>0</v>
      </c>
      <c r="Z406" s="75">
        <f>IF(X406&lt;6,(Z405+1)*Y1,Z405*Y1)</f>
        <v>0</v>
      </c>
      <c r="AA406" s="75">
        <f>SUM(AA405*AB1)</f>
        <v>0</v>
      </c>
      <c r="AB406" s="75">
        <f>SUM(BG406*AB1)</f>
        <v>0</v>
      </c>
      <c r="AC406" s="75">
        <f>SUM(AC405+1*AB1)</f>
        <v>0</v>
      </c>
      <c r="AD406" s="75">
        <v>0</v>
      </c>
      <c r="AE406" s="75">
        <v>0</v>
      </c>
      <c r="AF406" s="75">
        <v>0</v>
      </c>
      <c r="AG406" s="75">
        <f>IF(AG405+2&lt;13,(AG405+2)*AH1,(AG405-10)*AH1)</f>
        <v>0</v>
      </c>
      <c r="AH406" s="75">
        <f>SUM(BG406*AH1)</f>
        <v>0</v>
      </c>
      <c r="AI406" s="75">
        <f>IF(AG406&lt;3,(AI405+1)*AH1,AI405*AH1)</f>
        <v>0</v>
      </c>
      <c r="AJ406" s="75">
        <f>IF(AJ404=AJ405,(AJ405+1-AK406)*AL1,AJ405*AL1)</f>
        <v>0</v>
      </c>
      <c r="AK406" s="75">
        <f t="shared" si="351"/>
        <v>0</v>
      </c>
      <c r="AL406" s="75">
        <f>IF(AJ406-AJ405=0,(AL405+15)*AL1,AM1*AL1)</f>
        <v>0</v>
      </c>
      <c r="AM406" s="75">
        <f>IF(AK406=12,(AM405+1)*AL1,AM405*AL1)</f>
        <v>0</v>
      </c>
      <c r="AN406" s="75">
        <f>IF(AN404=AN405,(AN405+1-AO406)*AO1,AN405*AO1)</f>
        <v>0</v>
      </c>
      <c r="AO406" s="75">
        <f t="shared" si="343"/>
        <v>0</v>
      </c>
      <c r="AP406" s="75">
        <f>IF(AN405=AN406,BG406*AO1,(AP405-15)*AO1)</f>
        <v>0</v>
      </c>
      <c r="AQ406" s="75">
        <f>IF(AO406=12,(AQ405+1)*AO1,AQ405*AO1)</f>
        <v>0</v>
      </c>
      <c r="AR406" s="91">
        <f>SUM(MONTH(BC405+14)*AS1)</f>
        <v>0</v>
      </c>
      <c r="AS406" s="91">
        <f>SUM(DAY(BC405+14)*AS1)</f>
        <v>0</v>
      </c>
      <c r="AT406" s="91">
        <f>SUM(YEAR(BC405+14)*AS1)</f>
        <v>0</v>
      </c>
      <c r="AU406" s="91">
        <f>SUM(MONTH(BC405+7)*AV1)</f>
        <v>0</v>
      </c>
      <c r="AV406" s="91">
        <f>SUM(DAY(BC405+7)*AV1)</f>
        <v>0</v>
      </c>
      <c r="AW406" s="91">
        <f>SUM(YEAR(BC405+7)*AV1)</f>
        <v>0</v>
      </c>
      <c r="AX406" s="91">
        <f t="shared" si="321"/>
        <v>1</v>
      </c>
      <c r="AY406" s="91">
        <f t="shared" si="319"/>
        <v>1</v>
      </c>
      <c r="AZ406" s="91">
        <f t="shared" si="320"/>
        <v>0</v>
      </c>
      <c r="BA406" s="91">
        <f t="shared" si="320"/>
        <v>0</v>
      </c>
      <c r="BB406" s="79">
        <f t="shared" si="322"/>
        <v>0</v>
      </c>
      <c r="BC406" s="91">
        <f t="shared" si="323"/>
        <v>0</v>
      </c>
      <c r="BD406" s="75" t="s">
        <v>59</v>
      </c>
      <c r="BE406" s="91">
        <f>IF(BC406&lt;BU42,((BC406*10)+5),999999)</f>
        <v>5</v>
      </c>
      <c r="BF406" s="91">
        <f t="shared" si="324"/>
        <v>1</v>
      </c>
      <c r="BG406" s="75">
        <f t="shared" si="325"/>
        <v>0</v>
      </c>
      <c r="BH406" s="75">
        <f t="shared" si="344"/>
        <v>0</v>
      </c>
      <c r="BI406" s="75" t="b">
        <f t="shared" si="326"/>
        <v>0</v>
      </c>
      <c r="BJ406" s="75">
        <f t="shared" si="327"/>
        <v>0</v>
      </c>
      <c r="BK406" s="75">
        <f t="shared" si="328"/>
        <v>0</v>
      </c>
      <c r="BL406" s="75" t="b">
        <f t="shared" si="329"/>
        <v>1</v>
      </c>
      <c r="BM406" s="75">
        <f t="shared" si="330"/>
        <v>0</v>
      </c>
      <c r="BN406" s="75">
        <f t="shared" si="331"/>
        <v>0</v>
      </c>
      <c r="BO406" s="75" t="b">
        <f t="shared" si="332"/>
        <v>0</v>
      </c>
      <c r="BP406" s="75">
        <f t="shared" si="333"/>
        <v>0</v>
      </c>
      <c r="BQ406" s="75">
        <f t="shared" si="334"/>
        <v>0</v>
      </c>
      <c r="BR406" s="75"/>
      <c r="BS406" s="72" t="b">
        <f t="shared" si="308"/>
        <v>0</v>
      </c>
      <c r="BT406" s="72">
        <f t="shared" si="313"/>
        <v>0</v>
      </c>
      <c r="BU406" s="69" t="str">
        <f t="shared" si="312"/>
        <v/>
      </c>
      <c r="BV406" s="75"/>
      <c r="BW406" s="75"/>
      <c r="BX406" s="75"/>
      <c r="BY406" s="75"/>
      <c r="BZ406" s="75"/>
      <c r="CA406" s="75"/>
      <c r="CB406" s="75"/>
      <c r="CC406" s="75"/>
      <c r="CD406" s="79">
        <f t="shared" si="335"/>
        <v>0</v>
      </c>
      <c r="CE406" s="92">
        <f>IF(CD406&lt;CE3,CD406,CE3)</f>
        <v>0</v>
      </c>
      <c r="CF406" s="72" t="str">
        <f>IF(CE406&gt;=CE3,"BALLOON","PMT")</f>
        <v>PMT</v>
      </c>
      <c r="CG406" s="91">
        <f t="shared" si="345"/>
        <v>0</v>
      </c>
      <c r="CH406" s="91">
        <f>IF(BX1=360,CB5,CG406)</f>
        <v>0</v>
      </c>
      <c r="CI406" s="75" t="b">
        <f t="shared" si="336"/>
        <v>0</v>
      </c>
      <c r="CJ406" s="75">
        <f t="shared" si="346"/>
        <v>0</v>
      </c>
      <c r="CK406" s="75">
        <f>SUM(CJ406*CK1)</f>
        <v>0</v>
      </c>
      <c r="CL406" s="98">
        <f t="shared" si="337"/>
        <v>0</v>
      </c>
      <c r="CM406" s="97">
        <f>IF(CF406="PMT",E16-CL406,0)</f>
        <v>0</v>
      </c>
      <c r="CN406" s="97">
        <f t="shared" si="350"/>
        <v>0</v>
      </c>
      <c r="CO406" s="97">
        <f t="shared" si="338"/>
        <v>0</v>
      </c>
      <c r="CP406" s="97">
        <f t="shared" si="339"/>
        <v>0</v>
      </c>
      <c r="CQ406" s="94">
        <f t="shared" si="340"/>
        <v>0</v>
      </c>
      <c r="CR406" s="95">
        <f t="shared" si="347"/>
        <v>0</v>
      </c>
      <c r="CS406" s="96">
        <f t="shared" si="341"/>
        <v>0</v>
      </c>
      <c r="CT406" s="75">
        <f t="shared" si="349"/>
        <v>0</v>
      </c>
      <c r="CU406" s="99">
        <f t="shared" si="342"/>
        <v>0</v>
      </c>
      <c r="CV406" s="99">
        <f t="shared" si="318"/>
        <v>0</v>
      </c>
      <c r="CW406" s="100">
        <f t="shared" si="348"/>
        <v>0</v>
      </c>
      <c r="CX406" s="75">
        <f>SUM(CR406*CT406*BE1)</f>
        <v>0</v>
      </c>
    </row>
    <row r="407" spans="1:102" ht="18.95" customHeight="1">
      <c r="A407" s="45" t="str">
        <f t="shared" si="302"/>
        <v/>
      </c>
      <c r="B407" s="55" t="str">
        <f t="shared" si="304"/>
        <v/>
      </c>
      <c r="C407" s="47" t="str">
        <f t="shared" si="303"/>
        <v/>
      </c>
      <c r="D407" s="56" t="str">
        <f t="shared" si="305"/>
        <v/>
      </c>
      <c r="E407" s="121" t="str">
        <f t="shared" si="309"/>
        <v/>
      </c>
      <c r="F407" s="121"/>
      <c r="G407" s="57" t="str">
        <f t="shared" si="306"/>
        <v/>
      </c>
      <c r="H407" s="57" t="str">
        <f t="shared" si="307"/>
        <v/>
      </c>
      <c r="I407" s="128" t="str">
        <f t="shared" si="310"/>
        <v/>
      </c>
      <c r="J407" s="128" t="str">
        <f t="shared" si="311"/>
        <v/>
      </c>
      <c r="K407" s="140" t="str">
        <f t="shared" si="314"/>
        <v/>
      </c>
      <c r="L407" s="140"/>
      <c r="M407" s="139" t="str">
        <f t="shared" si="315"/>
        <v/>
      </c>
      <c r="N407" s="139"/>
      <c r="O407" s="46" t="str">
        <f t="shared" si="316"/>
        <v/>
      </c>
      <c r="P407" s="51" t="str">
        <f t="shared" si="317"/>
        <v/>
      </c>
      <c r="Q407" s="51"/>
      <c r="R407" s="75">
        <f>IF(R406+1&lt;13,(R406+1)*S1,1*S1)</f>
        <v>0</v>
      </c>
      <c r="S407" s="75">
        <f>SUM(BG407*S1)</f>
        <v>0</v>
      </c>
      <c r="T407" s="75">
        <f>IF(R407=1,(T406+1)*S1,T406*S1)</f>
        <v>0</v>
      </c>
      <c r="U407" s="75">
        <f>IF(U406+3&lt;13,(U406+3)*V1,(U406-9)*V1)</f>
        <v>0</v>
      </c>
      <c r="V407" s="75">
        <f>SUM(BG407*V1)</f>
        <v>0</v>
      </c>
      <c r="W407" s="75">
        <f>IF(U407&lt;4,(W406+1)*V1,W406*V1)</f>
        <v>0</v>
      </c>
      <c r="X407" s="75">
        <f>IF(X406+6&lt;13,(X406+6)*Y1,(X406-6)*Y1)</f>
        <v>0</v>
      </c>
      <c r="Y407" s="75">
        <f>SUM(BG407*Y1)</f>
        <v>0</v>
      </c>
      <c r="Z407" s="75">
        <f>IF(X407&lt;6,(Z406+1)*Y1,Z406*Y1)</f>
        <v>0</v>
      </c>
      <c r="AA407" s="75">
        <f>SUM(AA406*AB1)</f>
        <v>0</v>
      </c>
      <c r="AB407" s="75">
        <f>SUM(BG407*AB1)</f>
        <v>0</v>
      </c>
      <c r="AC407" s="75">
        <f>SUM(AC406+1*AB1)</f>
        <v>0</v>
      </c>
      <c r="AD407" s="75">
        <v>0</v>
      </c>
      <c r="AE407" s="75">
        <v>0</v>
      </c>
      <c r="AF407" s="75">
        <v>0</v>
      </c>
      <c r="AG407" s="75">
        <f>IF(AG406+2&lt;13,(AG406+2)*AH1,(AG406-10)*AH1)</f>
        <v>0</v>
      </c>
      <c r="AH407" s="75">
        <f>SUM(BG407*AH1)</f>
        <v>0</v>
      </c>
      <c r="AI407" s="75">
        <f>IF(AG407&lt;3,(AI406+1)*AH1,AI406*AH1)</f>
        <v>0</v>
      </c>
      <c r="AJ407" s="75">
        <f>IF(AJ405=AJ406,(AJ406+1-AK407)*AL1,AJ406*AL1)</f>
        <v>0</v>
      </c>
      <c r="AK407" s="75">
        <f t="shared" si="351"/>
        <v>0</v>
      </c>
      <c r="AL407" s="75">
        <f>IF(AJ407-AJ406=0,(AL406+15)*AL1,AM1*AL1)</f>
        <v>0</v>
      </c>
      <c r="AM407" s="75">
        <f>IF(AK407=12,(AM406+1)*AL1,AM406*AL1)</f>
        <v>0</v>
      </c>
      <c r="AN407" s="75">
        <f>IF(AN405=AN406,(AN406+1-AO407)*AO1,AN406*AO1)</f>
        <v>0</v>
      </c>
      <c r="AO407" s="75">
        <f t="shared" si="343"/>
        <v>0</v>
      </c>
      <c r="AP407" s="75">
        <f>IF(AN406=AN407,BG407*AO1,(AP406-15)*AO1)</f>
        <v>0</v>
      </c>
      <c r="AQ407" s="75">
        <f>IF(AO407=12,(AQ406+1)*AO1,AQ406*AO1)</f>
        <v>0</v>
      </c>
      <c r="AR407" s="91">
        <f>SUM(MONTH(BC406+14)*AS1)</f>
        <v>0</v>
      </c>
      <c r="AS407" s="91">
        <f>SUM(DAY(BC406+14)*AS1)</f>
        <v>0</v>
      </c>
      <c r="AT407" s="91">
        <f>SUM(YEAR(BC406+14)*AS1)</f>
        <v>0</v>
      </c>
      <c r="AU407" s="91">
        <f>SUM(MONTH(BC406+7)*AV1)</f>
        <v>0</v>
      </c>
      <c r="AV407" s="91">
        <f>SUM(DAY(BC406+7)*AV1)</f>
        <v>0</v>
      </c>
      <c r="AW407" s="91">
        <f>SUM(YEAR(BC406+7)*AV1)</f>
        <v>0</v>
      </c>
      <c r="AX407" s="91">
        <f t="shared" si="321"/>
        <v>1</v>
      </c>
      <c r="AY407" s="91">
        <f t="shared" si="319"/>
        <v>1</v>
      </c>
      <c r="AZ407" s="91">
        <f t="shared" si="320"/>
        <v>0</v>
      </c>
      <c r="BA407" s="91">
        <f t="shared" si="320"/>
        <v>0</v>
      </c>
      <c r="BB407" s="79">
        <f t="shared" si="322"/>
        <v>0</v>
      </c>
      <c r="BC407" s="91">
        <f t="shared" si="323"/>
        <v>0</v>
      </c>
      <c r="BD407" s="75" t="s">
        <v>59</v>
      </c>
      <c r="BE407" s="91">
        <f>IF(BC407&lt;BU42,((BC407*10)+5),999999)</f>
        <v>5</v>
      </c>
      <c r="BF407" s="91">
        <f t="shared" si="324"/>
        <v>1</v>
      </c>
      <c r="BG407" s="75">
        <f t="shared" si="325"/>
        <v>0</v>
      </c>
      <c r="BH407" s="75">
        <f t="shared" si="344"/>
        <v>0</v>
      </c>
      <c r="BI407" s="75" t="b">
        <f t="shared" si="326"/>
        <v>0</v>
      </c>
      <c r="BJ407" s="75">
        <f t="shared" si="327"/>
        <v>0</v>
      </c>
      <c r="BK407" s="75">
        <f t="shared" si="328"/>
        <v>0</v>
      </c>
      <c r="BL407" s="75" t="b">
        <f t="shared" si="329"/>
        <v>1</v>
      </c>
      <c r="BM407" s="75">
        <f t="shared" si="330"/>
        <v>0</v>
      </c>
      <c r="BN407" s="75">
        <f t="shared" si="331"/>
        <v>0</v>
      </c>
      <c r="BO407" s="75" t="b">
        <f t="shared" si="332"/>
        <v>0</v>
      </c>
      <c r="BP407" s="75">
        <f t="shared" si="333"/>
        <v>0</v>
      </c>
      <c r="BQ407" s="75">
        <f t="shared" si="334"/>
        <v>0</v>
      </c>
      <c r="BR407" s="75"/>
      <c r="BS407" s="72" t="b">
        <f t="shared" si="308"/>
        <v>0</v>
      </c>
      <c r="BT407" s="72">
        <f t="shared" si="313"/>
        <v>0</v>
      </c>
      <c r="BU407" s="69" t="str">
        <f t="shared" si="312"/>
        <v/>
      </c>
      <c r="BV407" s="75"/>
      <c r="BW407" s="75"/>
      <c r="BX407" s="75"/>
      <c r="BY407" s="75"/>
      <c r="BZ407" s="75"/>
      <c r="CA407" s="75"/>
      <c r="CB407" s="75"/>
      <c r="CC407" s="75"/>
      <c r="CD407" s="79">
        <f t="shared" si="335"/>
        <v>0</v>
      </c>
      <c r="CE407" s="92">
        <f>IF(CD407&lt;CE3,CD407,CE3)</f>
        <v>0</v>
      </c>
      <c r="CF407" s="72" t="str">
        <f>IF(CE407&gt;=CE3,"BALLOON","PMT")</f>
        <v>PMT</v>
      </c>
      <c r="CG407" s="91">
        <f t="shared" si="345"/>
        <v>0</v>
      </c>
      <c r="CH407" s="91">
        <f>IF(BX1=360,CB5,CG407)</f>
        <v>0</v>
      </c>
      <c r="CI407" s="75" t="b">
        <f t="shared" si="336"/>
        <v>0</v>
      </c>
      <c r="CJ407" s="75">
        <f t="shared" si="346"/>
        <v>0</v>
      </c>
      <c r="CK407" s="75">
        <f>SUM(CJ407*CK1)</f>
        <v>0</v>
      </c>
      <c r="CL407" s="98">
        <f t="shared" si="337"/>
        <v>0</v>
      </c>
      <c r="CM407" s="97">
        <f>IF(CF407="PMT",E16-CL407,0)</f>
        <v>0</v>
      </c>
      <c r="CN407" s="97">
        <f t="shared" si="350"/>
        <v>0</v>
      </c>
      <c r="CO407" s="97">
        <f t="shared" si="338"/>
        <v>0</v>
      </c>
      <c r="CP407" s="97">
        <f t="shared" si="339"/>
        <v>0</v>
      </c>
      <c r="CQ407" s="94">
        <f t="shared" si="340"/>
        <v>0</v>
      </c>
      <c r="CR407" s="95">
        <f t="shared" si="347"/>
        <v>0</v>
      </c>
      <c r="CS407" s="96">
        <f t="shared" si="341"/>
        <v>0</v>
      </c>
      <c r="CT407" s="75">
        <f t="shared" si="349"/>
        <v>0</v>
      </c>
      <c r="CU407" s="99">
        <f t="shared" si="342"/>
        <v>0</v>
      </c>
      <c r="CV407" s="99">
        <f t="shared" si="318"/>
        <v>0</v>
      </c>
      <c r="CW407" s="100">
        <f t="shared" si="348"/>
        <v>0</v>
      </c>
      <c r="CX407" s="75">
        <f>SUM(CR407*CT407*BE1)</f>
        <v>0</v>
      </c>
    </row>
    <row r="408" spans="1:102" ht="18.95" customHeight="1">
      <c r="A408" s="45" t="str">
        <f t="shared" ref="A408:A471" si="352">IF(BT409 &lt; BT410, BT410,"")</f>
        <v/>
      </c>
      <c r="B408" s="55" t="str">
        <f t="shared" si="304"/>
        <v/>
      </c>
      <c r="C408" s="47" t="str">
        <f t="shared" ref="C408:C471" si="353">IF(CX390=1,CF390,"")</f>
        <v/>
      </c>
      <c r="D408" s="56" t="str">
        <f t="shared" si="305"/>
        <v/>
      </c>
      <c r="E408" s="121" t="str">
        <f t="shared" si="309"/>
        <v/>
      </c>
      <c r="F408" s="121"/>
      <c r="G408" s="57" t="str">
        <f t="shared" si="306"/>
        <v/>
      </c>
      <c r="H408" s="57" t="str">
        <f t="shared" si="307"/>
        <v/>
      </c>
      <c r="I408" s="128" t="str">
        <f t="shared" si="310"/>
        <v/>
      </c>
      <c r="J408" s="128" t="str">
        <f t="shared" si="311"/>
        <v/>
      </c>
      <c r="K408" s="140" t="str">
        <f t="shared" si="314"/>
        <v/>
      </c>
      <c r="L408" s="140"/>
      <c r="M408" s="139" t="str">
        <f t="shared" si="315"/>
        <v/>
      </c>
      <c r="N408" s="139"/>
      <c r="O408" s="46" t="str">
        <f t="shared" si="316"/>
        <v/>
      </c>
      <c r="P408" s="51" t="str">
        <f t="shared" si="317"/>
        <v/>
      </c>
      <c r="Q408" s="51"/>
      <c r="R408" s="75">
        <f>IF(R407+1&lt;13,(R407+1)*S1,1*S1)</f>
        <v>0</v>
      </c>
      <c r="S408" s="75">
        <f>SUM(BG408*S1)</f>
        <v>0</v>
      </c>
      <c r="T408" s="75">
        <f>IF(R408=1,(T407+1)*S1,T407*S1)</f>
        <v>0</v>
      </c>
      <c r="U408" s="75">
        <f>IF(U407+3&lt;13,(U407+3)*V1,(U407-9)*V1)</f>
        <v>0</v>
      </c>
      <c r="V408" s="75">
        <f>SUM(BG408*V1)</f>
        <v>0</v>
      </c>
      <c r="W408" s="75">
        <f>IF(U408&lt;4,(W407+1)*V1,W407*V1)</f>
        <v>0</v>
      </c>
      <c r="X408" s="75">
        <f>IF(X407+6&lt;13,(X407+6)*Y1,(X407-6)*Y1)</f>
        <v>0</v>
      </c>
      <c r="Y408" s="75">
        <f>SUM(BG408*Y1)</f>
        <v>0</v>
      </c>
      <c r="Z408" s="75">
        <f>IF(X408&lt;6,(Z407+1)*Y1,Z407*Y1)</f>
        <v>0</v>
      </c>
      <c r="AA408" s="75">
        <f>SUM(AA407*AB1)</f>
        <v>0</v>
      </c>
      <c r="AB408" s="75">
        <f>SUM(BG408*AB1)</f>
        <v>0</v>
      </c>
      <c r="AC408" s="75">
        <f>SUM(AC407+1*AB1)</f>
        <v>0</v>
      </c>
      <c r="AD408" s="75">
        <v>0</v>
      </c>
      <c r="AE408" s="75">
        <v>0</v>
      </c>
      <c r="AF408" s="75">
        <v>0</v>
      </c>
      <c r="AG408" s="75">
        <f>IF(AG407+2&lt;13,(AG407+2)*AH1,(AG407-10)*AH1)</f>
        <v>0</v>
      </c>
      <c r="AH408" s="75">
        <f>SUM(BG408*AH1)</f>
        <v>0</v>
      </c>
      <c r="AI408" s="75">
        <f>IF(AG408&lt;3,(AI407+1)*AH1,AI407*AH1)</f>
        <v>0</v>
      </c>
      <c r="AJ408" s="75">
        <f>IF(AJ406=AJ407,(AJ407+1-AK408)*AL1,AJ407*AL1)</f>
        <v>0</v>
      </c>
      <c r="AK408" s="75">
        <f t="shared" si="351"/>
        <v>0</v>
      </c>
      <c r="AL408" s="75">
        <f>IF(AJ408-AJ407=0,(AL407+15)*AL1,AM1*AL1)</f>
        <v>0</v>
      </c>
      <c r="AM408" s="75">
        <f>IF(AK408=12,(AM407+1)*AL1,AM407*AL1)</f>
        <v>0</v>
      </c>
      <c r="AN408" s="75">
        <f>IF(AN406=AN407,(AN407+1-AO408)*AO1,AN407*AO1)</f>
        <v>0</v>
      </c>
      <c r="AO408" s="75">
        <f t="shared" si="343"/>
        <v>0</v>
      </c>
      <c r="AP408" s="75">
        <f>IF(AN407=AN408,BG408*AO1,(AP407-15)*AO1)</f>
        <v>0</v>
      </c>
      <c r="AQ408" s="75">
        <f>IF(AO408=12,(AQ407+1)*AO1,AQ407*AO1)</f>
        <v>0</v>
      </c>
      <c r="AR408" s="91">
        <f>SUM(MONTH(BC407+14)*AS1)</f>
        <v>0</v>
      </c>
      <c r="AS408" s="91">
        <f>SUM(DAY(BC407+14)*AS1)</f>
        <v>0</v>
      </c>
      <c r="AT408" s="91">
        <f>SUM(YEAR(BC407+14)*AS1)</f>
        <v>0</v>
      </c>
      <c r="AU408" s="91">
        <f>SUM(MONTH(BC407+7)*AV1)</f>
        <v>0</v>
      </c>
      <c r="AV408" s="91">
        <f>SUM(DAY(BC407+7)*AV1)</f>
        <v>0</v>
      </c>
      <c r="AW408" s="91">
        <f>SUM(YEAR(BC407+7)*AV1)</f>
        <v>0</v>
      </c>
      <c r="AX408" s="91">
        <f t="shared" si="321"/>
        <v>1</v>
      </c>
      <c r="AY408" s="91">
        <f t="shared" si="319"/>
        <v>1</v>
      </c>
      <c r="AZ408" s="91">
        <f t="shared" si="320"/>
        <v>0</v>
      </c>
      <c r="BA408" s="91">
        <f t="shared" si="320"/>
        <v>0</v>
      </c>
      <c r="BB408" s="79">
        <f t="shared" si="322"/>
        <v>0</v>
      </c>
      <c r="BC408" s="91">
        <f t="shared" si="323"/>
        <v>0</v>
      </c>
      <c r="BD408" s="75" t="s">
        <v>59</v>
      </c>
      <c r="BE408" s="91">
        <f>IF(BC408&lt;BU42,((BC408*10)+5),999999)</f>
        <v>5</v>
      </c>
      <c r="BF408" s="91">
        <f t="shared" si="324"/>
        <v>1</v>
      </c>
      <c r="BG408" s="75">
        <f t="shared" si="325"/>
        <v>0</v>
      </c>
      <c r="BH408" s="75">
        <f t="shared" si="344"/>
        <v>0</v>
      </c>
      <c r="BI408" s="75" t="b">
        <f t="shared" si="326"/>
        <v>0</v>
      </c>
      <c r="BJ408" s="75">
        <f t="shared" si="327"/>
        <v>0</v>
      </c>
      <c r="BK408" s="75">
        <f t="shared" si="328"/>
        <v>0</v>
      </c>
      <c r="BL408" s="75" t="b">
        <f t="shared" si="329"/>
        <v>1</v>
      </c>
      <c r="BM408" s="75">
        <f t="shared" si="330"/>
        <v>0</v>
      </c>
      <c r="BN408" s="75">
        <f t="shared" si="331"/>
        <v>0</v>
      </c>
      <c r="BO408" s="75" t="b">
        <f t="shared" si="332"/>
        <v>0</v>
      </c>
      <c r="BP408" s="75">
        <f t="shared" si="333"/>
        <v>0</v>
      </c>
      <c r="BQ408" s="75">
        <f t="shared" si="334"/>
        <v>0</v>
      </c>
      <c r="BR408" s="75"/>
      <c r="BS408" s="72" t="b">
        <f t="shared" si="308"/>
        <v>0</v>
      </c>
      <c r="BT408" s="72">
        <f t="shared" si="313"/>
        <v>0</v>
      </c>
      <c r="BU408" s="69" t="str">
        <f t="shared" si="312"/>
        <v/>
      </c>
      <c r="BV408" s="75"/>
      <c r="BW408" s="75"/>
      <c r="BX408" s="75"/>
      <c r="BY408" s="75"/>
      <c r="BZ408" s="75"/>
      <c r="CA408" s="75"/>
      <c r="CB408" s="75"/>
      <c r="CC408" s="75"/>
      <c r="CD408" s="79">
        <f t="shared" si="335"/>
        <v>0</v>
      </c>
      <c r="CE408" s="92">
        <f>IF(CD408&lt;CE3,CD408,CE3)</f>
        <v>0</v>
      </c>
      <c r="CF408" s="72" t="str">
        <f>IF(CE408&gt;=CE3,"BALLOON","PMT")</f>
        <v>PMT</v>
      </c>
      <c r="CG408" s="91">
        <f t="shared" si="345"/>
        <v>0</v>
      </c>
      <c r="CH408" s="91">
        <f>IF(BX1=360,CB5,CG408)</f>
        <v>0</v>
      </c>
      <c r="CI408" s="75" t="b">
        <f t="shared" si="336"/>
        <v>0</v>
      </c>
      <c r="CJ408" s="75">
        <f t="shared" si="346"/>
        <v>0</v>
      </c>
      <c r="CK408" s="75">
        <f>SUM(CJ408*CK1)</f>
        <v>0</v>
      </c>
      <c r="CL408" s="98">
        <f t="shared" si="337"/>
        <v>0</v>
      </c>
      <c r="CM408" s="97">
        <f>IF(CF408="PMT",E16-CL408,0)</f>
        <v>0</v>
      </c>
      <c r="CN408" s="97">
        <f t="shared" si="350"/>
        <v>0</v>
      </c>
      <c r="CO408" s="97">
        <f t="shared" si="338"/>
        <v>0</v>
      </c>
      <c r="CP408" s="97">
        <f t="shared" si="339"/>
        <v>0</v>
      </c>
      <c r="CQ408" s="94">
        <f t="shared" si="340"/>
        <v>0</v>
      </c>
      <c r="CR408" s="95">
        <f t="shared" si="347"/>
        <v>0</v>
      </c>
      <c r="CS408" s="96">
        <f t="shared" si="341"/>
        <v>0</v>
      </c>
      <c r="CT408" s="75">
        <f t="shared" si="349"/>
        <v>0</v>
      </c>
      <c r="CU408" s="99">
        <f t="shared" si="342"/>
        <v>0</v>
      </c>
      <c r="CV408" s="99">
        <f t="shared" si="318"/>
        <v>0</v>
      </c>
      <c r="CW408" s="100">
        <f t="shared" si="348"/>
        <v>0</v>
      </c>
      <c r="CX408" s="75">
        <f>SUM(CR408*CT408*BE1)</f>
        <v>0</v>
      </c>
    </row>
    <row r="409" spans="1:102" ht="18.95" customHeight="1">
      <c r="A409" s="45" t="str">
        <f t="shared" si="352"/>
        <v/>
      </c>
      <c r="B409" s="55" t="str">
        <f t="shared" ref="B409:B472" si="354">IF(CX391=1,CE391,"")</f>
        <v/>
      </c>
      <c r="C409" s="47" t="str">
        <f t="shared" si="353"/>
        <v/>
      </c>
      <c r="D409" s="56" t="str">
        <f t="shared" ref="D409:D472" si="355">IF(CX391=1,CJ391,"")</f>
        <v/>
      </c>
      <c r="E409" s="121" t="str">
        <f t="shared" si="309"/>
        <v/>
      </c>
      <c r="F409" s="121"/>
      <c r="G409" s="57" t="str">
        <f t="shared" ref="G409:G472" si="356">IF(CX391=1,CL391,"")</f>
        <v/>
      </c>
      <c r="H409" s="57" t="str">
        <f t="shared" ref="H409:H472" si="357">IF(CX391=1,CN391+CO391,"")</f>
        <v/>
      </c>
      <c r="I409" s="128" t="str">
        <f t="shared" si="310"/>
        <v/>
      </c>
      <c r="J409" s="128" t="str">
        <f t="shared" si="311"/>
        <v/>
      </c>
      <c r="K409" s="140" t="str">
        <f t="shared" si="314"/>
        <v/>
      </c>
      <c r="L409" s="140"/>
      <c r="M409" s="139" t="str">
        <f t="shared" si="315"/>
        <v/>
      </c>
      <c r="N409" s="139"/>
      <c r="O409" s="46" t="str">
        <f t="shared" si="316"/>
        <v/>
      </c>
      <c r="P409" s="51" t="str">
        <f t="shared" si="317"/>
        <v/>
      </c>
      <c r="Q409" s="51"/>
      <c r="R409" s="75">
        <f>IF(R408+1&lt;13,(R408+1)*S1,1*S1)</f>
        <v>0</v>
      </c>
      <c r="S409" s="75">
        <f>SUM(BG409*S1)</f>
        <v>0</v>
      </c>
      <c r="T409" s="75">
        <f>IF(R409=1,(T408+1)*S1,T408*S1)</f>
        <v>0</v>
      </c>
      <c r="U409" s="75">
        <f>IF(U408+3&lt;13,(U408+3)*V1,(U408-9)*V1)</f>
        <v>0</v>
      </c>
      <c r="V409" s="75">
        <f>SUM(BG409*V1)</f>
        <v>0</v>
      </c>
      <c r="W409" s="75">
        <f>IF(U409&lt;4,(W408+1)*V1,W408*V1)</f>
        <v>0</v>
      </c>
      <c r="X409" s="75">
        <f>IF(X408+6&lt;13,(X408+6)*Y1,(X408-6)*Y1)</f>
        <v>0</v>
      </c>
      <c r="Y409" s="75">
        <f>SUM(BG409*Y1)</f>
        <v>0</v>
      </c>
      <c r="Z409" s="75">
        <f>IF(X409&lt;6,(Z408+1)*Y1,Z408*Y1)</f>
        <v>0</v>
      </c>
      <c r="AA409" s="75">
        <f>SUM(AA408*AB1)</f>
        <v>0</v>
      </c>
      <c r="AB409" s="75">
        <f>SUM(BG409*AB1)</f>
        <v>0</v>
      </c>
      <c r="AC409" s="75">
        <f>SUM(AC408+1*AB1)</f>
        <v>0</v>
      </c>
      <c r="AD409" s="75">
        <v>0</v>
      </c>
      <c r="AE409" s="75">
        <v>0</v>
      </c>
      <c r="AF409" s="75">
        <v>0</v>
      </c>
      <c r="AG409" s="75">
        <f>IF(AG408+2&lt;13,(AG408+2)*AH1,(AG408-10)*AH1)</f>
        <v>0</v>
      </c>
      <c r="AH409" s="75">
        <f>SUM(BG409*AH1)</f>
        <v>0</v>
      </c>
      <c r="AI409" s="75">
        <f>IF(AG409&lt;3,(AI408+1)*AH1,AI408*AH1)</f>
        <v>0</v>
      </c>
      <c r="AJ409" s="75">
        <f>IF(AJ407=AJ408,(AJ408+1-AK409)*AL1,AJ408*AL1)</f>
        <v>0</v>
      </c>
      <c r="AK409" s="75">
        <f t="shared" si="351"/>
        <v>0</v>
      </c>
      <c r="AL409" s="75">
        <f>IF(AJ409-AJ408=0,(AL408+15)*AL1,AM1*AL1)</f>
        <v>0</v>
      </c>
      <c r="AM409" s="75">
        <f>IF(AK409=12,(AM408+1)*AL1,AM408*AL1)</f>
        <v>0</v>
      </c>
      <c r="AN409" s="75">
        <f>IF(AN407=AN408,(AN408+1-AO409)*AO1,AN408*AO1)</f>
        <v>0</v>
      </c>
      <c r="AO409" s="75">
        <f t="shared" si="343"/>
        <v>0</v>
      </c>
      <c r="AP409" s="75">
        <f>IF(AN408=AN409,BG409*AO1,(AP408-15)*AO1)</f>
        <v>0</v>
      </c>
      <c r="AQ409" s="75">
        <f>IF(AO409=12,(AQ408+1)*AO1,AQ408*AO1)</f>
        <v>0</v>
      </c>
      <c r="AR409" s="91">
        <f>SUM(MONTH(BC408+14)*AS1)</f>
        <v>0</v>
      </c>
      <c r="AS409" s="91">
        <f>SUM(DAY(BC408+14)*AS1)</f>
        <v>0</v>
      </c>
      <c r="AT409" s="91">
        <f>SUM(YEAR(BC408+14)*AS1)</f>
        <v>0</v>
      </c>
      <c r="AU409" s="91">
        <f>SUM(MONTH(BC408+7)*AV1)</f>
        <v>0</v>
      </c>
      <c r="AV409" s="91">
        <f>SUM(DAY(BC408+7)*AV1)</f>
        <v>0</v>
      </c>
      <c r="AW409" s="91">
        <f>SUM(YEAR(BC408+7)*AV1)</f>
        <v>0</v>
      </c>
      <c r="AX409" s="91">
        <f t="shared" si="321"/>
        <v>1</v>
      </c>
      <c r="AY409" s="91">
        <f t="shared" si="319"/>
        <v>1</v>
      </c>
      <c r="AZ409" s="91">
        <f t="shared" si="320"/>
        <v>0</v>
      </c>
      <c r="BA409" s="91">
        <f t="shared" si="320"/>
        <v>0</v>
      </c>
      <c r="BB409" s="79">
        <f t="shared" si="322"/>
        <v>0</v>
      </c>
      <c r="BC409" s="91">
        <f t="shared" si="323"/>
        <v>0</v>
      </c>
      <c r="BD409" s="75" t="s">
        <v>59</v>
      </c>
      <c r="BE409" s="91">
        <f>IF(BC409&lt;BU42,((BC409*10)+5),999999)</f>
        <v>5</v>
      </c>
      <c r="BF409" s="91">
        <f t="shared" si="324"/>
        <v>1</v>
      </c>
      <c r="BG409" s="75">
        <f t="shared" si="325"/>
        <v>0</v>
      </c>
      <c r="BH409" s="75">
        <f t="shared" si="344"/>
        <v>0</v>
      </c>
      <c r="BI409" s="75" t="b">
        <f t="shared" si="326"/>
        <v>0</v>
      </c>
      <c r="BJ409" s="75">
        <f t="shared" si="327"/>
        <v>0</v>
      </c>
      <c r="BK409" s="75">
        <f t="shared" si="328"/>
        <v>0</v>
      </c>
      <c r="BL409" s="75" t="b">
        <f t="shared" si="329"/>
        <v>1</v>
      </c>
      <c r="BM409" s="75">
        <f t="shared" si="330"/>
        <v>0</v>
      </c>
      <c r="BN409" s="75">
        <f t="shared" si="331"/>
        <v>0</v>
      </c>
      <c r="BO409" s="75" t="b">
        <f t="shared" si="332"/>
        <v>0</v>
      </c>
      <c r="BP409" s="75">
        <f t="shared" si="333"/>
        <v>0</v>
      </c>
      <c r="BQ409" s="75">
        <f t="shared" si="334"/>
        <v>0</v>
      </c>
      <c r="BR409" s="75"/>
      <c r="BS409" s="72" t="b">
        <f t="shared" si="308"/>
        <v>0</v>
      </c>
      <c r="BT409" s="72">
        <f t="shared" si="313"/>
        <v>0</v>
      </c>
      <c r="BU409" s="69" t="str">
        <f t="shared" si="312"/>
        <v/>
      </c>
      <c r="BV409" s="75"/>
      <c r="BW409" s="75"/>
      <c r="BX409" s="75"/>
      <c r="BY409" s="75"/>
      <c r="BZ409" s="75"/>
      <c r="CA409" s="75"/>
      <c r="CB409" s="75"/>
      <c r="CC409" s="75"/>
      <c r="CD409" s="79">
        <f t="shared" si="335"/>
        <v>0</v>
      </c>
      <c r="CE409" s="92">
        <f>IF(CD409&lt;CE3,CD409,CE3)</f>
        <v>0</v>
      </c>
      <c r="CF409" s="72" t="str">
        <f>IF(CE409&gt;=CE3,"BALLOON","PMT")</f>
        <v>PMT</v>
      </c>
      <c r="CG409" s="91">
        <f t="shared" si="345"/>
        <v>0</v>
      </c>
      <c r="CH409" s="91">
        <f>IF(BX1=360,CB5,CG409)</f>
        <v>0</v>
      </c>
      <c r="CI409" s="75" t="b">
        <f t="shared" si="336"/>
        <v>0</v>
      </c>
      <c r="CJ409" s="75">
        <f t="shared" si="346"/>
        <v>0</v>
      </c>
      <c r="CK409" s="75">
        <f>SUM(CJ409*CK1)</f>
        <v>0</v>
      </c>
      <c r="CL409" s="98">
        <f t="shared" si="337"/>
        <v>0</v>
      </c>
      <c r="CM409" s="97">
        <f>IF(CF409="PMT",E16-CL409,0)</f>
        <v>0</v>
      </c>
      <c r="CN409" s="97">
        <f t="shared" si="350"/>
        <v>0</v>
      </c>
      <c r="CO409" s="97">
        <f t="shared" si="338"/>
        <v>0</v>
      </c>
      <c r="CP409" s="97">
        <f t="shared" si="339"/>
        <v>0</v>
      </c>
      <c r="CQ409" s="94">
        <f t="shared" si="340"/>
        <v>0</v>
      </c>
      <c r="CR409" s="95">
        <f t="shared" si="347"/>
        <v>0</v>
      </c>
      <c r="CS409" s="96">
        <f t="shared" si="341"/>
        <v>0</v>
      </c>
      <c r="CT409" s="75">
        <f t="shared" si="349"/>
        <v>0</v>
      </c>
      <c r="CU409" s="99">
        <f t="shared" si="342"/>
        <v>0</v>
      </c>
      <c r="CV409" s="99">
        <f t="shared" si="318"/>
        <v>0</v>
      </c>
      <c r="CW409" s="100">
        <f t="shared" si="348"/>
        <v>0</v>
      </c>
      <c r="CX409" s="75">
        <f>SUM(CR409*CT409*BE1)</f>
        <v>0</v>
      </c>
    </row>
    <row r="410" spans="1:102" ht="18.95" customHeight="1">
      <c r="A410" s="45" t="str">
        <f t="shared" si="352"/>
        <v/>
      </c>
      <c r="B410" s="55" t="str">
        <f t="shared" si="354"/>
        <v/>
      </c>
      <c r="C410" s="47" t="str">
        <f t="shared" si="353"/>
        <v/>
      </c>
      <c r="D410" s="56" t="str">
        <f t="shared" si="355"/>
        <v/>
      </c>
      <c r="E410" s="121" t="str">
        <f t="shared" si="309"/>
        <v/>
      </c>
      <c r="F410" s="121"/>
      <c r="G410" s="57" t="str">
        <f t="shared" si="356"/>
        <v/>
      </c>
      <c r="H410" s="57" t="str">
        <f t="shared" si="357"/>
        <v/>
      </c>
      <c r="I410" s="128" t="str">
        <f t="shared" si="310"/>
        <v/>
      </c>
      <c r="J410" s="128" t="str">
        <f t="shared" si="311"/>
        <v/>
      </c>
      <c r="K410" s="140" t="str">
        <f t="shared" si="314"/>
        <v/>
      </c>
      <c r="L410" s="140"/>
      <c r="M410" s="139" t="str">
        <f t="shared" si="315"/>
        <v/>
      </c>
      <c r="N410" s="139"/>
      <c r="O410" s="46" t="str">
        <f t="shared" si="316"/>
        <v/>
      </c>
      <c r="P410" s="51" t="str">
        <f t="shared" si="317"/>
        <v/>
      </c>
      <c r="Q410" s="51"/>
      <c r="R410" s="75">
        <f>IF(R409+1&lt;13,(R409+1)*S1,1*S1)</f>
        <v>0</v>
      </c>
      <c r="S410" s="75">
        <f>SUM(BG410*S1)</f>
        <v>0</v>
      </c>
      <c r="T410" s="75">
        <f>IF(R410=1,(T409+1)*S1,T409*S1)</f>
        <v>0</v>
      </c>
      <c r="U410" s="75">
        <f>IF(U409+3&lt;13,(U409+3)*V1,(U409-9)*V1)</f>
        <v>0</v>
      </c>
      <c r="V410" s="75">
        <f>SUM(BG410*V1)</f>
        <v>0</v>
      </c>
      <c r="W410" s="75">
        <f>IF(U410&lt;4,(W409+1)*V1,W409*V1)</f>
        <v>0</v>
      </c>
      <c r="X410" s="75">
        <f>IF(X409+6&lt;13,(X409+6)*Y1,(X409-6)*Y1)</f>
        <v>0</v>
      </c>
      <c r="Y410" s="75">
        <f>SUM(BG410*Y1)</f>
        <v>0</v>
      </c>
      <c r="Z410" s="75">
        <f>IF(X410&lt;6,(Z409+1)*Y1,Z409*Y1)</f>
        <v>0</v>
      </c>
      <c r="AA410" s="75">
        <f>SUM(AA409*AB1)</f>
        <v>0</v>
      </c>
      <c r="AB410" s="75">
        <f>SUM(BG410*AB1)</f>
        <v>0</v>
      </c>
      <c r="AC410" s="75">
        <f>SUM(AC409+1*AB1)</f>
        <v>0</v>
      </c>
      <c r="AD410" s="75">
        <v>0</v>
      </c>
      <c r="AE410" s="75">
        <v>0</v>
      </c>
      <c r="AF410" s="75">
        <v>0</v>
      </c>
      <c r="AG410" s="75">
        <f>IF(AG409+2&lt;13,(AG409+2)*AH1,(AG409-10)*AH1)</f>
        <v>0</v>
      </c>
      <c r="AH410" s="75">
        <f>SUM(BG410*AH1)</f>
        <v>0</v>
      </c>
      <c r="AI410" s="75">
        <f>IF(AG410&lt;3,(AI409+1)*AH1,AI409*AH1)</f>
        <v>0</v>
      </c>
      <c r="AJ410" s="75">
        <f>IF(AJ408=AJ409,(AJ409+1-AK410)*AL1,AJ409*AL1)</f>
        <v>0</v>
      </c>
      <c r="AK410" s="75">
        <f t="shared" si="351"/>
        <v>0</v>
      </c>
      <c r="AL410" s="75">
        <f>IF(AJ410-AJ409=0,(AL409+15)*AL1,AM1*AL1)</f>
        <v>0</v>
      </c>
      <c r="AM410" s="75">
        <f>IF(AK410=12,(AM409+1)*AL1,AM409*AL1)</f>
        <v>0</v>
      </c>
      <c r="AN410" s="75">
        <f>IF(AN408=AN409,(AN409+1-AO410)*AO1,AN409*AO1)</f>
        <v>0</v>
      </c>
      <c r="AO410" s="75">
        <f t="shared" si="343"/>
        <v>0</v>
      </c>
      <c r="AP410" s="75">
        <f>IF(AN409=AN410,BG410*AO1,(AP409-15)*AO1)</f>
        <v>0</v>
      </c>
      <c r="AQ410" s="75">
        <f>IF(AO410=12,(AQ409+1)*AO1,AQ409*AO1)</f>
        <v>0</v>
      </c>
      <c r="AR410" s="91">
        <f>SUM(MONTH(BC409+14)*AS1)</f>
        <v>0</v>
      </c>
      <c r="AS410" s="91">
        <f>SUM(DAY(BC409+14)*AS1)</f>
        <v>0</v>
      </c>
      <c r="AT410" s="91">
        <f>SUM(YEAR(BC409+14)*AS1)</f>
        <v>0</v>
      </c>
      <c r="AU410" s="91">
        <f>SUM(MONTH(BC409+7)*AV1)</f>
        <v>0</v>
      </c>
      <c r="AV410" s="91">
        <f>SUM(DAY(BC409+7)*AV1)</f>
        <v>0</v>
      </c>
      <c r="AW410" s="91">
        <f>SUM(YEAR(BC409+7)*AV1)</f>
        <v>0</v>
      </c>
      <c r="AX410" s="91">
        <f t="shared" si="321"/>
        <v>1</v>
      </c>
      <c r="AY410" s="91">
        <f t="shared" si="319"/>
        <v>1</v>
      </c>
      <c r="AZ410" s="91">
        <f t="shared" si="320"/>
        <v>0</v>
      </c>
      <c r="BA410" s="91">
        <f t="shared" si="320"/>
        <v>0</v>
      </c>
      <c r="BB410" s="79">
        <f t="shared" si="322"/>
        <v>0</v>
      </c>
      <c r="BC410" s="91">
        <f t="shared" si="323"/>
        <v>0</v>
      </c>
      <c r="BD410" s="75" t="s">
        <v>59</v>
      </c>
      <c r="BE410" s="91">
        <f>IF(BC410&lt;BU42,((BC410*10)+5),999999)</f>
        <v>5</v>
      </c>
      <c r="BF410" s="91">
        <f t="shared" si="324"/>
        <v>1</v>
      </c>
      <c r="BG410" s="75">
        <f t="shared" si="325"/>
        <v>0</v>
      </c>
      <c r="BH410" s="75">
        <f t="shared" si="344"/>
        <v>0</v>
      </c>
      <c r="BI410" s="75" t="b">
        <f t="shared" si="326"/>
        <v>0</v>
      </c>
      <c r="BJ410" s="75">
        <f t="shared" si="327"/>
        <v>0</v>
      </c>
      <c r="BK410" s="75">
        <f t="shared" si="328"/>
        <v>0</v>
      </c>
      <c r="BL410" s="75" t="b">
        <f t="shared" si="329"/>
        <v>1</v>
      </c>
      <c r="BM410" s="75">
        <f t="shared" si="330"/>
        <v>0</v>
      </c>
      <c r="BN410" s="75">
        <f t="shared" si="331"/>
        <v>0</v>
      </c>
      <c r="BO410" s="75" t="b">
        <f t="shared" si="332"/>
        <v>0</v>
      </c>
      <c r="BP410" s="75">
        <f t="shared" si="333"/>
        <v>0</v>
      </c>
      <c r="BQ410" s="75">
        <f t="shared" si="334"/>
        <v>0</v>
      </c>
      <c r="BR410" s="75"/>
      <c r="BS410" s="72" t="b">
        <f t="shared" si="308"/>
        <v>0</v>
      </c>
      <c r="BT410" s="72">
        <f t="shared" si="313"/>
        <v>0</v>
      </c>
      <c r="BU410" s="69" t="str">
        <f t="shared" si="312"/>
        <v/>
      </c>
      <c r="BV410" s="75"/>
      <c r="BW410" s="75"/>
      <c r="BX410" s="75"/>
      <c r="BY410" s="75"/>
      <c r="BZ410" s="75"/>
      <c r="CA410" s="75"/>
      <c r="CB410" s="75"/>
      <c r="CC410" s="75"/>
      <c r="CD410" s="79">
        <f t="shared" si="335"/>
        <v>0</v>
      </c>
      <c r="CE410" s="92">
        <f>IF(CD410&lt;CE3,CD410,CE3)</f>
        <v>0</v>
      </c>
      <c r="CF410" s="72" t="str">
        <f>IF(CE410&gt;=CE3,"BALLOON","PMT")</f>
        <v>PMT</v>
      </c>
      <c r="CG410" s="91">
        <f t="shared" si="345"/>
        <v>0</v>
      </c>
      <c r="CH410" s="91">
        <f>IF(BX1=360,CB5,CG410)</f>
        <v>0</v>
      </c>
      <c r="CI410" s="75" t="b">
        <f t="shared" si="336"/>
        <v>0</v>
      </c>
      <c r="CJ410" s="75">
        <f t="shared" si="346"/>
        <v>0</v>
      </c>
      <c r="CK410" s="75">
        <f>SUM(CJ410*CK1)</f>
        <v>0</v>
      </c>
      <c r="CL410" s="98">
        <f t="shared" si="337"/>
        <v>0</v>
      </c>
      <c r="CM410" s="97">
        <f>IF(CF410="PMT",E16-CL410,0)</f>
        <v>0</v>
      </c>
      <c r="CN410" s="97">
        <f t="shared" si="350"/>
        <v>0</v>
      </c>
      <c r="CO410" s="97">
        <f t="shared" si="338"/>
        <v>0</v>
      </c>
      <c r="CP410" s="97">
        <f t="shared" si="339"/>
        <v>0</v>
      </c>
      <c r="CQ410" s="94">
        <f t="shared" si="340"/>
        <v>0</v>
      </c>
      <c r="CR410" s="95">
        <f t="shared" si="347"/>
        <v>0</v>
      </c>
      <c r="CS410" s="96">
        <f t="shared" si="341"/>
        <v>0</v>
      </c>
      <c r="CT410" s="75">
        <f t="shared" si="349"/>
        <v>0</v>
      </c>
      <c r="CU410" s="99">
        <f t="shared" si="342"/>
        <v>0</v>
      </c>
      <c r="CV410" s="99">
        <f t="shared" si="318"/>
        <v>0</v>
      </c>
      <c r="CW410" s="100">
        <f t="shared" si="348"/>
        <v>0</v>
      </c>
      <c r="CX410" s="75">
        <f>SUM(CR410*CT410*BE1)</f>
        <v>0</v>
      </c>
    </row>
    <row r="411" spans="1:102" ht="18.95" customHeight="1">
      <c r="A411" s="45" t="str">
        <f t="shared" si="352"/>
        <v/>
      </c>
      <c r="B411" s="55" t="str">
        <f t="shared" si="354"/>
        <v/>
      </c>
      <c r="C411" s="47" t="str">
        <f t="shared" si="353"/>
        <v/>
      </c>
      <c r="D411" s="56" t="str">
        <f t="shared" si="355"/>
        <v/>
      </c>
      <c r="E411" s="121" t="str">
        <f t="shared" si="309"/>
        <v/>
      </c>
      <c r="F411" s="121"/>
      <c r="G411" s="57" t="str">
        <f t="shared" si="356"/>
        <v/>
      </c>
      <c r="H411" s="57" t="str">
        <f t="shared" si="357"/>
        <v/>
      </c>
      <c r="I411" s="128" t="str">
        <f t="shared" si="310"/>
        <v/>
      </c>
      <c r="J411" s="128" t="str">
        <f t="shared" si="311"/>
        <v/>
      </c>
      <c r="K411" s="140" t="str">
        <f t="shared" si="314"/>
        <v/>
      </c>
      <c r="L411" s="140"/>
      <c r="M411" s="139" t="str">
        <f t="shared" si="315"/>
        <v/>
      </c>
      <c r="N411" s="139"/>
      <c r="O411" s="46" t="str">
        <f t="shared" si="316"/>
        <v/>
      </c>
      <c r="P411" s="51" t="str">
        <f t="shared" si="317"/>
        <v/>
      </c>
      <c r="Q411" s="51"/>
      <c r="R411" s="75">
        <f>IF(R410+1&lt;13,(R410+1)*S1,1*S1)</f>
        <v>0</v>
      </c>
      <c r="S411" s="75">
        <f>SUM(BG411*S1)</f>
        <v>0</v>
      </c>
      <c r="T411" s="75">
        <f>IF(R411=1,(T410+1)*S1,T410*S1)</f>
        <v>0</v>
      </c>
      <c r="U411" s="75">
        <f>IF(U410+3&lt;13,(U410+3)*V1,(U410-9)*V1)</f>
        <v>0</v>
      </c>
      <c r="V411" s="75">
        <f>SUM(BG411*V1)</f>
        <v>0</v>
      </c>
      <c r="W411" s="75">
        <f>IF(U411&lt;4,(W410+1)*V1,W410*V1)</f>
        <v>0</v>
      </c>
      <c r="X411" s="75">
        <f>IF(X410+6&lt;13,(X410+6)*Y1,(X410-6)*Y1)</f>
        <v>0</v>
      </c>
      <c r="Y411" s="75">
        <f>SUM(BG411*Y1)</f>
        <v>0</v>
      </c>
      <c r="Z411" s="75">
        <f>IF(X411&lt;6,(Z410+1)*Y1,Z410*Y1)</f>
        <v>0</v>
      </c>
      <c r="AA411" s="75">
        <f>SUM(AA410*AB1)</f>
        <v>0</v>
      </c>
      <c r="AB411" s="75">
        <f>SUM(BG411*AB1)</f>
        <v>0</v>
      </c>
      <c r="AC411" s="75">
        <f>SUM(AC410+1*AB1)</f>
        <v>0</v>
      </c>
      <c r="AD411" s="75">
        <v>0</v>
      </c>
      <c r="AE411" s="75">
        <v>0</v>
      </c>
      <c r="AF411" s="75">
        <v>0</v>
      </c>
      <c r="AG411" s="75">
        <f>IF(AG410+2&lt;13,(AG410+2)*AH1,(AG410-10)*AH1)</f>
        <v>0</v>
      </c>
      <c r="AH411" s="75">
        <f>SUM(BG411*AH1)</f>
        <v>0</v>
      </c>
      <c r="AI411" s="75">
        <f>IF(AG411&lt;3,(AI410+1)*AH1,AI410*AH1)</f>
        <v>0</v>
      </c>
      <c r="AJ411" s="75">
        <f>IF(AJ409=AJ410,(AJ410+1-AK411)*AL1,AJ410*AL1)</f>
        <v>0</v>
      </c>
      <c r="AK411" s="75">
        <f t="shared" si="351"/>
        <v>0</v>
      </c>
      <c r="AL411" s="75">
        <f>IF(AJ411-AJ410=0,(AL410+15)*AL1,AM1*AL1)</f>
        <v>0</v>
      </c>
      <c r="AM411" s="75">
        <f>IF(AK411=12,(AM410+1)*AL1,AM410*AL1)</f>
        <v>0</v>
      </c>
      <c r="AN411" s="75">
        <f>IF(AN409=AN410,(AN410+1-AO411)*AO1,AN410*AO1)</f>
        <v>0</v>
      </c>
      <c r="AO411" s="75">
        <f t="shared" si="343"/>
        <v>0</v>
      </c>
      <c r="AP411" s="75">
        <f>IF(AN410=AN411,BG411*AO1,(AP410-15)*AO1)</f>
        <v>0</v>
      </c>
      <c r="AQ411" s="75">
        <f>IF(AO411=12,(AQ410+1)*AO1,AQ410*AO1)</f>
        <v>0</v>
      </c>
      <c r="AR411" s="91">
        <f>SUM(MONTH(BC410+14)*AS1)</f>
        <v>0</v>
      </c>
      <c r="AS411" s="91">
        <f>SUM(DAY(BC410+14)*AS1)</f>
        <v>0</v>
      </c>
      <c r="AT411" s="91">
        <f>SUM(YEAR(BC410+14)*AS1)</f>
        <v>0</v>
      </c>
      <c r="AU411" s="91">
        <f>SUM(MONTH(BC410+7)*AV1)</f>
        <v>0</v>
      </c>
      <c r="AV411" s="91">
        <f>SUM(DAY(BC410+7)*AV1)</f>
        <v>0</v>
      </c>
      <c r="AW411" s="91">
        <f>SUM(YEAR(BC410+7)*AV1)</f>
        <v>0</v>
      </c>
      <c r="AX411" s="91">
        <f t="shared" si="321"/>
        <v>1</v>
      </c>
      <c r="AY411" s="91">
        <f t="shared" si="319"/>
        <v>1</v>
      </c>
      <c r="AZ411" s="91">
        <f t="shared" si="320"/>
        <v>0</v>
      </c>
      <c r="BA411" s="91">
        <f t="shared" si="320"/>
        <v>0</v>
      </c>
      <c r="BB411" s="79">
        <f t="shared" si="322"/>
        <v>0</v>
      </c>
      <c r="BC411" s="91">
        <f t="shared" si="323"/>
        <v>0</v>
      </c>
      <c r="BD411" s="75" t="s">
        <v>59</v>
      </c>
      <c r="BE411" s="91">
        <f>IF(BC411&lt;BU42,((BC411*10)+5),999999)</f>
        <v>5</v>
      </c>
      <c r="BF411" s="91">
        <f t="shared" si="324"/>
        <v>1</v>
      </c>
      <c r="BG411" s="75">
        <f t="shared" si="325"/>
        <v>0</v>
      </c>
      <c r="BH411" s="75">
        <f t="shared" si="344"/>
        <v>0</v>
      </c>
      <c r="BI411" s="75" t="b">
        <f t="shared" si="326"/>
        <v>0</v>
      </c>
      <c r="BJ411" s="75">
        <f t="shared" si="327"/>
        <v>0</v>
      </c>
      <c r="BK411" s="75">
        <f t="shared" si="328"/>
        <v>0</v>
      </c>
      <c r="BL411" s="75" t="b">
        <f t="shared" si="329"/>
        <v>1</v>
      </c>
      <c r="BM411" s="75">
        <f t="shared" si="330"/>
        <v>0</v>
      </c>
      <c r="BN411" s="75">
        <f t="shared" si="331"/>
        <v>0</v>
      </c>
      <c r="BO411" s="75" t="b">
        <f t="shared" si="332"/>
        <v>0</v>
      </c>
      <c r="BP411" s="75">
        <f t="shared" si="333"/>
        <v>0</v>
      </c>
      <c r="BQ411" s="75">
        <f t="shared" si="334"/>
        <v>0</v>
      </c>
      <c r="BR411" s="75"/>
      <c r="BS411" s="72" t="b">
        <f t="shared" ref="BS411:BS474" si="358">OR(C409 = "PMT")</f>
        <v>0</v>
      </c>
      <c r="BT411" s="72">
        <f t="shared" si="313"/>
        <v>0</v>
      </c>
      <c r="BU411" s="69" t="str">
        <f t="shared" si="312"/>
        <v/>
      </c>
      <c r="BV411" s="75"/>
      <c r="BW411" s="75"/>
      <c r="BX411" s="75"/>
      <c r="BY411" s="75"/>
      <c r="BZ411" s="75"/>
      <c r="CA411" s="75"/>
      <c r="CB411" s="75"/>
      <c r="CC411" s="75"/>
      <c r="CD411" s="79">
        <f t="shared" si="335"/>
        <v>0</v>
      </c>
      <c r="CE411" s="92">
        <f>IF(CD411&lt;CE3,CD411,CE3)</f>
        <v>0</v>
      </c>
      <c r="CF411" s="72" t="str">
        <f>IF(CE411&gt;=CE3,"BALLOON","PMT")</f>
        <v>PMT</v>
      </c>
      <c r="CG411" s="91">
        <f t="shared" si="345"/>
        <v>0</v>
      </c>
      <c r="CH411" s="91">
        <f>IF(BX1=360,CB5,CG411)</f>
        <v>0</v>
      </c>
      <c r="CI411" s="75" t="b">
        <f t="shared" si="336"/>
        <v>0</v>
      </c>
      <c r="CJ411" s="75">
        <f t="shared" si="346"/>
        <v>0</v>
      </c>
      <c r="CK411" s="75">
        <f>SUM(CJ411*CK1)</f>
        <v>0</v>
      </c>
      <c r="CL411" s="98">
        <f t="shared" si="337"/>
        <v>0</v>
      </c>
      <c r="CM411" s="97">
        <f>IF(CF411="PMT",E16-CL411,0)</f>
        <v>0</v>
      </c>
      <c r="CN411" s="97">
        <f t="shared" si="350"/>
        <v>0</v>
      </c>
      <c r="CO411" s="97">
        <f t="shared" si="338"/>
        <v>0</v>
      </c>
      <c r="CP411" s="97">
        <f t="shared" si="339"/>
        <v>0</v>
      </c>
      <c r="CQ411" s="94">
        <f t="shared" si="340"/>
        <v>0</v>
      </c>
      <c r="CR411" s="95">
        <f t="shared" si="347"/>
        <v>0</v>
      </c>
      <c r="CS411" s="96">
        <f t="shared" si="341"/>
        <v>0</v>
      </c>
      <c r="CT411" s="75">
        <f t="shared" si="349"/>
        <v>0</v>
      </c>
      <c r="CU411" s="99">
        <f t="shared" si="342"/>
        <v>0</v>
      </c>
      <c r="CV411" s="99">
        <f t="shared" si="318"/>
        <v>0</v>
      </c>
      <c r="CW411" s="100">
        <f t="shared" si="348"/>
        <v>0</v>
      </c>
      <c r="CX411" s="75">
        <f>SUM(CR411*CT411*BE1)</f>
        <v>0</v>
      </c>
    </row>
    <row r="412" spans="1:102" ht="18.95" customHeight="1">
      <c r="A412" s="45" t="str">
        <f t="shared" si="352"/>
        <v/>
      </c>
      <c r="B412" s="55" t="str">
        <f t="shared" si="354"/>
        <v/>
      </c>
      <c r="C412" s="47" t="str">
        <f t="shared" si="353"/>
        <v/>
      </c>
      <c r="D412" s="56" t="str">
        <f t="shared" si="355"/>
        <v/>
      </c>
      <c r="E412" s="121" t="str">
        <f t="shared" ref="E412:E475" si="359">IF(CV394*CX394&gt;0,CV394,"")</f>
        <v/>
      </c>
      <c r="F412" s="121"/>
      <c r="G412" s="57" t="str">
        <f t="shared" si="356"/>
        <v/>
      </c>
      <c r="H412" s="57" t="str">
        <f t="shared" si="357"/>
        <v/>
      </c>
      <c r="I412" s="128" t="str">
        <f t="shared" ref="I412:I475" si="360">IF(CX394=1,CW394,"")</f>
        <v/>
      </c>
      <c r="J412" s="128" t="str">
        <f t="shared" ref="J412:J475" si="361">IF(CT394*CV394=1,CY394,"")</f>
        <v/>
      </c>
      <c r="K412" s="140" t="str">
        <f t="shared" si="314"/>
        <v/>
      </c>
      <c r="L412" s="140"/>
      <c r="M412" s="139" t="str">
        <f t="shared" si="315"/>
        <v/>
      </c>
      <c r="N412" s="139"/>
      <c r="O412" s="46" t="str">
        <f t="shared" si="316"/>
        <v/>
      </c>
      <c r="P412" s="51" t="str">
        <f t="shared" si="317"/>
        <v/>
      </c>
      <c r="Q412" s="51"/>
      <c r="R412" s="75">
        <f>IF(R411+1&lt;13,(R411+1)*S1,1*S1)</f>
        <v>0</v>
      </c>
      <c r="S412" s="75">
        <f>SUM(BG412*S1)</f>
        <v>0</v>
      </c>
      <c r="T412" s="75">
        <f>IF(R412=1,(T411+1)*S1,T411*S1)</f>
        <v>0</v>
      </c>
      <c r="U412" s="75">
        <f>IF(U411+3&lt;13,(U411+3)*V1,(U411-9)*V1)</f>
        <v>0</v>
      </c>
      <c r="V412" s="75">
        <f>SUM(BG412*V1)</f>
        <v>0</v>
      </c>
      <c r="W412" s="75">
        <f>IF(U412&lt;4,(W411+1)*V1,W411*V1)</f>
        <v>0</v>
      </c>
      <c r="X412" s="75">
        <f>IF(X411+6&lt;13,(X411+6)*Y1,(X411-6)*Y1)</f>
        <v>0</v>
      </c>
      <c r="Y412" s="75">
        <f>SUM(BG412*Y1)</f>
        <v>0</v>
      </c>
      <c r="Z412" s="75">
        <f>IF(X412&lt;6,(Z411+1)*Y1,Z411*Y1)</f>
        <v>0</v>
      </c>
      <c r="AA412" s="75">
        <f>SUM(AA411*AB1)</f>
        <v>0</v>
      </c>
      <c r="AB412" s="75">
        <f>SUM(BG412*AB1)</f>
        <v>0</v>
      </c>
      <c r="AC412" s="75">
        <f>SUM(AC411+1*AB1)</f>
        <v>0</v>
      </c>
      <c r="AD412" s="75">
        <v>0</v>
      </c>
      <c r="AE412" s="75">
        <v>0</v>
      </c>
      <c r="AF412" s="75">
        <v>0</v>
      </c>
      <c r="AG412" s="75">
        <f>IF(AG411+2&lt;13,(AG411+2)*AH1,(AG411-10)*AH1)</f>
        <v>0</v>
      </c>
      <c r="AH412" s="75">
        <f>SUM(BG412*AH1)</f>
        <v>0</v>
      </c>
      <c r="AI412" s="75">
        <f>IF(AG412&lt;3,(AI411+1)*AH1,AI411*AH1)</f>
        <v>0</v>
      </c>
      <c r="AJ412" s="75">
        <f>IF(AJ410=AJ411,(AJ411+1-AK412)*AL1,AJ411*AL1)</f>
        <v>0</v>
      </c>
      <c r="AK412" s="75">
        <f t="shared" si="351"/>
        <v>0</v>
      </c>
      <c r="AL412" s="75">
        <f>IF(AJ412-AJ411=0,(AL411+15)*AL1,AM1*AL1)</f>
        <v>0</v>
      </c>
      <c r="AM412" s="75">
        <f>IF(AK412=12,(AM411+1)*AL1,AM411*AL1)</f>
        <v>0</v>
      </c>
      <c r="AN412" s="75">
        <f>IF(AN410=AN411,(AN411+1-AO412)*AO1,AN411*AO1)</f>
        <v>0</v>
      </c>
      <c r="AO412" s="75">
        <f t="shared" si="343"/>
        <v>0</v>
      </c>
      <c r="AP412" s="75">
        <f>IF(AN411=AN412,BG412*AO1,(AP411-15)*AO1)</f>
        <v>0</v>
      </c>
      <c r="AQ412" s="75">
        <f>IF(AO412=12,(AQ411+1)*AO1,AQ411*AO1)</f>
        <v>0</v>
      </c>
      <c r="AR412" s="91">
        <f>SUM(MONTH(BC411+14)*AS1)</f>
        <v>0</v>
      </c>
      <c r="AS412" s="91">
        <f>SUM(DAY(BC411+14)*AS1)</f>
        <v>0</v>
      </c>
      <c r="AT412" s="91">
        <f>SUM(YEAR(BC411+14)*AS1)</f>
        <v>0</v>
      </c>
      <c r="AU412" s="91">
        <f>SUM(MONTH(BC411+7)*AV1)</f>
        <v>0</v>
      </c>
      <c r="AV412" s="91">
        <f>SUM(DAY(BC411+7)*AV1)</f>
        <v>0</v>
      </c>
      <c r="AW412" s="91">
        <f>SUM(YEAR(BC411+7)*AV1)</f>
        <v>0</v>
      </c>
      <c r="AX412" s="91">
        <f t="shared" si="321"/>
        <v>1</v>
      </c>
      <c r="AY412" s="91">
        <f t="shared" si="319"/>
        <v>1</v>
      </c>
      <c r="AZ412" s="91">
        <f t="shared" si="320"/>
        <v>0</v>
      </c>
      <c r="BA412" s="91">
        <f t="shared" si="320"/>
        <v>0</v>
      </c>
      <c r="BB412" s="79">
        <f t="shared" si="322"/>
        <v>0</v>
      </c>
      <c r="BC412" s="91">
        <f t="shared" si="323"/>
        <v>0</v>
      </c>
      <c r="BD412" s="75" t="s">
        <v>59</v>
      </c>
      <c r="BE412" s="91">
        <f>IF(BC412&lt;BU42,((BC412*10)+5),999999)</f>
        <v>5</v>
      </c>
      <c r="BF412" s="91">
        <f t="shared" si="324"/>
        <v>1</v>
      </c>
      <c r="BG412" s="75">
        <f t="shared" si="325"/>
        <v>0</v>
      </c>
      <c r="BH412" s="75">
        <f t="shared" si="344"/>
        <v>0</v>
      </c>
      <c r="BI412" s="75" t="b">
        <f t="shared" si="326"/>
        <v>0</v>
      </c>
      <c r="BJ412" s="75">
        <f t="shared" si="327"/>
        <v>0</v>
      </c>
      <c r="BK412" s="75">
        <f t="shared" si="328"/>
        <v>0</v>
      </c>
      <c r="BL412" s="75" t="b">
        <f t="shared" si="329"/>
        <v>1</v>
      </c>
      <c r="BM412" s="75">
        <f t="shared" si="330"/>
        <v>0</v>
      </c>
      <c r="BN412" s="75">
        <f t="shared" si="331"/>
        <v>0</v>
      </c>
      <c r="BO412" s="75" t="b">
        <f t="shared" si="332"/>
        <v>0</v>
      </c>
      <c r="BP412" s="75">
        <f t="shared" si="333"/>
        <v>0</v>
      </c>
      <c r="BQ412" s="75">
        <f t="shared" si="334"/>
        <v>0</v>
      </c>
      <c r="BR412" s="75"/>
      <c r="BS412" s="72" t="b">
        <f t="shared" si="358"/>
        <v>0</v>
      </c>
      <c r="BT412" s="72">
        <f t="shared" si="313"/>
        <v>0</v>
      </c>
      <c r="BU412" s="69" t="str">
        <f t="shared" ref="BU412:BU475" si="362">IF(BT411&lt;BT412,BT412,"")</f>
        <v/>
      </c>
      <c r="BV412" s="75"/>
      <c r="BW412" s="75"/>
      <c r="BX412" s="75"/>
      <c r="BY412" s="75"/>
      <c r="BZ412" s="75"/>
      <c r="CA412" s="75"/>
      <c r="CB412" s="75"/>
      <c r="CC412" s="75"/>
      <c r="CD412" s="79">
        <f t="shared" si="335"/>
        <v>0</v>
      </c>
      <c r="CE412" s="92">
        <f>IF(CD412&lt;CE3,CD412,CE3)</f>
        <v>0</v>
      </c>
      <c r="CF412" s="72" t="str">
        <f>IF(CE412&gt;=CE3,"BALLOON","PMT")</f>
        <v>PMT</v>
      </c>
      <c r="CG412" s="91">
        <f t="shared" si="345"/>
        <v>0</v>
      </c>
      <c r="CH412" s="91">
        <f>IF(BX1=360,CB5,CG412)</f>
        <v>0</v>
      </c>
      <c r="CI412" s="75" t="b">
        <f t="shared" si="336"/>
        <v>0</v>
      </c>
      <c r="CJ412" s="75">
        <f t="shared" si="346"/>
        <v>0</v>
      </c>
      <c r="CK412" s="75">
        <f>SUM(CJ412*CK1)</f>
        <v>0</v>
      </c>
      <c r="CL412" s="98">
        <f t="shared" si="337"/>
        <v>0</v>
      </c>
      <c r="CM412" s="97">
        <f>IF(CF412="PMT",E16-CL412,0)</f>
        <v>0</v>
      </c>
      <c r="CN412" s="97">
        <f t="shared" si="350"/>
        <v>0</v>
      </c>
      <c r="CO412" s="97">
        <f t="shared" si="338"/>
        <v>0</v>
      </c>
      <c r="CP412" s="97">
        <f t="shared" si="339"/>
        <v>0</v>
      </c>
      <c r="CQ412" s="94">
        <f t="shared" si="340"/>
        <v>0</v>
      </c>
      <c r="CR412" s="95">
        <f t="shared" si="347"/>
        <v>0</v>
      </c>
      <c r="CS412" s="96">
        <f t="shared" si="341"/>
        <v>0</v>
      </c>
      <c r="CT412" s="75">
        <f t="shared" si="349"/>
        <v>0</v>
      </c>
      <c r="CU412" s="99">
        <f t="shared" si="342"/>
        <v>0</v>
      </c>
      <c r="CV412" s="99">
        <f t="shared" si="318"/>
        <v>0</v>
      </c>
      <c r="CW412" s="100">
        <f t="shared" si="348"/>
        <v>0</v>
      </c>
      <c r="CX412" s="75">
        <f>SUM(CR412*CT412*BE1)</f>
        <v>0</v>
      </c>
    </row>
    <row r="413" spans="1:102" ht="18.95" customHeight="1">
      <c r="A413" s="45" t="str">
        <f t="shared" si="352"/>
        <v/>
      </c>
      <c r="B413" s="55" t="str">
        <f t="shared" si="354"/>
        <v/>
      </c>
      <c r="C413" s="47" t="str">
        <f t="shared" si="353"/>
        <v/>
      </c>
      <c r="D413" s="56" t="str">
        <f t="shared" si="355"/>
        <v/>
      </c>
      <c r="E413" s="121" t="str">
        <f t="shared" si="359"/>
        <v/>
      </c>
      <c r="F413" s="121"/>
      <c r="G413" s="57" t="str">
        <f t="shared" si="356"/>
        <v/>
      </c>
      <c r="H413" s="57" t="str">
        <f t="shared" si="357"/>
        <v/>
      </c>
      <c r="I413" s="128" t="str">
        <f t="shared" si="360"/>
        <v/>
      </c>
      <c r="J413" s="128" t="str">
        <f t="shared" si="361"/>
        <v/>
      </c>
      <c r="K413" s="140" t="str">
        <f t="shared" si="314"/>
        <v/>
      </c>
      <c r="L413" s="140"/>
      <c r="M413" s="139" t="str">
        <f t="shared" si="315"/>
        <v/>
      </c>
      <c r="N413" s="139"/>
      <c r="O413" s="46" t="str">
        <f t="shared" si="316"/>
        <v/>
      </c>
      <c r="P413" s="51" t="str">
        <f t="shared" si="317"/>
        <v/>
      </c>
      <c r="Q413" s="51"/>
      <c r="R413" s="75">
        <f>IF(R412+1&lt;13,(R412+1)*S1,1*S1)</f>
        <v>0</v>
      </c>
      <c r="S413" s="75">
        <f>SUM(BG413*S1)</f>
        <v>0</v>
      </c>
      <c r="T413" s="75">
        <f>IF(R413=1,(T412+1)*S1,T412*S1)</f>
        <v>0</v>
      </c>
      <c r="U413" s="75">
        <f>IF(U412+3&lt;13,(U412+3)*V1,(U412-9)*V1)</f>
        <v>0</v>
      </c>
      <c r="V413" s="75">
        <f>SUM(BG413*V1)</f>
        <v>0</v>
      </c>
      <c r="W413" s="75">
        <f>IF(U413&lt;4,(W412+1)*V1,W412*V1)</f>
        <v>0</v>
      </c>
      <c r="X413" s="75">
        <f>IF(X412+6&lt;13,(X412+6)*Y1,(X412-6)*Y1)</f>
        <v>0</v>
      </c>
      <c r="Y413" s="75">
        <f>SUM(BG413*Y1)</f>
        <v>0</v>
      </c>
      <c r="Z413" s="75">
        <f>IF(X413&lt;6,(Z412+1)*Y1,Z412*Y1)</f>
        <v>0</v>
      </c>
      <c r="AA413" s="75">
        <f>SUM(AA412*AB1)</f>
        <v>0</v>
      </c>
      <c r="AB413" s="75">
        <f>SUM(BG413*AB1)</f>
        <v>0</v>
      </c>
      <c r="AC413" s="75">
        <f>SUM(AC412+1*AB1)</f>
        <v>0</v>
      </c>
      <c r="AD413" s="75">
        <v>0</v>
      </c>
      <c r="AE413" s="75">
        <v>0</v>
      </c>
      <c r="AF413" s="75">
        <v>0</v>
      </c>
      <c r="AG413" s="75">
        <f>IF(AG412+2&lt;13,(AG412+2)*AH1,(AG412-10)*AH1)</f>
        <v>0</v>
      </c>
      <c r="AH413" s="75">
        <f>SUM(BG413*AH1)</f>
        <v>0</v>
      </c>
      <c r="AI413" s="75">
        <f>IF(AG413&lt;3,(AI412+1)*AH1,AI412*AH1)</f>
        <v>0</v>
      </c>
      <c r="AJ413" s="75">
        <f>IF(AJ411=AJ412,(AJ412+1-AK413)*AL1,AJ412*AL1)</f>
        <v>0</v>
      </c>
      <c r="AK413" s="75">
        <f t="shared" si="351"/>
        <v>0</v>
      </c>
      <c r="AL413" s="75">
        <f>IF(AJ413-AJ412=0,(AL412+15)*AL1,AM1*AL1)</f>
        <v>0</v>
      </c>
      <c r="AM413" s="75">
        <f>IF(AK413=12,(AM412+1)*AL1,AM412*AL1)</f>
        <v>0</v>
      </c>
      <c r="AN413" s="75">
        <f>IF(AN411=AN412,(AN412+1-AO413)*AO1,AN412*AO1)</f>
        <v>0</v>
      </c>
      <c r="AO413" s="75">
        <f t="shared" si="343"/>
        <v>0</v>
      </c>
      <c r="AP413" s="75">
        <f>IF(AN412=AN413,BG413*AO1,(AP412-15)*AO1)</f>
        <v>0</v>
      </c>
      <c r="AQ413" s="75">
        <f>IF(AO413=12,(AQ412+1)*AO1,AQ412*AO1)</f>
        <v>0</v>
      </c>
      <c r="AR413" s="91">
        <f>SUM(MONTH(BC412+14)*AS1)</f>
        <v>0</v>
      </c>
      <c r="AS413" s="91">
        <f>SUM(DAY(BC412+14)*AS1)</f>
        <v>0</v>
      </c>
      <c r="AT413" s="91">
        <f>SUM(YEAR(BC412+14)*AS1)</f>
        <v>0</v>
      </c>
      <c r="AU413" s="91">
        <f>SUM(MONTH(BC412+7)*AV1)</f>
        <v>0</v>
      </c>
      <c r="AV413" s="91">
        <f>SUM(DAY(BC412+7)*AV1)</f>
        <v>0</v>
      </c>
      <c r="AW413" s="91">
        <f>SUM(YEAR(BC412+7)*AV1)</f>
        <v>0</v>
      </c>
      <c r="AX413" s="91">
        <f t="shared" si="321"/>
        <v>1</v>
      </c>
      <c r="AY413" s="91">
        <f t="shared" si="319"/>
        <v>1</v>
      </c>
      <c r="AZ413" s="91">
        <f t="shared" si="320"/>
        <v>0</v>
      </c>
      <c r="BA413" s="91">
        <f t="shared" si="320"/>
        <v>0</v>
      </c>
      <c r="BB413" s="79">
        <f t="shared" si="322"/>
        <v>0</v>
      </c>
      <c r="BC413" s="91">
        <f t="shared" si="323"/>
        <v>0</v>
      </c>
      <c r="BD413" s="75" t="s">
        <v>59</v>
      </c>
      <c r="BE413" s="91">
        <f>IF(BC413&lt;BU42,((BC413*10)+5),999999)</f>
        <v>5</v>
      </c>
      <c r="BF413" s="91">
        <f t="shared" si="324"/>
        <v>1</v>
      </c>
      <c r="BG413" s="75">
        <f t="shared" si="325"/>
        <v>0</v>
      </c>
      <c r="BH413" s="75">
        <f t="shared" si="344"/>
        <v>0</v>
      </c>
      <c r="BI413" s="75" t="b">
        <f t="shared" si="326"/>
        <v>0</v>
      </c>
      <c r="BJ413" s="75">
        <f t="shared" si="327"/>
        <v>0</v>
      </c>
      <c r="BK413" s="75">
        <f t="shared" si="328"/>
        <v>0</v>
      </c>
      <c r="BL413" s="75" t="b">
        <f t="shared" si="329"/>
        <v>1</v>
      </c>
      <c r="BM413" s="75">
        <f t="shared" si="330"/>
        <v>0</v>
      </c>
      <c r="BN413" s="75">
        <f t="shared" si="331"/>
        <v>0</v>
      </c>
      <c r="BO413" s="75" t="b">
        <f t="shared" si="332"/>
        <v>0</v>
      </c>
      <c r="BP413" s="75">
        <f t="shared" si="333"/>
        <v>0</v>
      </c>
      <c r="BQ413" s="75">
        <f t="shared" si="334"/>
        <v>0</v>
      </c>
      <c r="BR413" s="75"/>
      <c r="BS413" s="72" t="b">
        <f t="shared" si="358"/>
        <v>0</v>
      </c>
      <c r="BT413" s="72">
        <f t="shared" ref="BT413:BT476" si="363">IF(BS413= TRUE,BT412 + 1,BT412)</f>
        <v>0</v>
      </c>
      <c r="BU413" s="69" t="str">
        <f t="shared" si="362"/>
        <v/>
      </c>
      <c r="BV413" s="75"/>
      <c r="BW413" s="75"/>
      <c r="BX413" s="75"/>
      <c r="BY413" s="75"/>
      <c r="BZ413" s="75"/>
      <c r="CA413" s="75"/>
      <c r="CB413" s="75"/>
      <c r="CC413" s="75"/>
      <c r="CD413" s="79">
        <f t="shared" si="335"/>
        <v>0</v>
      </c>
      <c r="CE413" s="92">
        <f>IF(CD413&lt;CE3,CD413,CE3)</f>
        <v>0</v>
      </c>
      <c r="CF413" s="72" t="str">
        <f>IF(CE413&gt;=CE3,"BALLOON","PMT")</f>
        <v>PMT</v>
      </c>
      <c r="CG413" s="91">
        <f t="shared" si="345"/>
        <v>0</v>
      </c>
      <c r="CH413" s="91">
        <f>IF(BX1=360,CB5,CG413)</f>
        <v>0</v>
      </c>
      <c r="CI413" s="75" t="b">
        <f t="shared" si="336"/>
        <v>0</v>
      </c>
      <c r="CJ413" s="75">
        <f t="shared" si="346"/>
        <v>0</v>
      </c>
      <c r="CK413" s="75">
        <f>SUM(CJ413*CK1)</f>
        <v>0</v>
      </c>
      <c r="CL413" s="98">
        <f t="shared" si="337"/>
        <v>0</v>
      </c>
      <c r="CM413" s="97">
        <f>IF(CF413="PMT",E16-CL413,0)</f>
        <v>0</v>
      </c>
      <c r="CN413" s="97">
        <f t="shared" si="350"/>
        <v>0</v>
      </c>
      <c r="CO413" s="97">
        <f t="shared" si="338"/>
        <v>0</v>
      </c>
      <c r="CP413" s="97">
        <f t="shared" si="339"/>
        <v>0</v>
      </c>
      <c r="CQ413" s="94">
        <f t="shared" si="340"/>
        <v>0</v>
      </c>
      <c r="CR413" s="95">
        <f t="shared" si="347"/>
        <v>0</v>
      </c>
      <c r="CS413" s="96">
        <f t="shared" si="341"/>
        <v>0</v>
      </c>
      <c r="CT413" s="75">
        <f t="shared" si="349"/>
        <v>0</v>
      </c>
      <c r="CU413" s="99">
        <f t="shared" si="342"/>
        <v>0</v>
      </c>
      <c r="CV413" s="99">
        <f t="shared" si="318"/>
        <v>0</v>
      </c>
      <c r="CW413" s="100">
        <f t="shared" si="348"/>
        <v>0</v>
      </c>
      <c r="CX413" s="75">
        <f>SUM(CR413*CT413*BE1)</f>
        <v>0</v>
      </c>
    </row>
    <row r="414" spans="1:102" ht="18.95" customHeight="1">
      <c r="A414" s="45" t="str">
        <f t="shared" si="352"/>
        <v/>
      </c>
      <c r="B414" s="55" t="str">
        <f t="shared" si="354"/>
        <v/>
      </c>
      <c r="C414" s="47" t="str">
        <f t="shared" si="353"/>
        <v/>
      </c>
      <c r="D414" s="56" t="str">
        <f t="shared" si="355"/>
        <v/>
      </c>
      <c r="E414" s="121" t="str">
        <f t="shared" si="359"/>
        <v/>
      </c>
      <c r="F414" s="121"/>
      <c r="G414" s="57" t="str">
        <f t="shared" si="356"/>
        <v/>
      </c>
      <c r="H414" s="57" t="str">
        <f t="shared" si="357"/>
        <v/>
      </c>
      <c r="I414" s="128" t="str">
        <f t="shared" si="360"/>
        <v/>
      </c>
      <c r="J414" s="128" t="str">
        <f t="shared" si="361"/>
        <v/>
      </c>
      <c r="K414" s="140" t="str">
        <f t="shared" si="314"/>
        <v/>
      </c>
      <c r="L414" s="140"/>
      <c r="M414" s="139" t="str">
        <f t="shared" si="315"/>
        <v/>
      </c>
      <c r="N414" s="139"/>
      <c r="O414" s="46" t="str">
        <f t="shared" si="316"/>
        <v/>
      </c>
      <c r="P414" s="51" t="str">
        <f t="shared" si="317"/>
        <v/>
      </c>
      <c r="Q414" s="51"/>
      <c r="R414" s="75">
        <f>IF(R413+1&lt;13,(R413+1)*S1,1*S1)</f>
        <v>0</v>
      </c>
      <c r="S414" s="75">
        <f>SUM(BG414*S1)</f>
        <v>0</v>
      </c>
      <c r="T414" s="75">
        <f>IF(R414=1,(T413+1)*S1,T413*S1)</f>
        <v>0</v>
      </c>
      <c r="U414" s="75">
        <f>IF(U413+3&lt;13,(U413+3)*V1,(U413-9)*V1)</f>
        <v>0</v>
      </c>
      <c r="V414" s="75">
        <f>SUM(BG414*V1)</f>
        <v>0</v>
      </c>
      <c r="W414" s="75">
        <f>IF(U414&lt;4,(W413+1)*V1,W413*V1)</f>
        <v>0</v>
      </c>
      <c r="X414" s="75">
        <f>IF(X413+6&lt;13,(X413+6)*Y1,(X413-6)*Y1)</f>
        <v>0</v>
      </c>
      <c r="Y414" s="75">
        <f>SUM(BG414*Y1)</f>
        <v>0</v>
      </c>
      <c r="Z414" s="75">
        <f>IF(X414&lt;6,(Z413+1)*Y1,Z413*Y1)</f>
        <v>0</v>
      </c>
      <c r="AA414" s="75">
        <f>SUM(AA413*AB1)</f>
        <v>0</v>
      </c>
      <c r="AB414" s="75">
        <f>SUM(BG414*AB1)</f>
        <v>0</v>
      </c>
      <c r="AC414" s="75">
        <f>SUM(AC413+1*AB1)</f>
        <v>0</v>
      </c>
      <c r="AD414" s="75">
        <v>0</v>
      </c>
      <c r="AE414" s="75">
        <v>0</v>
      </c>
      <c r="AF414" s="75">
        <v>0</v>
      </c>
      <c r="AG414" s="75">
        <f>IF(AG413+2&lt;13,(AG413+2)*AH1,(AG413-10)*AH1)</f>
        <v>0</v>
      </c>
      <c r="AH414" s="75">
        <f>SUM(BG414*AH1)</f>
        <v>0</v>
      </c>
      <c r="AI414" s="75">
        <f>IF(AG414&lt;3,(AI413+1)*AH1,AI413*AH1)</f>
        <v>0</v>
      </c>
      <c r="AJ414" s="75">
        <f>IF(AJ412=AJ413,(AJ413+1-AK414)*AL1,AJ413*AL1)</f>
        <v>0</v>
      </c>
      <c r="AK414" s="75">
        <f t="shared" si="351"/>
        <v>0</v>
      </c>
      <c r="AL414" s="75">
        <f>IF(AJ414-AJ413=0,(AL413+15)*AL1,AM1*AL1)</f>
        <v>0</v>
      </c>
      <c r="AM414" s="75">
        <f>IF(AK414=12,(AM413+1)*AL1,AM413*AL1)</f>
        <v>0</v>
      </c>
      <c r="AN414" s="75">
        <f>IF(AN412=AN413,(AN413+1-AO414)*AO1,AN413*AO1)</f>
        <v>0</v>
      </c>
      <c r="AO414" s="75">
        <f t="shared" si="343"/>
        <v>0</v>
      </c>
      <c r="AP414" s="75">
        <f>IF(AN413=AN414,BG414*AO1,(AP413-15)*AO1)</f>
        <v>0</v>
      </c>
      <c r="AQ414" s="75">
        <f>IF(AO414=12,(AQ413+1)*AO1,AQ413*AO1)</f>
        <v>0</v>
      </c>
      <c r="AR414" s="91">
        <f>SUM(MONTH(BC413+14)*AS1)</f>
        <v>0</v>
      </c>
      <c r="AS414" s="91">
        <f>SUM(DAY(BC413+14)*AS1)</f>
        <v>0</v>
      </c>
      <c r="AT414" s="91">
        <f>SUM(YEAR(BC413+14)*AS1)</f>
        <v>0</v>
      </c>
      <c r="AU414" s="91">
        <f>SUM(MONTH(BC413+7)*AV1)</f>
        <v>0</v>
      </c>
      <c r="AV414" s="91">
        <f>SUM(DAY(BC413+7)*AV1)</f>
        <v>0</v>
      </c>
      <c r="AW414" s="91">
        <f>SUM(YEAR(BC413+7)*AV1)</f>
        <v>0</v>
      </c>
      <c r="AX414" s="91">
        <f t="shared" si="321"/>
        <v>1</v>
      </c>
      <c r="AY414" s="91">
        <f t="shared" si="319"/>
        <v>1</v>
      </c>
      <c r="AZ414" s="91">
        <f t="shared" si="320"/>
        <v>0</v>
      </c>
      <c r="BA414" s="91">
        <f t="shared" si="320"/>
        <v>0</v>
      </c>
      <c r="BB414" s="79">
        <f t="shared" si="322"/>
        <v>0</v>
      </c>
      <c r="BC414" s="91">
        <f t="shared" si="323"/>
        <v>0</v>
      </c>
      <c r="BD414" s="75" t="s">
        <v>59</v>
      </c>
      <c r="BE414" s="91">
        <f>IF(BC414&lt;BU42,((BC414*10)+5),999999)</f>
        <v>5</v>
      </c>
      <c r="BF414" s="91">
        <f t="shared" si="324"/>
        <v>1</v>
      </c>
      <c r="BG414" s="75">
        <f t="shared" si="325"/>
        <v>0</v>
      </c>
      <c r="BH414" s="75">
        <f t="shared" si="344"/>
        <v>0</v>
      </c>
      <c r="BI414" s="75" t="b">
        <f t="shared" si="326"/>
        <v>0</v>
      </c>
      <c r="BJ414" s="75">
        <f t="shared" si="327"/>
        <v>0</v>
      </c>
      <c r="BK414" s="75">
        <f t="shared" si="328"/>
        <v>0</v>
      </c>
      <c r="BL414" s="75" t="b">
        <f t="shared" si="329"/>
        <v>1</v>
      </c>
      <c r="BM414" s="75">
        <f t="shared" si="330"/>
        <v>0</v>
      </c>
      <c r="BN414" s="75">
        <f t="shared" si="331"/>
        <v>0</v>
      </c>
      <c r="BO414" s="75" t="b">
        <f t="shared" si="332"/>
        <v>0</v>
      </c>
      <c r="BP414" s="75">
        <f t="shared" si="333"/>
        <v>0</v>
      </c>
      <c r="BQ414" s="75">
        <f t="shared" si="334"/>
        <v>0</v>
      </c>
      <c r="BR414" s="75"/>
      <c r="BS414" s="72" t="b">
        <f t="shared" si="358"/>
        <v>0</v>
      </c>
      <c r="BT414" s="72">
        <f t="shared" si="363"/>
        <v>0</v>
      </c>
      <c r="BU414" s="69" t="str">
        <f t="shared" si="362"/>
        <v/>
      </c>
      <c r="BV414" s="75"/>
      <c r="BW414" s="75"/>
      <c r="BX414" s="75"/>
      <c r="BY414" s="75"/>
      <c r="BZ414" s="75"/>
      <c r="CA414" s="75"/>
      <c r="CB414" s="75"/>
      <c r="CC414" s="75"/>
      <c r="CD414" s="79">
        <f t="shared" si="335"/>
        <v>0</v>
      </c>
      <c r="CE414" s="92">
        <f>IF(CD414&lt;CE3,CD414,CE3)</f>
        <v>0</v>
      </c>
      <c r="CF414" s="72" t="str">
        <f>IF(CE414&gt;=CE3,"BALLOON","PMT")</f>
        <v>PMT</v>
      </c>
      <c r="CG414" s="91">
        <f t="shared" si="345"/>
        <v>0</v>
      </c>
      <c r="CH414" s="91">
        <f>IF(BX1=360,CB5,CG414)</f>
        <v>0</v>
      </c>
      <c r="CI414" s="75" t="b">
        <f t="shared" si="336"/>
        <v>0</v>
      </c>
      <c r="CJ414" s="75">
        <f t="shared" si="346"/>
        <v>0</v>
      </c>
      <c r="CK414" s="75">
        <f>SUM(CJ414*CK1)</f>
        <v>0</v>
      </c>
      <c r="CL414" s="98">
        <f t="shared" si="337"/>
        <v>0</v>
      </c>
      <c r="CM414" s="97">
        <f>IF(CF414="PMT",E16-CL414,0)</f>
        <v>0</v>
      </c>
      <c r="CN414" s="97">
        <f t="shared" si="350"/>
        <v>0</v>
      </c>
      <c r="CO414" s="97">
        <f t="shared" si="338"/>
        <v>0</v>
      </c>
      <c r="CP414" s="97">
        <f t="shared" si="339"/>
        <v>0</v>
      </c>
      <c r="CQ414" s="94">
        <f t="shared" si="340"/>
        <v>0</v>
      </c>
      <c r="CR414" s="95">
        <f t="shared" si="347"/>
        <v>0</v>
      </c>
      <c r="CS414" s="96">
        <f t="shared" si="341"/>
        <v>0</v>
      </c>
      <c r="CT414" s="75">
        <f t="shared" si="349"/>
        <v>0</v>
      </c>
      <c r="CU414" s="99">
        <f t="shared" si="342"/>
        <v>0</v>
      </c>
      <c r="CV414" s="99">
        <f t="shared" si="318"/>
        <v>0</v>
      </c>
      <c r="CW414" s="100">
        <f t="shared" si="348"/>
        <v>0</v>
      </c>
      <c r="CX414" s="75">
        <f>SUM(CR414*CT414*BE1)</f>
        <v>0</v>
      </c>
    </row>
    <row r="415" spans="1:102" ht="18.95" customHeight="1">
      <c r="A415" s="45" t="str">
        <f t="shared" si="352"/>
        <v/>
      </c>
      <c r="B415" s="55" t="str">
        <f t="shared" si="354"/>
        <v/>
      </c>
      <c r="C415" s="47" t="str">
        <f t="shared" si="353"/>
        <v/>
      </c>
      <c r="D415" s="56" t="str">
        <f t="shared" si="355"/>
        <v/>
      </c>
      <c r="E415" s="121" t="str">
        <f t="shared" si="359"/>
        <v/>
      </c>
      <c r="F415" s="121"/>
      <c r="G415" s="57" t="str">
        <f t="shared" si="356"/>
        <v/>
      </c>
      <c r="H415" s="57" t="str">
        <f t="shared" si="357"/>
        <v/>
      </c>
      <c r="I415" s="128" t="str">
        <f t="shared" si="360"/>
        <v/>
      </c>
      <c r="J415" s="128" t="str">
        <f t="shared" si="361"/>
        <v/>
      </c>
      <c r="K415" s="140" t="str">
        <f t="shared" si="314"/>
        <v/>
      </c>
      <c r="L415" s="140"/>
      <c r="M415" s="139" t="str">
        <f t="shared" si="315"/>
        <v/>
      </c>
      <c r="N415" s="139"/>
      <c r="O415" s="46" t="str">
        <f t="shared" si="316"/>
        <v/>
      </c>
      <c r="P415" s="51" t="str">
        <f t="shared" si="317"/>
        <v/>
      </c>
      <c r="Q415" s="51"/>
      <c r="R415" s="75">
        <f>IF(R414+1&lt;13,(R414+1)*S1,1*S1)</f>
        <v>0</v>
      </c>
      <c r="S415" s="75">
        <f>SUM(BG415*S1)</f>
        <v>0</v>
      </c>
      <c r="T415" s="75">
        <f>IF(R415=1,(T414+1)*S1,T414*S1)</f>
        <v>0</v>
      </c>
      <c r="U415" s="75">
        <f>IF(U414+3&lt;13,(U414+3)*V1,(U414-9)*V1)</f>
        <v>0</v>
      </c>
      <c r="V415" s="75">
        <f>SUM(BG415*V1)</f>
        <v>0</v>
      </c>
      <c r="W415" s="75">
        <f>IF(U415&lt;4,(W414+1)*V1,W414*V1)</f>
        <v>0</v>
      </c>
      <c r="X415" s="75">
        <f>IF(X414+6&lt;13,(X414+6)*Y1,(X414-6)*Y1)</f>
        <v>0</v>
      </c>
      <c r="Y415" s="75">
        <f>SUM(BG415*Y1)</f>
        <v>0</v>
      </c>
      <c r="Z415" s="75">
        <f>IF(X415&lt;6,(Z414+1)*Y1,Z414*Y1)</f>
        <v>0</v>
      </c>
      <c r="AA415" s="75">
        <f>SUM(AA414*AB1)</f>
        <v>0</v>
      </c>
      <c r="AB415" s="75">
        <f>SUM(BG415*AB1)</f>
        <v>0</v>
      </c>
      <c r="AC415" s="75">
        <f>SUM(AC414+1*AB1)</f>
        <v>0</v>
      </c>
      <c r="AD415" s="75">
        <v>0</v>
      </c>
      <c r="AE415" s="75">
        <v>0</v>
      </c>
      <c r="AF415" s="75">
        <v>0</v>
      </c>
      <c r="AG415" s="75">
        <f>IF(AG414+2&lt;13,(AG414+2)*AH1,(AG414-10)*AH1)</f>
        <v>0</v>
      </c>
      <c r="AH415" s="75">
        <f>SUM(BG415*AH1)</f>
        <v>0</v>
      </c>
      <c r="AI415" s="75">
        <f>IF(AG415&lt;3,(AI414+1)*AH1,AI414*AH1)</f>
        <v>0</v>
      </c>
      <c r="AJ415" s="75">
        <f>IF(AJ413=AJ414,(AJ414+1-AK415)*AL1,AJ414*AL1)</f>
        <v>0</v>
      </c>
      <c r="AK415" s="75">
        <f t="shared" si="351"/>
        <v>0</v>
      </c>
      <c r="AL415" s="75">
        <f>IF(AJ415-AJ414=0,(AL414+15)*AL1,AM1*AL1)</f>
        <v>0</v>
      </c>
      <c r="AM415" s="75">
        <f>IF(AK415=12,(AM414+1)*AL1,AM414*AL1)</f>
        <v>0</v>
      </c>
      <c r="AN415" s="75">
        <f>IF(AN413=AN414,(AN414+1-AO415)*AO1,AN414*AO1)</f>
        <v>0</v>
      </c>
      <c r="AO415" s="75">
        <f t="shared" si="343"/>
        <v>0</v>
      </c>
      <c r="AP415" s="75">
        <f>IF(AN414=AN415,BG415*AO1,(AP414-15)*AO1)</f>
        <v>0</v>
      </c>
      <c r="AQ415" s="75">
        <f>IF(AO415=12,(AQ414+1)*AO1,AQ414*AO1)</f>
        <v>0</v>
      </c>
      <c r="AR415" s="91">
        <f>SUM(MONTH(BC414+14)*AS1)</f>
        <v>0</v>
      </c>
      <c r="AS415" s="91">
        <f>SUM(DAY(BC414+14)*AS1)</f>
        <v>0</v>
      </c>
      <c r="AT415" s="91">
        <f>SUM(YEAR(BC414+14)*AS1)</f>
        <v>0</v>
      </c>
      <c r="AU415" s="91">
        <f>SUM(MONTH(BC414+7)*AV1)</f>
        <v>0</v>
      </c>
      <c r="AV415" s="91">
        <f>SUM(DAY(BC414+7)*AV1)</f>
        <v>0</v>
      </c>
      <c r="AW415" s="91">
        <f>SUM(YEAR(BC414+7)*AV1)</f>
        <v>0</v>
      </c>
      <c r="AX415" s="91">
        <f t="shared" si="321"/>
        <v>1</v>
      </c>
      <c r="AY415" s="91">
        <f t="shared" si="319"/>
        <v>1</v>
      </c>
      <c r="AZ415" s="91">
        <f t="shared" si="320"/>
        <v>0</v>
      </c>
      <c r="BA415" s="91">
        <f t="shared" si="320"/>
        <v>0</v>
      </c>
      <c r="BB415" s="79">
        <f t="shared" si="322"/>
        <v>0</v>
      </c>
      <c r="BC415" s="91">
        <f t="shared" si="323"/>
        <v>0</v>
      </c>
      <c r="BD415" s="75" t="s">
        <v>59</v>
      </c>
      <c r="BE415" s="91">
        <f>IF(BC415&lt;BU42,((BC415*10)+5),999999)</f>
        <v>5</v>
      </c>
      <c r="BF415" s="91">
        <f t="shared" si="324"/>
        <v>1</v>
      </c>
      <c r="BG415" s="75">
        <f t="shared" si="325"/>
        <v>0</v>
      </c>
      <c r="BH415" s="75">
        <f t="shared" si="344"/>
        <v>0</v>
      </c>
      <c r="BI415" s="75" t="b">
        <f t="shared" si="326"/>
        <v>0</v>
      </c>
      <c r="BJ415" s="75">
        <f t="shared" si="327"/>
        <v>0</v>
      </c>
      <c r="BK415" s="75">
        <f t="shared" si="328"/>
        <v>0</v>
      </c>
      <c r="BL415" s="75" t="b">
        <f t="shared" si="329"/>
        <v>1</v>
      </c>
      <c r="BM415" s="75">
        <f t="shared" si="330"/>
        <v>0</v>
      </c>
      <c r="BN415" s="75">
        <f t="shared" si="331"/>
        <v>0</v>
      </c>
      <c r="BO415" s="75" t="b">
        <f t="shared" si="332"/>
        <v>0</v>
      </c>
      <c r="BP415" s="75">
        <f t="shared" si="333"/>
        <v>0</v>
      </c>
      <c r="BQ415" s="75">
        <f t="shared" si="334"/>
        <v>0</v>
      </c>
      <c r="BR415" s="75"/>
      <c r="BS415" s="72" t="b">
        <f t="shared" si="358"/>
        <v>0</v>
      </c>
      <c r="BT415" s="72">
        <f t="shared" si="363"/>
        <v>0</v>
      </c>
      <c r="BU415" s="69" t="str">
        <f t="shared" si="362"/>
        <v/>
      </c>
      <c r="BV415" s="75"/>
      <c r="BW415" s="75"/>
      <c r="BX415" s="75"/>
      <c r="BY415" s="75"/>
      <c r="BZ415" s="75"/>
      <c r="CA415" s="75"/>
      <c r="CB415" s="75"/>
      <c r="CC415" s="75"/>
      <c r="CD415" s="79">
        <f t="shared" si="335"/>
        <v>0</v>
      </c>
      <c r="CE415" s="92">
        <f>IF(CD415&lt;CE3,CD415,CE3)</f>
        <v>0</v>
      </c>
      <c r="CF415" s="72" t="str">
        <f>IF(CE415&gt;=CE3,"BALLOON","PMT")</f>
        <v>PMT</v>
      </c>
      <c r="CG415" s="91">
        <f t="shared" si="345"/>
        <v>0</v>
      </c>
      <c r="CH415" s="91">
        <f>IF(BX1=360,CB5,CG415)</f>
        <v>0</v>
      </c>
      <c r="CI415" s="75" t="b">
        <f t="shared" si="336"/>
        <v>0</v>
      </c>
      <c r="CJ415" s="75">
        <f t="shared" si="346"/>
        <v>0</v>
      </c>
      <c r="CK415" s="75">
        <f>SUM(CJ415*CK1)</f>
        <v>0</v>
      </c>
      <c r="CL415" s="98">
        <f t="shared" si="337"/>
        <v>0</v>
      </c>
      <c r="CM415" s="97">
        <f>IF(CF415="PMT",E16-CL415,0)</f>
        <v>0</v>
      </c>
      <c r="CN415" s="97">
        <f t="shared" si="350"/>
        <v>0</v>
      </c>
      <c r="CO415" s="97">
        <f t="shared" si="338"/>
        <v>0</v>
      </c>
      <c r="CP415" s="97">
        <f t="shared" si="339"/>
        <v>0</v>
      </c>
      <c r="CQ415" s="94">
        <f t="shared" si="340"/>
        <v>0</v>
      </c>
      <c r="CR415" s="95">
        <f t="shared" si="347"/>
        <v>0</v>
      </c>
      <c r="CS415" s="96">
        <f t="shared" si="341"/>
        <v>0</v>
      </c>
      <c r="CT415" s="75">
        <f t="shared" si="349"/>
        <v>0</v>
      </c>
      <c r="CU415" s="99">
        <f t="shared" si="342"/>
        <v>0</v>
      </c>
      <c r="CV415" s="99">
        <f t="shared" si="318"/>
        <v>0</v>
      </c>
      <c r="CW415" s="100">
        <f t="shared" si="348"/>
        <v>0</v>
      </c>
      <c r="CX415" s="75">
        <f>SUM(CR415*CT415*BE1)</f>
        <v>0</v>
      </c>
    </row>
    <row r="416" spans="1:102" ht="18.95" customHeight="1">
      <c r="A416" s="45" t="str">
        <f t="shared" si="352"/>
        <v/>
      </c>
      <c r="B416" s="55" t="str">
        <f t="shared" si="354"/>
        <v/>
      </c>
      <c r="C416" s="47" t="str">
        <f t="shared" si="353"/>
        <v/>
      </c>
      <c r="D416" s="56" t="str">
        <f t="shared" si="355"/>
        <v/>
      </c>
      <c r="E416" s="121" t="str">
        <f t="shared" si="359"/>
        <v/>
      </c>
      <c r="F416" s="121"/>
      <c r="G416" s="57" t="str">
        <f t="shared" si="356"/>
        <v/>
      </c>
      <c r="H416" s="57" t="str">
        <f t="shared" si="357"/>
        <v/>
      </c>
      <c r="I416" s="128" t="str">
        <f t="shared" si="360"/>
        <v/>
      </c>
      <c r="J416" s="128" t="str">
        <f t="shared" si="361"/>
        <v/>
      </c>
      <c r="K416" s="140" t="str">
        <f t="shared" ref="K416:K461" si="364">IF(C416="","","_____________")</f>
        <v/>
      </c>
      <c r="L416" s="140"/>
      <c r="M416" s="139" t="str">
        <f t="shared" si="315"/>
        <v/>
      </c>
      <c r="N416" s="139"/>
      <c r="O416" s="46" t="str">
        <f t="shared" si="316"/>
        <v/>
      </c>
      <c r="P416" s="51" t="str">
        <f t="shared" si="317"/>
        <v/>
      </c>
      <c r="Q416" s="51"/>
      <c r="R416" s="75">
        <f>IF(R415+1&lt;13,(R415+1)*S1,1*S1)</f>
        <v>0</v>
      </c>
      <c r="S416" s="75">
        <f>SUM(BG416*S1)</f>
        <v>0</v>
      </c>
      <c r="T416" s="75">
        <f>IF(R416=1,(T415+1)*S1,T415*S1)</f>
        <v>0</v>
      </c>
      <c r="U416" s="75">
        <f>IF(U415+3&lt;13,(U415+3)*V1,(U415-9)*V1)</f>
        <v>0</v>
      </c>
      <c r="V416" s="75">
        <f>SUM(BG416*V1)</f>
        <v>0</v>
      </c>
      <c r="W416" s="75">
        <f>IF(U416&lt;4,(W415+1)*V1,W415*V1)</f>
        <v>0</v>
      </c>
      <c r="X416" s="75">
        <f>IF(X415+6&lt;13,(X415+6)*Y1,(X415-6)*Y1)</f>
        <v>0</v>
      </c>
      <c r="Y416" s="75">
        <f>SUM(BG416*Y1)</f>
        <v>0</v>
      </c>
      <c r="Z416" s="75">
        <f>IF(X416&lt;6,(Z415+1)*Y1,Z415*Y1)</f>
        <v>0</v>
      </c>
      <c r="AA416" s="75">
        <f>SUM(AA415*AB1)</f>
        <v>0</v>
      </c>
      <c r="AB416" s="75">
        <f>SUM(BG416*AB1)</f>
        <v>0</v>
      </c>
      <c r="AC416" s="75">
        <f>SUM(AC415+1*AB1)</f>
        <v>0</v>
      </c>
      <c r="AD416" s="75">
        <v>0</v>
      </c>
      <c r="AE416" s="75">
        <v>0</v>
      </c>
      <c r="AF416" s="75">
        <v>0</v>
      </c>
      <c r="AG416" s="75">
        <f>IF(AG415+2&lt;13,(AG415+2)*AH1,(AG415-10)*AH1)</f>
        <v>0</v>
      </c>
      <c r="AH416" s="75">
        <f>SUM(BG416*AH1)</f>
        <v>0</v>
      </c>
      <c r="AI416" s="75">
        <f>IF(AG416&lt;3,(AI415+1)*AH1,AI415*AH1)</f>
        <v>0</v>
      </c>
      <c r="AJ416" s="75">
        <f>IF(AJ414=AJ415,(AJ415+1-AK416)*AL1,AJ415*AL1)</f>
        <v>0</v>
      </c>
      <c r="AK416" s="75">
        <f t="shared" si="351"/>
        <v>0</v>
      </c>
      <c r="AL416" s="75">
        <f>IF(AJ416-AJ415=0,(AL415+15)*AL1,AM1*AL1)</f>
        <v>0</v>
      </c>
      <c r="AM416" s="75">
        <f>IF(AK416=12,(AM415+1)*AL1,AM415*AL1)</f>
        <v>0</v>
      </c>
      <c r="AN416" s="75">
        <f>IF(AN414=AN415,(AN415+1-AO416)*AO1,AN415*AO1)</f>
        <v>0</v>
      </c>
      <c r="AO416" s="75">
        <f t="shared" si="343"/>
        <v>0</v>
      </c>
      <c r="AP416" s="75">
        <f>IF(AN415=AN416,BG416*AO1,(AP415-15)*AO1)</f>
        <v>0</v>
      </c>
      <c r="AQ416" s="75">
        <f>IF(AO416=12,(AQ415+1)*AO1,AQ415*AO1)</f>
        <v>0</v>
      </c>
      <c r="AR416" s="91">
        <f>SUM(MONTH(BC415+14)*AS1)</f>
        <v>0</v>
      </c>
      <c r="AS416" s="91">
        <f>SUM(DAY(BC415+14)*AS1)</f>
        <v>0</v>
      </c>
      <c r="AT416" s="91">
        <f>SUM(YEAR(BC415+14)*AS1)</f>
        <v>0</v>
      </c>
      <c r="AU416" s="91">
        <f>SUM(MONTH(BC415+7)*AV1)</f>
        <v>0</v>
      </c>
      <c r="AV416" s="91">
        <f>SUM(DAY(BC415+7)*AV1)</f>
        <v>0</v>
      </c>
      <c r="AW416" s="91">
        <f>SUM(YEAR(BC415+7)*AV1)</f>
        <v>0</v>
      </c>
      <c r="AX416" s="91">
        <f t="shared" si="321"/>
        <v>1</v>
      </c>
      <c r="AY416" s="91">
        <f t="shared" si="319"/>
        <v>1</v>
      </c>
      <c r="AZ416" s="91">
        <f t="shared" si="320"/>
        <v>0</v>
      </c>
      <c r="BA416" s="91">
        <f t="shared" si="320"/>
        <v>0</v>
      </c>
      <c r="BB416" s="79">
        <f t="shared" si="322"/>
        <v>0</v>
      </c>
      <c r="BC416" s="91">
        <f t="shared" si="323"/>
        <v>0</v>
      </c>
      <c r="BD416" s="75" t="s">
        <v>59</v>
      </c>
      <c r="BE416" s="91">
        <f>IF(BC416&lt;BU42,((BC416*10)+5),999999)</f>
        <v>5</v>
      </c>
      <c r="BF416" s="91">
        <f t="shared" si="324"/>
        <v>1</v>
      </c>
      <c r="BG416" s="75">
        <f t="shared" si="325"/>
        <v>0</v>
      </c>
      <c r="BH416" s="75">
        <f t="shared" si="344"/>
        <v>0</v>
      </c>
      <c r="BI416" s="75" t="b">
        <f t="shared" si="326"/>
        <v>0</v>
      </c>
      <c r="BJ416" s="75">
        <f t="shared" si="327"/>
        <v>0</v>
      </c>
      <c r="BK416" s="75">
        <f t="shared" si="328"/>
        <v>0</v>
      </c>
      <c r="BL416" s="75" t="b">
        <f t="shared" si="329"/>
        <v>1</v>
      </c>
      <c r="BM416" s="75">
        <f t="shared" si="330"/>
        <v>0</v>
      </c>
      <c r="BN416" s="75">
        <f t="shared" si="331"/>
        <v>0</v>
      </c>
      <c r="BO416" s="75" t="b">
        <f t="shared" si="332"/>
        <v>0</v>
      </c>
      <c r="BP416" s="75">
        <f t="shared" si="333"/>
        <v>0</v>
      </c>
      <c r="BQ416" s="75">
        <f t="shared" si="334"/>
        <v>0</v>
      </c>
      <c r="BR416" s="75"/>
      <c r="BS416" s="72" t="b">
        <f t="shared" si="358"/>
        <v>0</v>
      </c>
      <c r="BT416" s="72">
        <f t="shared" si="363"/>
        <v>0</v>
      </c>
      <c r="BU416" s="69" t="str">
        <f t="shared" si="362"/>
        <v/>
      </c>
      <c r="BV416" s="75"/>
      <c r="BW416" s="75"/>
      <c r="BX416" s="75"/>
      <c r="BY416" s="75"/>
      <c r="BZ416" s="75"/>
      <c r="CA416" s="75"/>
      <c r="CB416" s="75"/>
      <c r="CC416" s="75"/>
      <c r="CD416" s="79">
        <f t="shared" si="335"/>
        <v>0</v>
      </c>
      <c r="CE416" s="92">
        <f>IF(CD416&lt;CE3,CD416,CE3)</f>
        <v>0</v>
      </c>
      <c r="CF416" s="72" t="str">
        <f>IF(CE416&gt;=CE3,"BALLOON","PMT")</f>
        <v>PMT</v>
      </c>
      <c r="CG416" s="91">
        <f t="shared" si="345"/>
        <v>0</v>
      </c>
      <c r="CH416" s="91">
        <f>IF(BX1=360,CB5,CG416)</f>
        <v>0</v>
      </c>
      <c r="CI416" s="75" t="b">
        <f t="shared" si="336"/>
        <v>0</v>
      </c>
      <c r="CJ416" s="75">
        <f t="shared" si="346"/>
        <v>0</v>
      </c>
      <c r="CK416" s="75">
        <f>SUM(CJ416*CK1)</f>
        <v>0</v>
      </c>
      <c r="CL416" s="98">
        <f t="shared" si="337"/>
        <v>0</v>
      </c>
      <c r="CM416" s="97">
        <f>IF(CF416="PMT",E16-CL416,0)</f>
        <v>0</v>
      </c>
      <c r="CN416" s="97">
        <f t="shared" si="350"/>
        <v>0</v>
      </c>
      <c r="CO416" s="97">
        <f t="shared" si="338"/>
        <v>0</v>
      </c>
      <c r="CP416" s="97">
        <f t="shared" si="339"/>
        <v>0</v>
      </c>
      <c r="CQ416" s="94">
        <f t="shared" si="340"/>
        <v>0</v>
      </c>
      <c r="CR416" s="95">
        <f t="shared" si="347"/>
        <v>0</v>
      </c>
      <c r="CS416" s="96">
        <f t="shared" si="341"/>
        <v>0</v>
      </c>
      <c r="CT416" s="75">
        <f t="shared" si="349"/>
        <v>0</v>
      </c>
      <c r="CU416" s="99">
        <f t="shared" si="342"/>
        <v>0</v>
      </c>
      <c r="CV416" s="99">
        <f t="shared" si="318"/>
        <v>0</v>
      </c>
      <c r="CW416" s="100">
        <f t="shared" si="348"/>
        <v>0</v>
      </c>
      <c r="CX416" s="75">
        <f>SUM(CR416*CT416*BE1)</f>
        <v>0</v>
      </c>
    </row>
    <row r="417" spans="1:102" ht="18.95" customHeight="1">
      <c r="A417" s="45" t="str">
        <f t="shared" si="352"/>
        <v/>
      </c>
      <c r="B417" s="55" t="str">
        <f t="shared" si="354"/>
        <v/>
      </c>
      <c r="C417" s="47" t="str">
        <f t="shared" si="353"/>
        <v/>
      </c>
      <c r="D417" s="56" t="str">
        <f t="shared" si="355"/>
        <v/>
      </c>
      <c r="E417" s="121" t="str">
        <f t="shared" si="359"/>
        <v/>
      </c>
      <c r="F417" s="121"/>
      <c r="G417" s="57" t="str">
        <f t="shared" si="356"/>
        <v/>
      </c>
      <c r="H417" s="57" t="str">
        <f t="shared" si="357"/>
        <v/>
      </c>
      <c r="I417" s="128" t="str">
        <f t="shared" si="360"/>
        <v/>
      </c>
      <c r="J417" s="128" t="str">
        <f t="shared" si="361"/>
        <v/>
      </c>
      <c r="K417" s="140" t="str">
        <f t="shared" si="364"/>
        <v/>
      </c>
      <c r="L417" s="140"/>
      <c r="M417" s="139" t="str">
        <f t="shared" si="315"/>
        <v/>
      </c>
      <c r="N417" s="139"/>
      <c r="O417" s="46" t="str">
        <f t="shared" si="316"/>
        <v/>
      </c>
      <c r="P417" s="51" t="str">
        <f t="shared" si="317"/>
        <v/>
      </c>
      <c r="Q417" s="51"/>
      <c r="R417" s="75">
        <f>IF(R416+1&lt;13,(R416+1)*S1,1*S1)</f>
        <v>0</v>
      </c>
      <c r="S417" s="75">
        <f>SUM(BG417*S1)</f>
        <v>0</v>
      </c>
      <c r="T417" s="75">
        <f>IF(R417=1,(T416+1)*S1,T416*S1)</f>
        <v>0</v>
      </c>
      <c r="U417" s="75">
        <f>IF(U416+3&lt;13,(U416+3)*V1,(U416-9)*V1)</f>
        <v>0</v>
      </c>
      <c r="V417" s="75">
        <f>SUM(BG417*V1)</f>
        <v>0</v>
      </c>
      <c r="W417" s="75">
        <f>IF(U417&lt;4,(W416+1)*V1,W416*V1)</f>
        <v>0</v>
      </c>
      <c r="X417" s="75">
        <f>IF(X416+6&lt;13,(X416+6)*Y1,(X416-6)*Y1)</f>
        <v>0</v>
      </c>
      <c r="Y417" s="75">
        <f>SUM(BG417*Y1)</f>
        <v>0</v>
      </c>
      <c r="Z417" s="75">
        <f>IF(X417&lt;6,(Z416+1)*Y1,Z416*Y1)</f>
        <v>0</v>
      </c>
      <c r="AA417" s="75">
        <f>SUM(AA416*AB1)</f>
        <v>0</v>
      </c>
      <c r="AB417" s="75">
        <f>SUM(BG417*AB1)</f>
        <v>0</v>
      </c>
      <c r="AC417" s="75">
        <f>SUM(AC416+1*AB1)</f>
        <v>0</v>
      </c>
      <c r="AD417" s="75">
        <v>0</v>
      </c>
      <c r="AE417" s="75">
        <v>0</v>
      </c>
      <c r="AF417" s="75">
        <v>0</v>
      </c>
      <c r="AG417" s="75">
        <f>IF(AG416+2&lt;13,(AG416+2)*AH1,(AG416-10)*AH1)</f>
        <v>0</v>
      </c>
      <c r="AH417" s="75">
        <f>SUM(BG417*AH1)</f>
        <v>0</v>
      </c>
      <c r="AI417" s="75">
        <f>IF(AG417&lt;3,(AI416+1)*AH1,AI416*AH1)</f>
        <v>0</v>
      </c>
      <c r="AJ417" s="75">
        <f>IF(AJ415=AJ416,(AJ416+1-AK417)*AL1,AJ416*AL1)</f>
        <v>0</v>
      </c>
      <c r="AK417" s="75">
        <f t="shared" si="351"/>
        <v>0</v>
      </c>
      <c r="AL417" s="75">
        <f>IF(AJ417-AJ416=0,(AL416+15)*AL1,AM1*AL1)</f>
        <v>0</v>
      </c>
      <c r="AM417" s="75">
        <f>IF(AK417=12,(AM416+1)*AL1,AM416*AL1)</f>
        <v>0</v>
      </c>
      <c r="AN417" s="75">
        <f>IF(AN415=AN416,(AN416+1-AO417)*AO1,AN416*AO1)</f>
        <v>0</v>
      </c>
      <c r="AO417" s="75">
        <f t="shared" si="343"/>
        <v>0</v>
      </c>
      <c r="AP417" s="75">
        <f>IF(AN416=AN417,BG417*AO1,(AP416-15)*AO1)</f>
        <v>0</v>
      </c>
      <c r="AQ417" s="75">
        <f>IF(AO417=12,(AQ416+1)*AO1,AQ416*AO1)</f>
        <v>0</v>
      </c>
      <c r="AR417" s="91">
        <f>SUM(MONTH(BC416+14)*AS1)</f>
        <v>0</v>
      </c>
      <c r="AS417" s="91">
        <f>SUM(DAY(BC416+14)*AS1)</f>
        <v>0</v>
      </c>
      <c r="AT417" s="91">
        <f>SUM(YEAR(BC416+14)*AS1)</f>
        <v>0</v>
      </c>
      <c r="AU417" s="91">
        <f>SUM(MONTH(BC416+7)*AV1)</f>
        <v>0</v>
      </c>
      <c r="AV417" s="91">
        <f>SUM(DAY(BC416+7)*AV1)</f>
        <v>0</v>
      </c>
      <c r="AW417" s="91">
        <f>SUM(YEAR(BC416+7)*AV1)</f>
        <v>0</v>
      </c>
      <c r="AX417" s="91">
        <f t="shared" si="321"/>
        <v>1</v>
      </c>
      <c r="AY417" s="91">
        <f t="shared" si="319"/>
        <v>1</v>
      </c>
      <c r="AZ417" s="91">
        <f t="shared" si="320"/>
        <v>0</v>
      </c>
      <c r="BA417" s="91">
        <f t="shared" si="320"/>
        <v>0</v>
      </c>
      <c r="BB417" s="79">
        <f t="shared" si="322"/>
        <v>0</v>
      </c>
      <c r="BC417" s="91">
        <f t="shared" si="323"/>
        <v>0</v>
      </c>
      <c r="BD417" s="75" t="s">
        <v>59</v>
      </c>
      <c r="BE417" s="91">
        <f>IF(BC417&lt;BU42,((BC417*10)+5),999999)</f>
        <v>5</v>
      </c>
      <c r="BF417" s="91">
        <f t="shared" si="324"/>
        <v>1</v>
      </c>
      <c r="BG417" s="75">
        <f t="shared" si="325"/>
        <v>0</v>
      </c>
      <c r="BH417" s="75">
        <f t="shared" si="344"/>
        <v>0</v>
      </c>
      <c r="BI417" s="75" t="b">
        <f t="shared" si="326"/>
        <v>0</v>
      </c>
      <c r="BJ417" s="75">
        <f t="shared" si="327"/>
        <v>0</v>
      </c>
      <c r="BK417" s="75">
        <f t="shared" si="328"/>
        <v>0</v>
      </c>
      <c r="BL417" s="75" t="b">
        <f t="shared" si="329"/>
        <v>1</v>
      </c>
      <c r="BM417" s="75">
        <f t="shared" si="330"/>
        <v>0</v>
      </c>
      <c r="BN417" s="75">
        <f t="shared" si="331"/>
        <v>0</v>
      </c>
      <c r="BO417" s="75" t="b">
        <f t="shared" si="332"/>
        <v>0</v>
      </c>
      <c r="BP417" s="75">
        <f t="shared" si="333"/>
        <v>0</v>
      </c>
      <c r="BQ417" s="75">
        <f t="shared" si="334"/>
        <v>0</v>
      </c>
      <c r="BR417" s="75"/>
      <c r="BS417" s="72" t="b">
        <f t="shared" si="358"/>
        <v>0</v>
      </c>
      <c r="BT417" s="72">
        <f t="shared" si="363"/>
        <v>0</v>
      </c>
      <c r="BU417" s="69" t="str">
        <f t="shared" si="362"/>
        <v/>
      </c>
      <c r="BV417" s="75"/>
      <c r="BW417" s="75"/>
      <c r="BX417" s="75"/>
      <c r="BY417" s="75"/>
      <c r="BZ417" s="75"/>
      <c r="CA417" s="75"/>
      <c r="CB417" s="75"/>
      <c r="CC417" s="75"/>
      <c r="CD417" s="79">
        <f t="shared" si="335"/>
        <v>0</v>
      </c>
      <c r="CE417" s="92">
        <f>IF(CD417&lt;CE3,CD417,CE3)</f>
        <v>0</v>
      </c>
      <c r="CF417" s="72" t="str">
        <f>IF(CE417&gt;=CE3,"BALLOON","PMT")</f>
        <v>PMT</v>
      </c>
      <c r="CG417" s="91">
        <f t="shared" si="345"/>
        <v>0</v>
      </c>
      <c r="CH417" s="91">
        <f>IF(BX1=360,CB5,CG417)</f>
        <v>0</v>
      </c>
      <c r="CI417" s="75" t="b">
        <f t="shared" si="336"/>
        <v>0</v>
      </c>
      <c r="CJ417" s="75">
        <f t="shared" si="346"/>
        <v>0</v>
      </c>
      <c r="CK417" s="75">
        <f>SUM(CJ417*CK1)</f>
        <v>0</v>
      </c>
      <c r="CL417" s="98">
        <f t="shared" si="337"/>
        <v>0</v>
      </c>
      <c r="CM417" s="97">
        <f>IF(CF417="PMT",E16-CL417,0)</f>
        <v>0</v>
      </c>
      <c r="CN417" s="97">
        <f t="shared" si="350"/>
        <v>0</v>
      </c>
      <c r="CO417" s="97">
        <f t="shared" si="338"/>
        <v>0</v>
      </c>
      <c r="CP417" s="97">
        <f t="shared" si="339"/>
        <v>0</v>
      </c>
      <c r="CQ417" s="94">
        <f t="shared" si="340"/>
        <v>0</v>
      </c>
      <c r="CR417" s="95">
        <f t="shared" si="347"/>
        <v>0</v>
      </c>
      <c r="CS417" s="96">
        <f t="shared" si="341"/>
        <v>0</v>
      </c>
      <c r="CT417" s="75">
        <f t="shared" si="349"/>
        <v>0</v>
      </c>
      <c r="CU417" s="99">
        <f t="shared" si="342"/>
        <v>0</v>
      </c>
      <c r="CV417" s="99">
        <f t="shared" si="318"/>
        <v>0</v>
      </c>
      <c r="CW417" s="100">
        <f t="shared" si="348"/>
        <v>0</v>
      </c>
      <c r="CX417" s="75">
        <f>SUM(CR417*CT417*BE1)</f>
        <v>0</v>
      </c>
    </row>
    <row r="418" spans="1:102" ht="18.95" customHeight="1">
      <c r="A418" s="45" t="str">
        <f t="shared" si="352"/>
        <v/>
      </c>
      <c r="B418" s="55" t="str">
        <f t="shared" si="354"/>
        <v/>
      </c>
      <c r="C418" s="47" t="str">
        <f t="shared" si="353"/>
        <v/>
      </c>
      <c r="D418" s="56" t="str">
        <f t="shared" si="355"/>
        <v/>
      </c>
      <c r="E418" s="121" t="str">
        <f t="shared" si="359"/>
        <v/>
      </c>
      <c r="F418" s="121"/>
      <c r="G418" s="57" t="str">
        <f t="shared" si="356"/>
        <v/>
      </c>
      <c r="H418" s="57" t="str">
        <f t="shared" si="357"/>
        <v/>
      </c>
      <c r="I418" s="128" t="str">
        <f t="shared" si="360"/>
        <v/>
      </c>
      <c r="J418" s="128" t="str">
        <f t="shared" si="361"/>
        <v/>
      </c>
      <c r="K418" s="140" t="str">
        <f t="shared" si="364"/>
        <v/>
      </c>
      <c r="L418" s="140"/>
      <c r="M418" s="139" t="str">
        <f t="shared" si="315"/>
        <v/>
      </c>
      <c r="N418" s="139"/>
      <c r="O418" s="46" t="str">
        <f t="shared" si="316"/>
        <v/>
      </c>
      <c r="P418" s="51" t="str">
        <f t="shared" si="317"/>
        <v/>
      </c>
      <c r="Q418" s="51"/>
      <c r="R418" s="75">
        <f>IF(R417+1&lt;13,(R417+1)*S1,1*S1)</f>
        <v>0</v>
      </c>
      <c r="S418" s="75">
        <f>SUM(BG418*S1)</f>
        <v>0</v>
      </c>
      <c r="T418" s="75">
        <f>IF(R418=1,(T417+1)*S1,T417*S1)</f>
        <v>0</v>
      </c>
      <c r="U418" s="75">
        <f>IF(U417+3&lt;13,(U417+3)*V1,(U417-9)*V1)</f>
        <v>0</v>
      </c>
      <c r="V418" s="75">
        <f>SUM(BG418*V1)</f>
        <v>0</v>
      </c>
      <c r="W418" s="75">
        <f>IF(U418&lt;4,(W417+1)*V1,W417*V1)</f>
        <v>0</v>
      </c>
      <c r="X418" s="75">
        <f>IF(X417+6&lt;13,(X417+6)*Y1,(X417-6)*Y1)</f>
        <v>0</v>
      </c>
      <c r="Y418" s="75">
        <f>SUM(BG418*Y1)</f>
        <v>0</v>
      </c>
      <c r="Z418" s="75">
        <f>IF(X418&lt;6,(Z417+1)*Y1,Z417*Y1)</f>
        <v>0</v>
      </c>
      <c r="AA418" s="75">
        <f>SUM(AA417*AB1)</f>
        <v>0</v>
      </c>
      <c r="AB418" s="75">
        <f>SUM(BG418*AB1)</f>
        <v>0</v>
      </c>
      <c r="AC418" s="75">
        <f>SUM(AC417+1*AB1)</f>
        <v>0</v>
      </c>
      <c r="AD418" s="75">
        <v>0</v>
      </c>
      <c r="AE418" s="75">
        <v>0</v>
      </c>
      <c r="AF418" s="75">
        <v>0</v>
      </c>
      <c r="AG418" s="75">
        <f>IF(AG417+2&lt;13,(AG417+2)*AH1,(AG417-10)*AH1)</f>
        <v>0</v>
      </c>
      <c r="AH418" s="75">
        <f>SUM(BG418*AH1)</f>
        <v>0</v>
      </c>
      <c r="AI418" s="75">
        <f>IF(AG418&lt;3,(AI417+1)*AH1,AI417*AH1)</f>
        <v>0</v>
      </c>
      <c r="AJ418" s="75">
        <f>IF(AJ416=AJ417,(AJ417+1-AK418)*AL1,AJ417*AL1)</f>
        <v>0</v>
      </c>
      <c r="AK418" s="75">
        <f t="shared" si="351"/>
        <v>0</v>
      </c>
      <c r="AL418" s="75">
        <f>IF(AJ418-AJ417=0,(AL417+15)*AL1,AM1*AL1)</f>
        <v>0</v>
      </c>
      <c r="AM418" s="75">
        <f>IF(AK418=12,(AM417+1)*AL1,AM417*AL1)</f>
        <v>0</v>
      </c>
      <c r="AN418" s="75">
        <f>IF(AN416=AN417,(AN417+1-AO418)*AO1,AN417*AO1)</f>
        <v>0</v>
      </c>
      <c r="AO418" s="75">
        <f t="shared" si="343"/>
        <v>0</v>
      </c>
      <c r="AP418" s="75">
        <f>IF(AN417=AN418,BG418*AO1,(AP417-15)*AO1)</f>
        <v>0</v>
      </c>
      <c r="AQ418" s="75">
        <f>IF(AO418=12,(AQ417+1)*AO1,AQ417*AO1)</f>
        <v>0</v>
      </c>
      <c r="AR418" s="91">
        <f>SUM(MONTH(BC417+14)*AS1)</f>
        <v>0</v>
      </c>
      <c r="AS418" s="91">
        <f>SUM(DAY(BC417+14)*AS1)</f>
        <v>0</v>
      </c>
      <c r="AT418" s="91">
        <f>SUM(YEAR(BC417+14)*AS1)</f>
        <v>0</v>
      </c>
      <c r="AU418" s="91">
        <f>SUM(MONTH(BC417+7)*AV1)</f>
        <v>0</v>
      </c>
      <c r="AV418" s="91">
        <f>SUM(DAY(BC417+7)*AV1)</f>
        <v>0</v>
      </c>
      <c r="AW418" s="91">
        <f>SUM(YEAR(BC417+7)*AV1)</f>
        <v>0</v>
      </c>
      <c r="AX418" s="91">
        <f t="shared" si="321"/>
        <v>1</v>
      </c>
      <c r="AY418" s="91">
        <f t="shared" si="319"/>
        <v>1</v>
      </c>
      <c r="AZ418" s="91">
        <f t="shared" si="320"/>
        <v>0</v>
      </c>
      <c r="BA418" s="91">
        <f t="shared" si="320"/>
        <v>0</v>
      </c>
      <c r="BB418" s="79">
        <f t="shared" si="322"/>
        <v>0</v>
      </c>
      <c r="BC418" s="91">
        <f t="shared" si="323"/>
        <v>0</v>
      </c>
      <c r="BD418" s="75" t="s">
        <v>59</v>
      </c>
      <c r="BE418" s="91">
        <f>IF(BC418&lt;BU42,((BC418*10)+5),999999)</f>
        <v>5</v>
      </c>
      <c r="BF418" s="91">
        <f t="shared" si="324"/>
        <v>1</v>
      </c>
      <c r="BG418" s="75">
        <f t="shared" si="325"/>
        <v>0</v>
      </c>
      <c r="BH418" s="75">
        <f t="shared" si="344"/>
        <v>0</v>
      </c>
      <c r="BI418" s="75" t="b">
        <f t="shared" si="326"/>
        <v>0</v>
      </c>
      <c r="BJ418" s="75">
        <f t="shared" si="327"/>
        <v>0</v>
      </c>
      <c r="BK418" s="75">
        <f t="shared" si="328"/>
        <v>0</v>
      </c>
      <c r="BL418" s="75" t="b">
        <f t="shared" si="329"/>
        <v>1</v>
      </c>
      <c r="BM418" s="75">
        <f t="shared" si="330"/>
        <v>0</v>
      </c>
      <c r="BN418" s="75">
        <f t="shared" si="331"/>
        <v>0</v>
      </c>
      <c r="BO418" s="75" t="b">
        <f t="shared" si="332"/>
        <v>0</v>
      </c>
      <c r="BP418" s="75">
        <f t="shared" si="333"/>
        <v>0</v>
      </c>
      <c r="BQ418" s="75">
        <f t="shared" si="334"/>
        <v>0</v>
      </c>
      <c r="BR418" s="75"/>
      <c r="BS418" s="72" t="b">
        <f t="shared" si="358"/>
        <v>0</v>
      </c>
      <c r="BT418" s="72">
        <f t="shared" si="363"/>
        <v>0</v>
      </c>
      <c r="BU418" s="69" t="str">
        <f t="shared" si="362"/>
        <v/>
      </c>
      <c r="BV418" s="75"/>
      <c r="BW418" s="75"/>
      <c r="BX418" s="75"/>
      <c r="BY418" s="75"/>
      <c r="BZ418" s="75"/>
      <c r="CA418" s="75"/>
      <c r="CB418" s="75"/>
      <c r="CC418" s="75"/>
      <c r="CD418" s="79">
        <f t="shared" si="335"/>
        <v>0</v>
      </c>
      <c r="CE418" s="92">
        <f>IF(CD418&lt;CE3,CD418,CE3)</f>
        <v>0</v>
      </c>
      <c r="CF418" s="72" t="str">
        <f>IF(CE418&gt;=CE3,"BALLOON","PMT")</f>
        <v>PMT</v>
      </c>
      <c r="CG418" s="91">
        <f t="shared" si="345"/>
        <v>0</v>
      </c>
      <c r="CH418" s="91">
        <f>IF(BX1=360,CB5,CG418)</f>
        <v>0</v>
      </c>
      <c r="CI418" s="75" t="b">
        <f t="shared" si="336"/>
        <v>0</v>
      </c>
      <c r="CJ418" s="75">
        <f t="shared" si="346"/>
        <v>0</v>
      </c>
      <c r="CK418" s="75">
        <f>SUM(CJ418*CK1)</f>
        <v>0</v>
      </c>
      <c r="CL418" s="98">
        <f t="shared" si="337"/>
        <v>0</v>
      </c>
      <c r="CM418" s="97">
        <f>IF(CF418="PMT",E16-CL418,0)</f>
        <v>0</v>
      </c>
      <c r="CN418" s="97">
        <f t="shared" si="350"/>
        <v>0</v>
      </c>
      <c r="CO418" s="97">
        <f t="shared" si="338"/>
        <v>0</v>
      </c>
      <c r="CP418" s="97">
        <f t="shared" si="339"/>
        <v>0</v>
      </c>
      <c r="CQ418" s="94">
        <f t="shared" si="340"/>
        <v>0</v>
      </c>
      <c r="CR418" s="95">
        <f t="shared" si="347"/>
        <v>0</v>
      </c>
      <c r="CS418" s="96">
        <f t="shared" si="341"/>
        <v>0</v>
      </c>
      <c r="CT418" s="75">
        <f t="shared" si="349"/>
        <v>0</v>
      </c>
      <c r="CU418" s="99">
        <f t="shared" si="342"/>
        <v>0</v>
      </c>
      <c r="CV418" s="99">
        <f t="shared" si="318"/>
        <v>0</v>
      </c>
      <c r="CW418" s="100">
        <f t="shared" si="348"/>
        <v>0</v>
      </c>
      <c r="CX418" s="75">
        <f>SUM(CR418*CT418*BE1)</f>
        <v>0</v>
      </c>
    </row>
    <row r="419" spans="1:102" ht="18.95" customHeight="1">
      <c r="A419" s="45" t="str">
        <f t="shared" si="352"/>
        <v/>
      </c>
      <c r="B419" s="55" t="str">
        <f t="shared" si="354"/>
        <v/>
      </c>
      <c r="C419" s="47" t="str">
        <f t="shared" si="353"/>
        <v/>
      </c>
      <c r="D419" s="56" t="str">
        <f t="shared" si="355"/>
        <v/>
      </c>
      <c r="E419" s="121" t="str">
        <f t="shared" si="359"/>
        <v/>
      </c>
      <c r="F419" s="121"/>
      <c r="G419" s="57" t="str">
        <f t="shared" si="356"/>
        <v/>
      </c>
      <c r="H419" s="57" t="str">
        <f t="shared" si="357"/>
        <v/>
      </c>
      <c r="I419" s="128" t="str">
        <f t="shared" si="360"/>
        <v/>
      </c>
      <c r="J419" s="128" t="str">
        <f t="shared" si="361"/>
        <v/>
      </c>
      <c r="K419" s="140" t="str">
        <f t="shared" si="364"/>
        <v/>
      </c>
      <c r="L419" s="140"/>
      <c r="M419" s="139" t="str">
        <f t="shared" si="315"/>
        <v/>
      </c>
      <c r="N419" s="139"/>
      <c r="O419" s="46" t="str">
        <f t="shared" si="316"/>
        <v/>
      </c>
      <c r="P419" s="51" t="str">
        <f t="shared" si="317"/>
        <v/>
      </c>
      <c r="Q419" s="51"/>
      <c r="R419" s="75">
        <f>IF(R418+1&lt;13,(R418+1)*S1,1*S1)</f>
        <v>0</v>
      </c>
      <c r="S419" s="75">
        <f>SUM(BG419*S1)</f>
        <v>0</v>
      </c>
      <c r="T419" s="75">
        <f>IF(R419=1,(T418+1)*S1,T418*S1)</f>
        <v>0</v>
      </c>
      <c r="U419" s="75">
        <f>IF(U418+3&lt;13,(U418+3)*V1,(U418-9)*V1)</f>
        <v>0</v>
      </c>
      <c r="V419" s="75">
        <f>SUM(BG419*V1)</f>
        <v>0</v>
      </c>
      <c r="W419" s="75">
        <f>IF(U419&lt;4,(W418+1)*V1,W418*V1)</f>
        <v>0</v>
      </c>
      <c r="X419" s="75">
        <f>IF(X418+6&lt;13,(X418+6)*Y1,(X418-6)*Y1)</f>
        <v>0</v>
      </c>
      <c r="Y419" s="75">
        <f>SUM(BG419*Y1)</f>
        <v>0</v>
      </c>
      <c r="Z419" s="75">
        <f>IF(X419&lt;6,(Z418+1)*Y1,Z418*Y1)</f>
        <v>0</v>
      </c>
      <c r="AA419" s="75">
        <f>SUM(AA418*AB1)</f>
        <v>0</v>
      </c>
      <c r="AB419" s="75">
        <f>SUM(BG419*AB1)</f>
        <v>0</v>
      </c>
      <c r="AC419" s="75">
        <f>SUM(AC418+1*AB1)</f>
        <v>0</v>
      </c>
      <c r="AD419" s="75">
        <v>0</v>
      </c>
      <c r="AE419" s="75">
        <v>0</v>
      </c>
      <c r="AF419" s="75">
        <v>0</v>
      </c>
      <c r="AG419" s="75">
        <f>IF(AG418+2&lt;13,(AG418+2)*AH1,(AG418-10)*AH1)</f>
        <v>0</v>
      </c>
      <c r="AH419" s="75">
        <f>SUM(BG419*AH1)</f>
        <v>0</v>
      </c>
      <c r="AI419" s="75">
        <f>IF(AG419&lt;3,(AI418+1)*AH1,AI418*AH1)</f>
        <v>0</v>
      </c>
      <c r="AJ419" s="75">
        <f>IF(AJ417=AJ418,(AJ418+1-AK419)*AL1,AJ418*AL1)</f>
        <v>0</v>
      </c>
      <c r="AK419" s="75">
        <f t="shared" si="351"/>
        <v>0</v>
      </c>
      <c r="AL419" s="75">
        <f>IF(AJ419-AJ418=0,(AL418+15)*AL1,AM1*AL1)</f>
        <v>0</v>
      </c>
      <c r="AM419" s="75">
        <f>IF(AK419=12,(AM418+1)*AL1,AM418*AL1)</f>
        <v>0</v>
      </c>
      <c r="AN419" s="75">
        <f>IF(AN417=AN418,(AN418+1-AO419)*AO1,AN418*AO1)</f>
        <v>0</v>
      </c>
      <c r="AO419" s="75">
        <f t="shared" si="343"/>
        <v>0</v>
      </c>
      <c r="AP419" s="75">
        <f>IF(AN418=AN419,BG419*AO1,(AP418-15)*AO1)</f>
        <v>0</v>
      </c>
      <c r="AQ419" s="75">
        <f>IF(AO419=12,(AQ418+1)*AO1,AQ418*AO1)</f>
        <v>0</v>
      </c>
      <c r="AR419" s="91">
        <f>SUM(MONTH(BC418+14)*AS1)</f>
        <v>0</v>
      </c>
      <c r="AS419" s="91">
        <f>SUM(DAY(BC418+14)*AS1)</f>
        <v>0</v>
      </c>
      <c r="AT419" s="91">
        <f>SUM(YEAR(BC418+14)*AS1)</f>
        <v>0</v>
      </c>
      <c r="AU419" s="91">
        <f>SUM(MONTH(BC418+7)*AV1)</f>
        <v>0</v>
      </c>
      <c r="AV419" s="91">
        <f>SUM(DAY(BC418+7)*AV1)</f>
        <v>0</v>
      </c>
      <c r="AW419" s="91">
        <f>SUM(YEAR(BC418+7)*AV1)</f>
        <v>0</v>
      </c>
      <c r="AX419" s="91">
        <f t="shared" si="321"/>
        <v>1</v>
      </c>
      <c r="AY419" s="91">
        <f t="shared" si="319"/>
        <v>1</v>
      </c>
      <c r="AZ419" s="91">
        <f t="shared" si="320"/>
        <v>0</v>
      </c>
      <c r="BA419" s="91">
        <f t="shared" si="320"/>
        <v>0</v>
      </c>
      <c r="BB419" s="79">
        <f t="shared" si="322"/>
        <v>0</v>
      </c>
      <c r="BC419" s="91">
        <f t="shared" si="323"/>
        <v>0</v>
      </c>
      <c r="BD419" s="75" t="s">
        <v>59</v>
      </c>
      <c r="BE419" s="91">
        <f>IF(BC419&lt;BU42,((BC419*10)+5),999999)</f>
        <v>5</v>
      </c>
      <c r="BF419" s="91">
        <f t="shared" si="324"/>
        <v>1</v>
      </c>
      <c r="BG419" s="75">
        <f t="shared" si="325"/>
        <v>0</v>
      </c>
      <c r="BH419" s="75">
        <f t="shared" si="344"/>
        <v>0</v>
      </c>
      <c r="BI419" s="75" t="b">
        <f t="shared" si="326"/>
        <v>0</v>
      </c>
      <c r="BJ419" s="75">
        <f t="shared" si="327"/>
        <v>0</v>
      </c>
      <c r="BK419" s="75">
        <f t="shared" si="328"/>
        <v>0</v>
      </c>
      <c r="BL419" s="75" t="b">
        <f t="shared" si="329"/>
        <v>1</v>
      </c>
      <c r="BM419" s="75">
        <f t="shared" si="330"/>
        <v>0</v>
      </c>
      <c r="BN419" s="75">
        <f t="shared" si="331"/>
        <v>0</v>
      </c>
      <c r="BO419" s="75" t="b">
        <f t="shared" si="332"/>
        <v>0</v>
      </c>
      <c r="BP419" s="75">
        <f t="shared" si="333"/>
        <v>0</v>
      </c>
      <c r="BQ419" s="75">
        <f t="shared" si="334"/>
        <v>0</v>
      </c>
      <c r="BR419" s="75"/>
      <c r="BS419" s="72" t="b">
        <f t="shared" si="358"/>
        <v>0</v>
      </c>
      <c r="BT419" s="72">
        <f t="shared" si="363"/>
        <v>0</v>
      </c>
      <c r="BU419" s="69" t="str">
        <f t="shared" si="362"/>
        <v/>
      </c>
      <c r="BV419" s="75"/>
      <c r="BW419" s="75"/>
      <c r="BX419" s="75"/>
      <c r="BY419" s="75"/>
      <c r="BZ419" s="75"/>
      <c r="CA419" s="75"/>
      <c r="CB419" s="75"/>
      <c r="CC419" s="75"/>
      <c r="CD419" s="79">
        <f t="shared" si="335"/>
        <v>0</v>
      </c>
      <c r="CE419" s="92">
        <f>IF(CD419&lt;CE3,CD419,CE3)</f>
        <v>0</v>
      </c>
      <c r="CF419" s="72" t="str">
        <f>IF(CE419&gt;=CE3,"BALLOON","PMT")</f>
        <v>PMT</v>
      </c>
      <c r="CG419" s="91">
        <f t="shared" si="345"/>
        <v>0</v>
      </c>
      <c r="CH419" s="91">
        <f>IF(BX1=360,CB5,CG419)</f>
        <v>0</v>
      </c>
      <c r="CI419" s="75" t="b">
        <f t="shared" si="336"/>
        <v>0</v>
      </c>
      <c r="CJ419" s="75">
        <f t="shared" si="346"/>
        <v>0</v>
      </c>
      <c r="CK419" s="75">
        <f>SUM(CJ419*CK1)</f>
        <v>0</v>
      </c>
      <c r="CL419" s="98">
        <f t="shared" si="337"/>
        <v>0</v>
      </c>
      <c r="CM419" s="97">
        <f>IF(CF419="PMT",E16-CL419,0)</f>
        <v>0</v>
      </c>
      <c r="CN419" s="97">
        <f t="shared" si="350"/>
        <v>0</v>
      </c>
      <c r="CO419" s="97">
        <f t="shared" si="338"/>
        <v>0</v>
      </c>
      <c r="CP419" s="97">
        <f t="shared" si="339"/>
        <v>0</v>
      </c>
      <c r="CQ419" s="94">
        <f t="shared" si="340"/>
        <v>0</v>
      </c>
      <c r="CR419" s="95">
        <f t="shared" si="347"/>
        <v>0</v>
      </c>
      <c r="CS419" s="96">
        <f t="shared" si="341"/>
        <v>0</v>
      </c>
      <c r="CT419" s="75">
        <f t="shared" si="349"/>
        <v>0</v>
      </c>
      <c r="CU419" s="99">
        <f t="shared" si="342"/>
        <v>0</v>
      </c>
      <c r="CV419" s="99">
        <f t="shared" si="318"/>
        <v>0</v>
      </c>
      <c r="CW419" s="100">
        <f t="shared" si="348"/>
        <v>0</v>
      </c>
      <c r="CX419" s="75">
        <f>SUM(CR419*CT419*BE1)</f>
        <v>0</v>
      </c>
    </row>
    <row r="420" spans="1:102" ht="18.95" customHeight="1">
      <c r="A420" s="45" t="str">
        <f t="shared" si="352"/>
        <v/>
      </c>
      <c r="B420" s="55" t="str">
        <f t="shared" si="354"/>
        <v/>
      </c>
      <c r="C420" s="47" t="str">
        <f t="shared" si="353"/>
        <v/>
      </c>
      <c r="D420" s="56" t="str">
        <f t="shared" si="355"/>
        <v/>
      </c>
      <c r="E420" s="121" t="str">
        <f t="shared" si="359"/>
        <v/>
      </c>
      <c r="F420" s="121"/>
      <c r="G420" s="57" t="str">
        <f t="shared" si="356"/>
        <v/>
      </c>
      <c r="H420" s="57" t="str">
        <f t="shared" si="357"/>
        <v/>
      </c>
      <c r="I420" s="128" t="str">
        <f t="shared" si="360"/>
        <v/>
      </c>
      <c r="J420" s="128" t="str">
        <f t="shared" si="361"/>
        <v/>
      </c>
      <c r="K420" s="140" t="str">
        <f t="shared" si="364"/>
        <v/>
      </c>
      <c r="L420" s="140"/>
      <c r="M420" s="139" t="str">
        <f t="shared" ref="M420:M483" si="365">IF(C420="","","$____________")</f>
        <v/>
      </c>
      <c r="N420" s="139"/>
      <c r="O420" s="46" t="str">
        <f t="shared" si="316"/>
        <v/>
      </c>
      <c r="P420" s="51" t="str">
        <f t="shared" si="317"/>
        <v/>
      </c>
      <c r="Q420" s="51"/>
      <c r="R420" s="75">
        <f>IF(R419+1&lt;13,(R419+1)*S1,1*S1)</f>
        <v>0</v>
      </c>
      <c r="S420" s="75">
        <f>SUM(BG420*S1)</f>
        <v>0</v>
      </c>
      <c r="T420" s="75">
        <f>IF(R420=1,(T419+1)*S1,T419*S1)</f>
        <v>0</v>
      </c>
      <c r="U420" s="75">
        <f>IF(U419+3&lt;13,(U419+3)*V1,(U419-9)*V1)</f>
        <v>0</v>
      </c>
      <c r="V420" s="75">
        <f>SUM(BG420*V1)</f>
        <v>0</v>
      </c>
      <c r="W420" s="75">
        <f>IF(U420&lt;4,(W419+1)*V1,W419*V1)</f>
        <v>0</v>
      </c>
      <c r="X420" s="75">
        <f>IF(X419+6&lt;13,(X419+6)*Y1,(X419-6)*Y1)</f>
        <v>0</v>
      </c>
      <c r="Y420" s="75">
        <f>SUM(BG420*Y1)</f>
        <v>0</v>
      </c>
      <c r="Z420" s="75">
        <f>IF(X420&lt;6,(Z419+1)*Y1,Z419*Y1)</f>
        <v>0</v>
      </c>
      <c r="AA420" s="75">
        <f>SUM(AA419*AB1)</f>
        <v>0</v>
      </c>
      <c r="AB420" s="75">
        <f>SUM(BG420*AB1)</f>
        <v>0</v>
      </c>
      <c r="AC420" s="75">
        <f>SUM(AC419+1*AB1)</f>
        <v>0</v>
      </c>
      <c r="AD420" s="75">
        <v>0</v>
      </c>
      <c r="AE420" s="75">
        <v>0</v>
      </c>
      <c r="AF420" s="75">
        <v>0</v>
      </c>
      <c r="AG420" s="75">
        <f>IF(AG419+2&lt;13,(AG419+2)*AH1,(AG419-10)*AH1)</f>
        <v>0</v>
      </c>
      <c r="AH420" s="75">
        <f>SUM(BG420*AH1)</f>
        <v>0</v>
      </c>
      <c r="AI420" s="75">
        <f>IF(AG420&lt;3,(AI419+1)*AH1,AI419*AH1)</f>
        <v>0</v>
      </c>
      <c r="AJ420" s="75">
        <f>IF(AJ418=AJ419,(AJ419+1-AK420)*AL1,AJ419*AL1)</f>
        <v>0</v>
      </c>
      <c r="AK420" s="75">
        <f t="shared" si="351"/>
        <v>0</v>
      </c>
      <c r="AL420" s="75">
        <f>IF(AJ420-AJ419=0,(AL419+15)*AL1,AM1*AL1)</f>
        <v>0</v>
      </c>
      <c r="AM420" s="75">
        <f>IF(AK420=12,(AM419+1)*AL1,AM419*AL1)</f>
        <v>0</v>
      </c>
      <c r="AN420" s="75">
        <f>IF(AN418=AN419,(AN419+1-AO420)*AO1,AN419*AO1)</f>
        <v>0</v>
      </c>
      <c r="AO420" s="75">
        <f t="shared" si="343"/>
        <v>0</v>
      </c>
      <c r="AP420" s="75">
        <f>IF(AN419=AN420,BG420*AO1,(AP419-15)*AO1)</f>
        <v>0</v>
      </c>
      <c r="AQ420" s="75">
        <f>IF(AO420=12,(AQ419+1)*AO1,AQ419*AO1)</f>
        <v>0</v>
      </c>
      <c r="AR420" s="91">
        <f>SUM(MONTH(BC419+14)*AS1)</f>
        <v>0</v>
      </c>
      <c r="AS420" s="91">
        <f>SUM(DAY(BC419+14)*AS1)</f>
        <v>0</v>
      </c>
      <c r="AT420" s="91">
        <f>SUM(YEAR(BC419+14)*AS1)</f>
        <v>0</v>
      </c>
      <c r="AU420" s="91">
        <f>SUM(MONTH(BC419+7)*AV1)</f>
        <v>0</v>
      </c>
      <c r="AV420" s="91">
        <f>SUM(DAY(BC419+7)*AV1)</f>
        <v>0</v>
      </c>
      <c r="AW420" s="91">
        <f>SUM(YEAR(BC419+7)*AV1)</f>
        <v>0</v>
      </c>
      <c r="AX420" s="91">
        <f t="shared" si="321"/>
        <v>1</v>
      </c>
      <c r="AY420" s="91">
        <f t="shared" si="319"/>
        <v>1</v>
      </c>
      <c r="AZ420" s="91">
        <f t="shared" si="320"/>
        <v>0</v>
      </c>
      <c r="BA420" s="91">
        <f t="shared" si="320"/>
        <v>0</v>
      </c>
      <c r="BB420" s="79">
        <f t="shared" si="322"/>
        <v>0</v>
      </c>
      <c r="BC420" s="91">
        <f t="shared" si="323"/>
        <v>0</v>
      </c>
      <c r="BD420" s="75" t="s">
        <v>59</v>
      </c>
      <c r="BE420" s="91">
        <f>IF(BC420&lt;BU42,((BC420*10)+5),999999)</f>
        <v>5</v>
      </c>
      <c r="BF420" s="91">
        <f t="shared" si="324"/>
        <v>1</v>
      </c>
      <c r="BG420" s="75">
        <f t="shared" si="325"/>
        <v>0</v>
      </c>
      <c r="BH420" s="75">
        <f t="shared" si="344"/>
        <v>0</v>
      </c>
      <c r="BI420" s="75" t="b">
        <f t="shared" si="326"/>
        <v>0</v>
      </c>
      <c r="BJ420" s="75">
        <f t="shared" si="327"/>
        <v>0</v>
      </c>
      <c r="BK420" s="75">
        <f t="shared" si="328"/>
        <v>0</v>
      </c>
      <c r="BL420" s="75" t="b">
        <f t="shared" si="329"/>
        <v>1</v>
      </c>
      <c r="BM420" s="75">
        <f t="shared" si="330"/>
        <v>0</v>
      </c>
      <c r="BN420" s="75">
        <f t="shared" si="331"/>
        <v>0</v>
      </c>
      <c r="BO420" s="75" t="b">
        <f t="shared" si="332"/>
        <v>0</v>
      </c>
      <c r="BP420" s="75">
        <f t="shared" si="333"/>
        <v>0</v>
      </c>
      <c r="BQ420" s="75">
        <f t="shared" si="334"/>
        <v>0</v>
      </c>
      <c r="BR420" s="75"/>
      <c r="BS420" s="72" t="b">
        <f t="shared" si="358"/>
        <v>0</v>
      </c>
      <c r="BT420" s="72">
        <f t="shared" si="363"/>
        <v>0</v>
      </c>
      <c r="BU420" s="69" t="str">
        <f t="shared" si="362"/>
        <v/>
      </c>
      <c r="BV420" s="75"/>
      <c r="BW420" s="75"/>
      <c r="BX420" s="75"/>
      <c r="BY420" s="75"/>
      <c r="BZ420" s="75"/>
      <c r="CA420" s="75"/>
      <c r="CB420" s="75"/>
      <c r="CC420" s="75"/>
      <c r="CD420" s="79">
        <f t="shared" si="335"/>
        <v>0</v>
      </c>
      <c r="CE420" s="92">
        <f>IF(CD420&lt;CE3,CD420,CE3)</f>
        <v>0</v>
      </c>
      <c r="CF420" s="72" t="str">
        <f>IF(CE420&gt;=CE3,"BALLOON","PMT")</f>
        <v>PMT</v>
      </c>
      <c r="CG420" s="91">
        <f t="shared" si="345"/>
        <v>0</v>
      </c>
      <c r="CH420" s="91">
        <f>IF(BX1=360,CB5,CG420)</f>
        <v>0</v>
      </c>
      <c r="CI420" s="75" t="b">
        <f t="shared" si="336"/>
        <v>0</v>
      </c>
      <c r="CJ420" s="75">
        <f t="shared" si="346"/>
        <v>0</v>
      </c>
      <c r="CK420" s="75">
        <f>SUM(CJ420*CK1)</f>
        <v>0</v>
      </c>
      <c r="CL420" s="98">
        <f t="shared" si="337"/>
        <v>0</v>
      </c>
      <c r="CM420" s="97">
        <f>IF(CF420="PMT",E16-CL420,0)</f>
        <v>0</v>
      </c>
      <c r="CN420" s="97">
        <f t="shared" si="350"/>
        <v>0</v>
      </c>
      <c r="CO420" s="97">
        <f t="shared" si="338"/>
        <v>0</v>
      </c>
      <c r="CP420" s="97">
        <f t="shared" si="339"/>
        <v>0</v>
      </c>
      <c r="CQ420" s="94">
        <f t="shared" si="340"/>
        <v>0</v>
      </c>
      <c r="CR420" s="95">
        <f t="shared" si="347"/>
        <v>0</v>
      </c>
      <c r="CS420" s="96">
        <f t="shared" si="341"/>
        <v>0</v>
      </c>
      <c r="CT420" s="75">
        <f t="shared" si="349"/>
        <v>0</v>
      </c>
      <c r="CU420" s="99">
        <f t="shared" si="342"/>
        <v>0</v>
      </c>
      <c r="CV420" s="99">
        <f t="shared" si="318"/>
        <v>0</v>
      </c>
      <c r="CW420" s="100">
        <f t="shared" si="348"/>
        <v>0</v>
      </c>
      <c r="CX420" s="75">
        <f>SUM(CR420*CT420*BE1)</f>
        <v>0</v>
      </c>
    </row>
    <row r="421" spans="1:102" ht="18.95" customHeight="1">
      <c r="A421" s="45" t="str">
        <f t="shared" si="352"/>
        <v/>
      </c>
      <c r="B421" s="55" t="str">
        <f t="shared" si="354"/>
        <v/>
      </c>
      <c r="C421" s="47" t="str">
        <f t="shared" si="353"/>
        <v/>
      </c>
      <c r="D421" s="56" t="str">
        <f t="shared" si="355"/>
        <v/>
      </c>
      <c r="E421" s="121" t="str">
        <f t="shared" si="359"/>
        <v/>
      </c>
      <c r="F421" s="121"/>
      <c r="G421" s="57" t="str">
        <f t="shared" si="356"/>
        <v/>
      </c>
      <c r="H421" s="57" t="str">
        <f t="shared" si="357"/>
        <v/>
      </c>
      <c r="I421" s="128" t="str">
        <f t="shared" si="360"/>
        <v/>
      </c>
      <c r="J421" s="128" t="str">
        <f t="shared" si="361"/>
        <v/>
      </c>
      <c r="K421" s="140" t="str">
        <f t="shared" si="364"/>
        <v/>
      </c>
      <c r="L421" s="140"/>
      <c r="M421" s="139" t="str">
        <f t="shared" si="365"/>
        <v/>
      </c>
      <c r="N421" s="139"/>
      <c r="O421" s="46" t="str">
        <f t="shared" si="316"/>
        <v/>
      </c>
      <c r="P421" s="51" t="str">
        <f t="shared" si="317"/>
        <v/>
      </c>
      <c r="Q421" s="51"/>
      <c r="R421" s="75">
        <f>IF(R420+1&lt;13,(R420+1)*S1,1*S1)</f>
        <v>0</v>
      </c>
      <c r="S421" s="75">
        <f>SUM(BG421*S1)</f>
        <v>0</v>
      </c>
      <c r="T421" s="75">
        <f>IF(R421=1,(T420+1)*S1,T420*S1)</f>
        <v>0</v>
      </c>
      <c r="U421" s="75">
        <f>IF(U420+3&lt;13,(U420+3)*V1,(U420-9)*V1)</f>
        <v>0</v>
      </c>
      <c r="V421" s="75">
        <f>SUM(BG421*V1)</f>
        <v>0</v>
      </c>
      <c r="W421" s="75">
        <f>IF(U421&lt;4,(W420+1)*V1,W420*V1)</f>
        <v>0</v>
      </c>
      <c r="X421" s="75">
        <f>IF(X420+6&lt;13,(X420+6)*Y1,(X420-6)*Y1)</f>
        <v>0</v>
      </c>
      <c r="Y421" s="75">
        <f>SUM(BG421*Y1)</f>
        <v>0</v>
      </c>
      <c r="Z421" s="75">
        <f>IF(X421&lt;6,(Z420+1)*Y1,Z420*Y1)</f>
        <v>0</v>
      </c>
      <c r="AA421" s="75">
        <f>SUM(AA420*AB1)</f>
        <v>0</v>
      </c>
      <c r="AB421" s="75">
        <f>SUM(BG421*AB1)</f>
        <v>0</v>
      </c>
      <c r="AC421" s="75">
        <f>SUM(AC420+1*AB1)</f>
        <v>0</v>
      </c>
      <c r="AD421" s="75">
        <v>0</v>
      </c>
      <c r="AE421" s="75">
        <v>0</v>
      </c>
      <c r="AF421" s="75">
        <v>0</v>
      </c>
      <c r="AG421" s="75">
        <f>IF(AG420+2&lt;13,(AG420+2)*AH1,(AG420-10)*AH1)</f>
        <v>0</v>
      </c>
      <c r="AH421" s="75">
        <f>SUM(BG421*AH1)</f>
        <v>0</v>
      </c>
      <c r="AI421" s="75">
        <f>IF(AG421&lt;3,(AI420+1)*AH1,AI420*AH1)</f>
        <v>0</v>
      </c>
      <c r="AJ421" s="75">
        <f>IF(AJ419=AJ420,(AJ420+1-AK421)*AL1,AJ420*AL1)</f>
        <v>0</v>
      </c>
      <c r="AK421" s="75">
        <f t="shared" si="351"/>
        <v>0</v>
      </c>
      <c r="AL421" s="75">
        <f>IF(AJ421-AJ420=0,(AL420+15)*AL1,AM1*AL1)</f>
        <v>0</v>
      </c>
      <c r="AM421" s="75">
        <f>IF(AK421=12,(AM420+1)*AL1,AM420*AL1)</f>
        <v>0</v>
      </c>
      <c r="AN421" s="75">
        <f>IF(AN419=AN420,(AN420+1-AO421)*AO1,AN420*AO1)</f>
        <v>0</v>
      </c>
      <c r="AO421" s="75">
        <f t="shared" si="343"/>
        <v>0</v>
      </c>
      <c r="AP421" s="75">
        <f>IF(AN420=AN421,BG421*AO1,(AP420-15)*AO1)</f>
        <v>0</v>
      </c>
      <c r="AQ421" s="75">
        <f>IF(AO421=12,(AQ420+1)*AO1,AQ420*AO1)</f>
        <v>0</v>
      </c>
      <c r="AR421" s="91">
        <f>SUM(MONTH(BC420+14)*AS1)</f>
        <v>0</v>
      </c>
      <c r="AS421" s="91">
        <f>SUM(DAY(BC420+14)*AS1)</f>
        <v>0</v>
      </c>
      <c r="AT421" s="91">
        <f>SUM(YEAR(BC420+14)*AS1)</f>
        <v>0</v>
      </c>
      <c r="AU421" s="91">
        <f>SUM(MONTH(BC420+7)*AV1)</f>
        <v>0</v>
      </c>
      <c r="AV421" s="91">
        <f>SUM(DAY(BC420+7)*AV1)</f>
        <v>0</v>
      </c>
      <c r="AW421" s="91">
        <f>SUM(YEAR(BC420+7)*AV1)</f>
        <v>0</v>
      </c>
      <c r="AX421" s="91">
        <f t="shared" si="321"/>
        <v>1</v>
      </c>
      <c r="AY421" s="91">
        <f t="shared" si="319"/>
        <v>1</v>
      </c>
      <c r="AZ421" s="91">
        <f t="shared" si="320"/>
        <v>0</v>
      </c>
      <c r="BA421" s="91">
        <f t="shared" si="320"/>
        <v>0</v>
      </c>
      <c r="BB421" s="79">
        <f t="shared" si="322"/>
        <v>0</v>
      </c>
      <c r="BC421" s="91">
        <f t="shared" si="323"/>
        <v>0</v>
      </c>
      <c r="BD421" s="75" t="s">
        <v>59</v>
      </c>
      <c r="BE421" s="91">
        <f>IF(BC421&lt;BU42,((BC421*10)+5),999999)</f>
        <v>5</v>
      </c>
      <c r="BF421" s="91">
        <f t="shared" si="324"/>
        <v>1</v>
      </c>
      <c r="BG421" s="75">
        <f t="shared" si="325"/>
        <v>0</v>
      </c>
      <c r="BH421" s="75">
        <f t="shared" si="344"/>
        <v>0</v>
      </c>
      <c r="BI421" s="75" t="b">
        <f t="shared" si="326"/>
        <v>0</v>
      </c>
      <c r="BJ421" s="75">
        <f t="shared" si="327"/>
        <v>0</v>
      </c>
      <c r="BK421" s="75">
        <f t="shared" si="328"/>
        <v>0</v>
      </c>
      <c r="BL421" s="75" t="b">
        <f t="shared" si="329"/>
        <v>1</v>
      </c>
      <c r="BM421" s="75">
        <f t="shared" si="330"/>
        <v>0</v>
      </c>
      <c r="BN421" s="75">
        <f t="shared" si="331"/>
        <v>0</v>
      </c>
      <c r="BO421" s="75" t="b">
        <f t="shared" si="332"/>
        <v>0</v>
      </c>
      <c r="BP421" s="75">
        <f t="shared" si="333"/>
        <v>0</v>
      </c>
      <c r="BQ421" s="75">
        <f t="shared" si="334"/>
        <v>0</v>
      </c>
      <c r="BR421" s="75"/>
      <c r="BS421" s="72" t="b">
        <f t="shared" si="358"/>
        <v>0</v>
      </c>
      <c r="BT421" s="72">
        <f t="shared" si="363"/>
        <v>0</v>
      </c>
      <c r="BU421" s="69" t="str">
        <f t="shared" si="362"/>
        <v/>
      </c>
      <c r="BV421" s="75"/>
      <c r="BW421" s="75"/>
      <c r="BX421" s="75"/>
      <c r="BY421" s="75"/>
      <c r="BZ421" s="75"/>
      <c r="CA421" s="75"/>
      <c r="CB421" s="75"/>
      <c r="CC421" s="75"/>
      <c r="CD421" s="79">
        <f t="shared" si="335"/>
        <v>0</v>
      </c>
      <c r="CE421" s="92">
        <f>IF(CD421&lt;CE3,CD421,CE3)</f>
        <v>0</v>
      </c>
      <c r="CF421" s="72" t="str">
        <f>IF(CE421&gt;=CE3,"BALLOON","PMT")</f>
        <v>PMT</v>
      </c>
      <c r="CG421" s="91">
        <f t="shared" si="345"/>
        <v>0</v>
      </c>
      <c r="CH421" s="91">
        <f>IF(BX1=360,CB5,CG421)</f>
        <v>0</v>
      </c>
      <c r="CI421" s="75" t="b">
        <f t="shared" si="336"/>
        <v>0</v>
      </c>
      <c r="CJ421" s="75">
        <f t="shared" si="346"/>
        <v>0</v>
      </c>
      <c r="CK421" s="75">
        <f>SUM(CJ421*CK1)</f>
        <v>0</v>
      </c>
      <c r="CL421" s="98">
        <f t="shared" si="337"/>
        <v>0</v>
      </c>
      <c r="CM421" s="97">
        <f>IF(CF421="PMT",E16-CL421,0)</f>
        <v>0</v>
      </c>
      <c r="CN421" s="97">
        <f t="shared" si="350"/>
        <v>0</v>
      </c>
      <c r="CO421" s="97">
        <f t="shared" si="338"/>
        <v>0</v>
      </c>
      <c r="CP421" s="97">
        <f t="shared" si="339"/>
        <v>0</v>
      </c>
      <c r="CQ421" s="94">
        <f t="shared" si="340"/>
        <v>0</v>
      </c>
      <c r="CR421" s="95">
        <f t="shared" si="347"/>
        <v>0</v>
      </c>
      <c r="CS421" s="96">
        <f t="shared" si="341"/>
        <v>0</v>
      </c>
      <c r="CT421" s="75">
        <f t="shared" si="349"/>
        <v>0</v>
      </c>
      <c r="CU421" s="99">
        <f t="shared" si="342"/>
        <v>0</v>
      </c>
      <c r="CV421" s="99">
        <f t="shared" si="318"/>
        <v>0</v>
      </c>
      <c r="CW421" s="100">
        <f t="shared" si="348"/>
        <v>0</v>
      </c>
      <c r="CX421" s="75">
        <f>SUM(CR421*CT421*BE1)</f>
        <v>0</v>
      </c>
    </row>
    <row r="422" spans="1:102" ht="18.95" customHeight="1">
      <c r="A422" s="45" t="str">
        <f t="shared" si="352"/>
        <v/>
      </c>
      <c r="B422" s="55" t="str">
        <f t="shared" si="354"/>
        <v/>
      </c>
      <c r="C422" s="47" t="str">
        <f t="shared" si="353"/>
        <v/>
      </c>
      <c r="D422" s="56" t="str">
        <f t="shared" si="355"/>
        <v/>
      </c>
      <c r="E422" s="121" t="str">
        <f t="shared" si="359"/>
        <v/>
      </c>
      <c r="F422" s="121"/>
      <c r="G422" s="57" t="str">
        <f t="shared" si="356"/>
        <v/>
      </c>
      <c r="H422" s="57" t="str">
        <f t="shared" si="357"/>
        <v/>
      </c>
      <c r="I422" s="128" t="str">
        <f t="shared" si="360"/>
        <v/>
      </c>
      <c r="J422" s="128" t="str">
        <f t="shared" si="361"/>
        <v/>
      </c>
      <c r="K422" s="140" t="str">
        <f t="shared" si="364"/>
        <v/>
      </c>
      <c r="L422" s="140"/>
      <c r="M422" s="139" t="str">
        <f t="shared" si="365"/>
        <v/>
      </c>
      <c r="N422" s="139"/>
      <c r="O422" s="46" t="str">
        <f t="shared" si="316"/>
        <v/>
      </c>
      <c r="P422" s="51" t="str">
        <f t="shared" si="317"/>
        <v/>
      </c>
      <c r="Q422" s="51"/>
      <c r="R422" s="75">
        <f>IF(R421+1&lt;13,(R421+1)*S1,1*S1)</f>
        <v>0</v>
      </c>
      <c r="S422" s="75">
        <f>SUM(BG422*S1)</f>
        <v>0</v>
      </c>
      <c r="T422" s="75">
        <f>IF(R422=1,(T421+1)*S1,T421*S1)</f>
        <v>0</v>
      </c>
      <c r="U422" s="75">
        <f>IF(U421+3&lt;13,(U421+3)*V1,(U421-9)*V1)</f>
        <v>0</v>
      </c>
      <c r="V422" s="75">
        <f>SUM(BG422*V1)</f>
        <v>0</v>
      </c>
      <c r="W422" s="75">
        <f>IF(U422&lt;4,(W421+1)*V1,W421*V1)</f>
        <v>0</v>
      </c>
      <c r="X422" s="75">
        <f>IF(X421+6&lt;13,(X421+6)*Y1,(X421-6)*Y1)</f>
        <v>0</v>
      </c>
      <c r="Y422" s="75">
        <f>SUM(BG422*Y1)</f>
        <v>0</v>
      </c>
      <c r="Z422" s="75">
        <f>IF(X422&lt;6,(Z421+1)*Y1,Z421*Y1)</f>
        <v>0</v>
      </c>
      <c r="AA422" s="75">
        <f>SUM(AA421*AB1)</f>
        <v>0</v>
      </c>
      <c r="AB422" s="75">
        <f>SUM(BG422*AB1)</f>
        <v>0</v>
      </c>
      <c r="AC422" s="75">
        <f>SUM(AC421+1*AB1)</f>
        <v>0</v>
      </c>
      <c r="AD422" s="75">
        <v>0</v>
      </c>
      <c r="AE422" s="75">
        <v>0</v>
      </c>
      <c r="AF422" s="75">
        <v>0</v>
      </c>
      <c r="AG422" s="75">
        <f>IF(AG421+2&lt;13,(AG421+2)*AH1,(AG421-10)*AH1)</f>
        <v>0</v>
      </c>
      <c r="AH422" s="75">
        <f>SUM(BG422*AH1)</f>
        <v>0</v>
      </c>
      <c r="AI422" s="75">
        <f>IF(AG422&lt;3,(AI421+1)*AH1,AI421*AH1)</f>
        <v>0</v>
      </c>
      <c r="AJ422" s="75">
        <f>IF(AJ420=AJ421,(AJ421+1-AK422)*AL1,AJ421*AL1)</f>
        <v>0</v>
      </c>
      <c r="AK422" s="75">
        <f t="shared" si="351"/>
        <v>0</v>
      </c>
      <c r="AL422" s="75">
        <f>IF(AJ422-AJ421=0,(AL421+15)*AL1,AM1*AL1)</f>
        <v>0</v>
      </c>
      <c r="AM422" s="75">
        <f>IF(AK422=12,(AM421+1)*AL1,AM421*AL1)</f>
        <v>0</v>
      </c>
      <c r="AN422" s="75">
        <f>IF(AN420=AN421,(AN421+1-AO422)*AO1,AN421*AO1)</f>
        <v>0</v>
      </c>
      <c r="AO422" s="75">
        <f t="shared" si="343"/>
        <v>0</v>
      </c>
      <c r="AP422" s="75">
        <f>IF(AN421=AN422,BG422*AO1,(AP421-15)*AO1)</f>
        <v>0</v>
      </c>
      <c r="AQ422" s="75">
        <f>IF(AO422=12,(AQ421+1)*AO1,AQ421*AO1)</f>
        <v>0</v>
      </c>
      <c r="AR422" s="91">
        <f>SUM(MONTH(BC421+14)*AS1)</f>
        <v>0</v>
      </c>
      <c r="AS422" s="91">
        <f>SUM(DAY(BC421+14)*AS1)</f>
        <v>0</v>
      </c>
      <c r="AT422" s="91">
        <f>SUM(YEAR(BC421+14)*AS1)</f>
        <v>0</v>
      </c>
      <c r="AU422" s="91">
        <f>SUM(MONTH(BC421+7)*AV1)</f>
        <v>0</v>
      </c>
      <c r="AV422" s="91">
        <f>SUM(DAY(BC421+7)*AV1)</f>
        <v>0</v>
      </c>
      <c r="AW422" s="91">
        <f>SUM(YEAR(BC421+7)*AV1)</f>
        <v>0</v>
      </c>
      <c r="AX422" s="91">
        <f t="shared" si="321"/>
        <v>1</v>
      </c>
      <c r="AY422" s="91">
        <f t="shared" si="319"/>
        <v>1</v>
      </c>
      <c r="AZ422" s="91">
        <f t="shared" si="320"/>
        <v>0</v>
      </c>
      <c r="BA422" s="91">
        <f t="shared" si="320"/>
        <v>0</v>
      </c>
      <c r="BB422" s="79">
        <f t="shared" si="322"/>
        <v>0</v>
      </c>
      <c r="BC422" s="91">
        <f t="shared" si="323"/>
        <v>0</v>
      </c>
      <c r="BD422" s="75" t="s">
        <v>59</v>
      </c>
      <c r="BE422" s="91">
        <f>IF(BC422&lt;BU42,((BC422*10)+5),999999)</f>
        <v>5</v>
      </c>
      <c r="BF422" s="91">
        <f t="shared" si="324"/>
        <v>1</v>
      </c>
      <c r="BG422" s="75">
        <f t="shared" si="325"/>
        <v>0</v>
      </c>
      <c r="BH422" s="75">
        <f t="shared" si="344"/>
        <v>0</v>
      </c>
      <c r="BI422" s="75" t="b">
        <f t="shared" si="326"/>
        <v>0</v>
      </c>
      <c r="BJ422" s="75">
        <f t="shared" si="327"/>
        <v>0</v>
      </c>
      <c r="BK422" s="75">
        <f t="shared" si="328"/>
        <v>0</v>
      </c>
      <c r="BL422" s="75" t="b">
        <f t="shared" si="329"/>
        <v>1</v>
      </c>
      <c r="BM422" s="75">
        <f t="shared" si="330"/>
        <v>0</v>
      </c>
      <c r="BN422" s="75">
        <f t="shared" si="331"/>
        <v>0</v>
      </c>
      <c r="BO422" s="75" t="b">
        <f t="shared" si="332"/>
        <v>0</v>
      </c>
      <c r="BP422" s="75">
        <f t="shared" si="333"/>
        <v>0</v>
      </c>
      <c r="BQ422" s="75">
        <f t="shared" si="334"/>
        <v>0</v>
      </c>
      <c r="BR422" s="75"/>
      <c r="BS422" s="72" t="b">
        <f t="shared" si="358"/>
        <v>0</v>
      </c>
      <c r="BT422" s="72">
        <f t="shared" si="363"/>
        <v>0</v>
      </c>
      <c r="BU422" s="69" t="str">
        <f t="shared" si="362"/>
        <v/>
      </c>
      <c r="BV422" s="75"/>
      <c r="BW422" s="75"/>
      <c r="BX422" s="75"/>
      <c r="BY422" s="75"/>
      <c r="BZ422" s="75"/>
      <c r="CA422" s="75"/>
      <c r="CB422" s="75"/>
      <c r="CC422" s="75"/>
      <c r="CD422" s="79">
        <f t="shared" si="335"/>
        <v>0</v>
      </c>
      <c r="CE422" s="92">
        <f>IF(CD422&lt;CE3,CD422,CE3)</f>
        <v>0</v>
      </c>
      <c r="CF422" s="72" t="str">
        <f>IF(CE422&gt;=CE3,"BALLOON","PMT")</f>
        <v>PMT</v>
      </c>
      <c r="CG422" s="91">
        <f t="shared" si="345"/>
        <v>0</v>
      </c>
      <c r="CH422" s="91">
        <f>IF(BX1=360,CB5,CG422)</f>
        <v>0</v>
      </c>
      <c r="CI422" s="75" t="b">
        <f t="shared" si="336"/>
        <v>0</v>
      </c>
      <c r="CJ422" s="75">
        <f t="shared" si="346"/>
        <v>0</v>
      </c>
      <c r="CK422" s="75">
        <f>SUM(CJ422*CK1)</f>
        <v>0</v>
      </c>
      <c r="CL422" s="98">
        <f t="shared" si="337"/>
        <v>0</v>
      </c>
      <c r="CM422" s="97">
        <f>IF(CF422="PMT",E16-CL422,0)</f>
        <v>0</v>
      </c>
      <c r="CN422" s="97">
        <f t="shared" si="350"/>
        <v>0</v>
      </c>
      <c r="CO422" s="97">
        <f t="shared" si="338"/>
        <v>0</v>
      </c>
      <c r="CP422" s="97">
        <f t="shared" si="339"/>
        <v>0</v>
      </c>
      <c r="CQ422" s="94">
        <f t="shared" si="340"/>
        <v>0</v>
      </c>
      <c r="CR422" s="95">
        <f t="shared" si="347"/>
        <v>0</v>
      </c>
      <c r="CS422" s="96">
        <f t="shared" si="341"/>
        <v>0</v>
      </c>
      <c r="CT422" s="75">
        <f t="shared" si="349"/>
        <v>0</v>
      </c>
      <c r="CU422" s="99">
        <f t="shared" si="342"/>
        <v>0</v>
      </c>
      <c r="CV422" s="99">
        <f t="shared" si="318"/>
        <v>0</v>
      </c>
      <c r="CW422" s="100">
        <f t="shared" si="348"/>
        <v>0</v>
      </c>
      <c r="CX422" s="75">
        <f>SUM(CR422*CT422*BE1)</f>
        <v>0</v>
      </c>
    </row>
    <row r="423" spans="1:102" ht="18.95" customHeight="1">
      <c r="A423" s="45" t="str">
        <f t="shared" si="352"/>
        <v/>
      </c>
      <c r="B423" s="55" t="str">
        <f t="shared" si="354"/>
        <v/>
      </c>
      <c r="C423" s="47" t="str">
        <f t="shared" si="353"/>
        <v/>
      </c>
      <c r="D423" s="56" t="str">
        <f t="shared" si="355"/>
        <v/>
      </c>
      <c r="E423" s="121" t="str">
        <f t="shared" si="359"/>
        <v/>
      </c>
      <c r="F423" s="121"/>
      <c r="G423" s="57" t="str">
        <f t="shared" si="356"/>
        <v/>
      </c>
      <c r="H423" s="57" t="str">
        <f t="shared" si="357"/>
        <v/>
      </c>
      <c r="I423" s="128" t="str">
        <f t="shared" si="360"/>
        <v/>
      </c>
      <c r="J423" s="128" t="str">
        <f t="shared" si="361"/>
        <v/>
      </c>
      <c r="K423" s="140" t="str">
        <f t="shared" si="364"/>
        <v/>
      </c>
      <c r="L423" s="140"/>
      <c r="M423" s="139" t="str">
        <f t="shared" si="365"/>
        <v/>
      </c>
      <c r="N423" s="139"/>
      <c r="O423" s="46" t="str">
        <f t="shared" si="316"/>
        <v/>
      </c>
      <c r="P423" s="51" t="str">
        <f t="shared" si="317"/>
        <v/>
      </c>
      <c r="Q423" s="51"/>
      <c r="R423" s="75">
        <f>IF(R422+1&lt;13,(R422+1)*S1,1*S1)</f>
        <v>0</v>
      </c>
      <c r="S423" s="75">
        <f>SUM(BG423*S1)</f>
        <v>0</v>
      </c>
      <c r="T423" s="75">
        <f>IF(R423=1,(T422+1)*S1,T422*S1)</f>
        <v>0</v>
      </c>
      <c r="U423" s="75">
        <f>IF(U422+3&lt;13,(U422+3)*V1,(U422-9)*V1)</f>
        <v>0</v>
      </c>
      <c r="V423" s="75">
        <f>SUM(BG423*V1)</f>
        <v>0</v>
      </c>
      <c r="W423" s="75">
        <f>IF(U423&lt;4,(W422+1)*V1,W422*V1)</f>
        <v>0</v>
      </c>
      <c r="X423" s="75">
        <f>IF(X422+6&lt;13,(X422+6)*Y1,(X422-6)*Y1)</f>
        <v>0</v>
      </c>
      <c r="Y423" s="75">
        <f>SUM(BG423*Y1)</f>
        <v>0</v>
      </c>
      <c r="Z423" s="75">
        <f>IF(X423&lt;6,(Z422+1)*Y1,Z422*Y1)</f>
        <v>0</v>
      </c>
      <c r="AA423" s="75">
        <f>SUM(AA422*AB1)</f>
        <v>0</v>
      </c>
      <c r="AB423" s="75">
        <f>SUM(BG423*AB1)</f>
        <v>0</v>
      </c>
      <c r="AC423" s="75">
        <f>SUM(AC422+1*AB1)</f>
        <v>0</v>
      </c>
      <c r="AD423" s="75">
        <v>0</v>
      </c>
      <c r="AE423" s="75">
        <v>0</v>
      </c>
      <c r="AF423" s="75">
        <v>0</v>
      </c>
      <c r="AG423" s="75">
        <f>IF(AG422+2&lt;13,(AG422+2)*AH1,(AG422-10)*AH1)</f>
        <v>0</v>
      </c>
      <c r="AH423" s="75">
        <f>SUM(BG423*AH1)</f>
        <v>0</v>
      </c>
      <c r="AI423" s="75">
        <f>IF(AG423&lt;3,(AI422+1)*AH1,AI422*AH1)</f>
        <v>0</v>
      </c>
      <c r="AJ423" s="75">
        <f>IF(AJ421=AJ422,(AJ422+1-AK423)*AL1,AJ422*AL1)</f>
        <v>0</v>
      </c>
      <c r="AK423" s="75">
        <f t="shared" si="351"/>
        <v>0</v>
      </c>
      <c r="AL423" s="75">
        <f>IF(AJ423-AJ422=0,(AL422+15)*AL1,AM1*AL1)</f>
        <v>0</v>
      </c>
      <c r="AM423" s="75">
        <f>IF(AK423=12,(AM422+1)*AL1,AM422*AL1)</f>
        <v>0</v>
      </c>
      <c r="AN423" s="75">
        <f>IF(AN421=AN422,(AN422+1-AO423)*AO1,AN422*AO1)</f>
        <v>0</v>
      </c>
      <c r="AO423" s="75">
        <f t="shared" si="343"/>
        <v>0</v>
      </c>
      <c r="AP423" s="75">
        <f>IF(AN422=AN423,BG423*AO1,(AP422-15)*AO1)</f>
        <v>0</v>
      </c>
      <c r="AQ423" s="75">
        <f>IF(AO423=12,(AQ422+1)*AO1,AQ422*AO1)</f>
        <v>0</v>
      </c>
      <c r="AR423" s="91">
        <f>SUM(MONTH(BC422+14)*AS1)</f>
        <v>0</v>
      </c>
      <c r="AS423" s="91">
        <f>SUM(DAY(BC422+14)*AS1)</f>
        <v>0</v>
      </c>
      <c r="AT423" s="91">
        <f>SUM(YEAR(BC422+14)*AS1)</f>
        <v>0</v>
      </c>
      <c r="AU423" s="91">
        <f>SUM(MONTH(BC422+7)*AV1)</f>
        <v>0</v>
      </c>
      <c r="AV423" s="91">
        <f>SUM(DAY(BC422+7)*AV1)</f>
        <v>0</v>
      </c>
      <c r="AW423" s="91">
        <f>SUM(YEAR(BC422+7)*AV1)</f>
        <v>0</v>
      </c>
      <c r="AX423" s="91">
        <f t="shared" si="321"/>
        <v>1</v>
      </c>
      <c r="AY423" s="91">
        <f t="shared" si="319"/>
        <v>1</v>
      </c>
      <c r="AZ423" s="91">
        <f t="shared" si="320"/>
        <v>0</v>
      </c>
      <c r="BA423" s="91">
        <f t="shared" si="320"/>
        <v>0</v>
      </c>
      <c r="BB423" s="79">
        <f t="shared" si="322"/>
        <v>0</v>
      </c>
      <c r="BC423" s="91">
        <f t="shared" si="323"/>
        <v>0</v>
      </c>
      <c r="BD423" s="75" t="s">
        <v>59</v>
      </c>
      <c r="BE423" s="91">
        <f>IF(BC423&lt;BU42,((BC423*10)+5),999999)</f>
        <v>5</v>
      </c>
      <c r="BF423" s="91">
        <f t="shared" si="324"/>
        <v>1</v>
      </c>
      <c r="BG423" s="75">
        <f t="shared" si="325"/>
        <v>0</v>
      </c>
      <c r="BH423" s="75">
        <f t="shared" si="344"/>
        <v>0</v>
      </c>
      <c r="BI423" s="75" t="b">
        <f t="shared" si="326"/>
        <v>0</v>
      </c>
      <c r="BJ423" s="75">
        <f t="shared" si="327"/>
        <v>0</v>
      </c>
      <c r="BK423" s="75">
        <f t="shared" si="328"/>
        <v>0</v>
      </c>
      <c r="BL423" s="75" t="b">
        <f t="shared" si="329"/>
        <v>1</v>
      </c>
      <c r="BM423" s="75">
        <f t="shared" si="330"/>
        <v>0</v>
      </c>
      <c r="BN423" s="75">
        <f t="shared" si="331"/>
        <v>0</v>
      </c>
      <c r="BO423" s="75" t="b">
        <f t="shared" si="332"/>
        <v>0</v>
      </c>
      <c r="BP423" s="75">
        <f t="shared" si="333"/>
        <v>0</v>
      </c>
      <c r="BQ423" s="75">
        <f t="shared" si="334"/>
        <v>0</v>
      </c>
      <c r="BR423" s="75"/>
      <c r="BS423" s="72" t="b">
        <f t="shared" si="358"/>
        <v>0</v>
      </c>
      <c r="BT423" s="72">
        <f t="shared" si="363"/>
        <v>0</v>
      </c>
      <c r="BU423" s="69" t="str">
        <f t="shared" si="362"/>
        <v/>
      </c>
      <c r="BV423" s="75"/>
      <c r="BW423" s="75"/>
      <c r="BX423" s="75"/>
      <c r="BY423" s="75"/>
      <c r="BZ423" s="75"/>
      <c r="CA423" s="75"/>
      <c r="CB423" s="75"/>
      <c r="CC423" s="75"/>
      <c r="CD423" s="79">
        <f t="shared" si="335"/>
        <v>0</v>
      </c>
      <c r="CE423" s="92">
        <f>IF(CD423&lt;CE3,CD423,CE3)</f>
        <v>0</v>
      </c>
      <c r="CF423" s="72" t="str">
        <f>IF(CE423&gt;=CE3,"BALLOON","PMT")</f>
        <v>PMT</v>
      </c>
      <c r="CG423" s="91">
        <f t="shared" si="345"/>
        <v>0</v>
      </c>
      <c r="CH423" s="91">
        <f>IF(BX1=360,CB5,CG423)</f>
        <v>0</v>
      </c>
      <c r="CI423" s="75" t="b">
        <f t="shared" si="336"/>
        <v>0</v>
      </c>
      <c r="CJ423" s="75">
        <f t="shared" si="346"/>
        <v>0</v>
      </c>
      <c r="CK423" s="75">
        <f>SUM(CJ423*CK1)</f>
        <v>0</v>
      </c>
      <c r="CL423" s="98">
        <f t="shared" si="337"/>
        <v>0</v>
      </c>
      <c r="CM423" s="97">
        <f>IF(CF423="PMT",E16-CL423,0)</f>
        <v>0</v>
      </c>
      <c r="CN423" s="97">
        <f t="shared" si="350"/>
        <v>0</v>
      </c>
      <c r="CO423" s="97">
        <f t="shared" si="338"/>
        <v>0</v>
      </c>
      <c r="CP423" s="97">
        <f t="shared" si="339"/>
        <v>0</v>
      </c>
      <c r="CQ423" s="94">
        <f t="shared" si="340"/>
        <v>0</v>
      </c>
      <c r="CR423" s="95">
        <f t="shared" si="347"/>
        <v>0</v>
      </c>
      <c r="CS423" s="96">
        <f t="shared" si="341"/>
        <v>0</v>
      </c>
      <c r="CT423" s="75">
        <f t="shared" si="349"/>
        <v>0</v>
      </c>
      <c r="CU423" s="99">
        <f t="shared" si="342"/>
        <v>0</v>
      </c>
      <c r="CV423" s="99">
        <f t="shared" si="318"/>
        <v>0</v>
      </c>
      <c r="CW423" s="100">
        <f t="shared" si="348"/>
        <v>0</v>
      </c>
      <c r="CX423" s="75">
        <f>SUM(CR423*CT423*BE1)</f>
        <v>0</v>
      </c>
    </row>
    <row r="424" spans="1:102" ht="18.95" customHeight="1">
      <c r="A424" s="45" t="str">
        <f t="shared" si="352"/>
        <v/>
      </c>
      <c r="B424" s="55" t="str">
        <f t="shared" si="354"/>
        <v/>
      </c>
      <c r="C424" s="47" t="str">
        <f t="shared" si="353"/>
        <v/>
      </c>
      <c r="D424" s="56" t="str">
        <f t="shared" si="355"/>
        <v/>
      </c>
      <c r="E424" s="121" t="str">
        <f t="shared" si="359"/>
        <v/>
      </c>
      <c r="F424" s="121"/>
      <c r="G424" s="57" t="str">
        <f t="shared" si="356"/>
        <v/>
      </c>
      <c r="H424" s="57" t="str">
        <f t="shared" si="357"/>
        <v/>
      </c>
      <c r="I424" s="128" t="str">
        <f t="shared" si="360"/>
        <v/>
      </c>
      <c r="J424" s="128" t="str">
        <f t="shared" si="361"/>
        <v/>
      </c>
      <c r="K424" s="140" t="str">
        <f t="shared" si="364"/>
        <v/>
      </c>
      <c r="L424" s="140"/>
      <c r="M424" s="139" t="str">
        <f t="shared" si="365"/>
        <v/>
      </c>
      <c r="N424" s="139"/>
      <c r="O424" s="46" t="str">
        <f t="shared" ref="O424:O487" si="366">IF(C424="","","$_______")</f>
        <v/>
      </c>
      <c r="P424" s="51" t="str">
        <f t="shared" ref="P424:P487" si="367">IF(C424="","","$_______")</f>
        <v/>
      </c>
      <c r="Q424" s="51"/>
      <c r="R424" s="75">
        <f>IF(R423+1&lt;13,(R423+1)*S1,1*S1)</f>
        <v>0</v>
      </c>
      <c r="S424" s="75">
        <f>SUM(BG424*S1)</f>
        <v>0</v>
      </c>
      <c r="T424" s="75">
        <f>IF(R424=1,(T423+1)*S1,T423*S1)</f>
        <v>0</v>
      </c>
      <c r="U424" s="75">
        <f>IF(U423+3&lt;13,(U423+3)*V1,(U423-9)*V1)</f>
        <v>0</v>
      </c>
      <c r="V424" s="75">
        <f>SUM(BG424*V1)</f>
        <v>0</v>
      </c>
      <c r="W424" s="75">
        <f>IF(U424&lt;4,(W423+1)*V1,W423*V1)</f>
        <v>0</v>
      </c>
      <c r="X424" s="75">
        <f>IF(X423+6&lt;13,(X423+6)*Y1,(X423-6)*Y1)</f>
        <v>0</v>
      </c>
      <c r="Y424" s="75">
        <f>SUM(BG424*Y1)</f>
        <v>0</v>
      </c>
      <c r="Z424" s="75">
        <f>IF(X424&lt;6,(Z423+1)*Y1,Z423*Y1)</f>
        <v>0</v>
      </c>
      <c r="AA424" s="75">
        <f>SUM(AA423*AB1)</f>
        <v>0</v>
      </c>
      <c r="AB424" s="75">
        <f>SUM(BG424*AB1)</f>
        <v>0</v>
      </c>
      <c r="AC424" s="75">
        <f>SUM(AC423+1*AB1)</f>
        <v>0</v>
      </c>
      <c r="AD424" s="75">
        <v>0</v>
      </c>
      <c r="AE424" s="75">
        <v>0</v>
      </c>
      <c r="AF424" s="75">
        <v>0</v>
      </c>
      <c r="AG424" s="75">
        <f>IF(AG423+2&lt;13,(AG423+2)*AH1,(AG423-10)*AH1)</f>
        <v>0</v>
      </c>
      <c r="AH424" s="75">
        <f>SUM(BG424*AH1)</f>
        <v>0</v>
      </c>
      <c r="AI424" s="75">
        <f>IF(AG424&lt;3,(AI423+1)*AH1,AI423*AH1)</f>
        <v>0</v>
      </c>
      <c r="AJ424" s="75">
        <f>IF(AJ422=AJ423,(AJ423+1-AK424)*AL1,AJ423*AL1)</f>
        <v>0</v>
      </c>
      <c r="AK424" s="75">
        <f t="shared" si="351"/>
        <v>0</v>
      </c>
      <c r="AL424" s="75">
        <f>IF(AJ424-AJ423=0,(AL423+15)*AL1,AM1*AL1)</f>
        <v>0</v>
      </c>
      <c r="AM424" s="75">
        <f>IF(AK424=12,(AM423+1)*AL1,AM423*AL1)</f>
        <v>0</v>
      </c>
      <c r="AN424" s="75">
        <f>IF(AN422=AN423,(AN423+1-AO424)*AO1,AN423*AO1)</f>
        <v>0</v>
      </c>
      <c r="AO424" s="75">
        <f t="shared" si="343"/>
        <v>0</v>
      </c>
      <c r="AP424" s="75">
        <f>IF(AN423=AN424,BG424*AO1,(AP423-15)*AO1)</f>
        <v>0</v>
      </c>
      <c r="AQ424" s="75">
        <f>IF(AO424=12,(AQ423+1)*AO1,AQ423*AO1)</f>
        <v>0</v>
      </c>
      <c r="AR424" s="91">
        <f>SUM(MONTH(BC423+14)*AS1)</f>
        <v>0</v>
      </c>
      <c r="AS424" s="91">
        <f>SUM(DAY(BC423+14)*AS1)</f>
        <v>0</v>
      </c>
      <c r="AT424" s="91">
        <f>SUM(YEAR(BC423+14)*AS1)</f>
        <v>0</v>
      </c>
      <c r="AU424" s="91">
        <f>SUM(MONTH(BC423+7)*AV1)</f>
        <v>0</v>
      </c>
      <c r="AV424" s="91">
        <f>SUM(DAY(BC423+7)*AV1)</f>
        <v>0</v>
      </c>
      <c r="AW424" s="91">
        <f>SUM(YEAR(BC423+7)*AV1)</f>
        <v>0</v>
      </c>
      <c r="AX424" s="91">
        <f t="shared" si="321"/>
        <v>1</v>
      </c>
      <c r="AY424" s="91">
        <f t="shared" si="319"/>
        <v>1</v>
      </c>
      <c r="AZ424" s="91">
        <f t="shared" si="320"/>
        <v>0</v>
      </c>
      <c r="BA424" s="91">
        <f t="shared" si="320"/>
        <v>0</v>
      </c>
      <c r="BB424" s="79">
        <f t="shared" si="322"/>
        <v>0</v>
      </c>
      <c r="BC424" s="91">
        <f t="shared" si="323"/>
        <v>0</v>
      </c>
      <c r="BD424" s="75" t="s">
        <v>59</v>
      </c>
      <c r="BE424" s="91">
        <f>IF(BC424&lt;BU42,((BC424*10)+5),999999)</f>
        <v>5</v>
      </c>
      <c r="BF424" s="91">
        <f t="shared" si="324"/>
        <v>1</v>
      </c>
      <c r="BG424" s="75">
        <f t="shared" si="325"/>
        <v>0</v>
      </c>
      <c r="BH424" s="75">
        <f t="shared" si="344"/>
        <v>0</v>
      </c>
      <c r="BI424" s="75" t="b">
        <f t="shared" si="326"/>
        <v>0</v>
      </c>
      <c r="BJ424" s="75">
        <f t="shared" si="327"/>
        <v>0</v>
      </c>
      <c r="BK424" s="75">
        <f t="shared" si="328"/>
        <v>0</v>
      </c>
      <c r="BL424" s="75" t="b">
        <f t="shared" si="329"/>
        <v>1</v>
      </c>
      <c r="BM424" s="75">
        <f t="shared" si="330"/>
        <v>0</v>
      </c>
      <c r="BN424" s="75">
        <f t="shared" si="331"/>
        <v>0</v>
      </c>
      <c r="BO424" s="75" t="b">
        <f t="shared" si="332"/>
        <v>0</v>
      </c>
      <c r="BP424" s="75">
        <f t="shared" si="333"/>
        <v>0</v>
      </c>
      <c r="BQ424" s="75">
        <f t="shared" si="334"/>
        <v>0</v>
      </c>
      <c r="BR424" s="75"/>
      <c r="BS424" s="72" t="b">
        <f t="shared" si="358"/>
        <v>0</v>
      </c>
      <c r="BT424" s="72">
        <f t="shared" si="363"/>
        <v>0</v>
      </c>
      <c r="BU424" s="69" t="str">
        <f t="shared" si="362"/>
        <v/>
      </c>
      <c r="BV424" s="75"/>
      <c r="BW424" s="75"/>
      <c r="BX424" s="75"/>
      <c r="BY424" s="75"/>
      <c r="BZ424" s="75"/>
      <c r="CA424" s="75"/>
      <c r="CB424" s="75"/>
      <c r="CC424" s="75"/>
      <c r="CD424" s="79">
        <f t="shared" si="335"/>
        <v>0</v>
      </c>
      <c r="CE424" s="92">
        <f>IF(CD424&lt;CE3,CD424,CE3)</f>
        <v>0</v>
      </c>
      <c r="CF424" s="72" t="str">
        <f>IF(CE424&gt;=CE3,"BALLOON","PMT")</f>
        <v>PMT</v>
      </c>
      <c r="CG424" s="91">
        <f t="shared" si="345"/>
        <v>0</v>
      </c>
      <c r="CH424" s="91">
        <f>IF(BX1=360,CB5,CG424)</f>
        <v>0</v>
      </c>
      <c r="CI424" s="75" t="b">
        <f t="shared" si="336"/>
        <v>0</v>
      </c>
      <c r="CJ424" s="75">
        <f t="shared" si="346"/>
        <v>0</v>
      </c>
      <c r="CK424" s="75">
        <f>SUM(CJ424*CK1)</f>
        <v>0</v>
      </c>
      <c r="CL424" s="98">
        <f t="shared" si="337"/>
        <v>0</v>
      </c>
      <c r="CM424" s="97">
        <f>IF(CF424="PMT",E16-CL424,0)</f>
        <v>0</v>
      </c>
      <c r="CN424" s="97">
        <f t="shared" si="350"/>
        <v>0</v>
      </c>
      <c r="CO424" s="97">
        <f t="shared" si="338"/>
        <v>0</v>
      </c>
      <c r="CP424" s="97">
        <f t="shared" si="339"/>
        <v>0</v>
      </c>
      <c r="CQ424" s="94">
        <f t="shared" si="340"/>
        <v>0</v>
      </c>
      <c r="CR424" s="95">
        <f t="shared" si="347"/>
        <v>0</v>
      </c>
      <c r="CS424" s="96">
        <f t="shared" si="341"/>
        <v>0</v>
      </c>
      <c r="CT424" s="75">
        <f t="shared" si="349"/>
        <v>0</v>
      </c>
      <c r="CU424" s="99">
        <f t="shared" si="342"/>
        <v>0</v>
      </c>
      <c r="CV424" s="99">
        <f t="shared" si="318"/>
        <v>0</v>
      </c>
      <c r="CW424" s="100">
        <f t="shared" si="348"/>
        <v>0</v>
      </c>
      <c r="CX424" s="75">
        <f>SUM(CR424*CT424*BE1)</f>
        <v>0</v>
      </c>
    </row>
    <row r="425" spans="1:102" ht="18.95" customHeight="1">
      <c r="A425" s="45" t="str">
        <f t="shared" si="352"/>
        <v/>
      </c>
      <c r="B425" s="55" t="str">
        <f t="shared" si="354"/>
        <v/>
      </c>
      <c r="C425" s="47" t="str">
        <f t="shared" si="353"/>
        <v/>
      </c>
      <c r="D425" s="56" t="str">
        <f t="shared" si="355"/>
        <v/>
      </c>
      <c r="E425" s="121" t="str">
        <f t="shared" si="359"/>
        <v/>
      </c>
      <c r="F425" s="121"/>
      <c r="G425" s="57" t="str">
        <f t="shared" si="356"/>
        <v/>
      </c>
      <c r="H425" s="57" t="str">
        <f t="shared" si="357"/>
        <v/>
      </c>
      <c r="I425" s="128" t="str">
        <f t="shared" si="360"/>
        <v/>
      </c>
      <c r="J425" s="128" t="str">
        <f t="shared" si="361"/>
        <v/>
      </c>
      <c r="K425" s="140" t="str">
        <f t="shared" si="364"/>
        <v/>
      </c>
      <c r="L425" s="140"/>
      <c r="M425" s="139" t="str">
        <f t="shared" si="365"/>
        <v/>
      </c>
      <c r="N425" s="139"/>
      <c r="O425" s="46" t="str">
        <f t="shared" si="366"/>
        <v/>
      </c>
      <c r="P425" s="51" t="str">
        <f t="shared" si="367"/>
        <v/>
      </c>
      <c r="Q425" s="51"/>
      <c r="R425" s="75">
        <f>IF(R424+1&lt;13,(R424+1)*S1,1*S1)</f>
        <v>0</v>
      </c>
      <c r="S425" s="75">
        <f>SUM(BG425*S1)</f>
        <v>0</v>
      </c>
      <c r="T425" s="75">
        <f>IF(R425=1,(T424+1)*S1,T424*S1)</f>
        <v>0</v>
      </c>
      <c r="U425" s="75">
        <f>IF(U424+3&lt;13,(U424+3)*V1,(U424-9)*V1)</f>
        <v>0</v>
      </c>
      <c r="V425" s="75">
        <f>SUM(BG425*V1)</f>
        <v>0</v>
      </c>
      <c r="W425" s="75">
        <f>IF(U425&lt;4,(W424+1)*V1,W424*V1)</f>
        <v>0</v>
      </c>
      <c r="X425" s="75">
        <f>IF(X424+6&lt;13,(X424+6)*Y1,(X424-6)*Y1)</f>
        <v>0</v>
      </c>
      <c r="Y425" s="75">
        <f>SUM(BG425*Y1)</f>
        <v>0</v>
      </c>
      <c r="Z425" s="75">
        <f>IF(X425&lt;6,(Z424+1)*Y1,Z424*Y1)</f>
        <v>0</v>
      </c>
      <c r="AA425" s="75">
        <f>SUM(AA424*AB1)</f>
        <v>0</v>
      </c>
      <c r="AB425" s="75">
        <f>SUM(BG425*AB1)</f>
        <v>0</v>
      </c>
      <c r="AC425" s="75">
        <f>SUM(AC424+1*AB1)</f>
        <v>0</v>
      </c>
      <c r="AD425" s="75">
        <v>0</v>
      </c>
      <c r="AE425" s="75">
        <v>0</v>
      </c>
      <c r="AF425" s="75">
        <v>0</v>
      </c>
      <c r="AG425" s="75">
        <f>IF(AG424+2&lt;13,(AG424+2)*AH1,(AG424-10)*AH1)</f>
        <v>0</v>
      </c>
      <c r="AH425" s="75">
        <f>SUM(BG425*AH1)</f>
        <v>0</v>
      </c>
      <c r="AI425" s="75">
        <f>IF(AG425&lt;3,(AI424+1)*AH1,AI424*AH1)</f>
        <v>0</v>
      </c>
      <c r="AJ425" s="75">
        <f>IF(AJ423=AJ424,(AJ424+1-AK425)*AL1,AJ424*AL1)</f>
        <v>0</v>
      </c>
      <c r="AK425" s="75">
        <f t="shared" si="351"/>
        <v>0</v>
      </c>
      <c r="AL425" s="75">
        <f>IF(AJ425-AJ424=0,(AL424+15)*AL1,AM1*AL1)</f>
        <v>0</v>
      </c>
      <c r="AM425" s="75">
        <f>IF(AK425=12,(AM424+1)*AL1,AM424*AL1)</f>
        <v>0</v>
      </c>
      <c r="AN425" s="75">
        <f>IF(AN423=AN424,(AN424+1-AO425)*AO1,AN424*AO1)</f>
        <v>0</v>
      </c>
      <c r="AO425" s="75">
        <f t="shared" si="343"/>
        <v>0</v>
      </c>
      <c r="AP425" s="75">
        <f>IF(AN424=AN425,BG425*AO1,(AP424-15)*AO1)</f>
        <v>0</v>
      </c>
      <c r="AQ425" s="75">
        <f>IF(AO425=12,(AQ424+1)*AO1,AQ424*AO1)</f>
        <v>0</v>
      </c>
      <c r="AR425" s="91">
        <f>SUM(MONTH(BC424+14)*AS1)</f>
        <v>0</v>
      </c>
      <c r="AS425" s="91">
        <f>SUM(DAY(BC424+14)*AS1)</f>
        <v>0</v>
      </c>
      <c r="AT425" s="91">
        <f>SUM(YEAR(BC424+14)*AS1)</f>
        <v>0</v>
      </c>
      <c r="AU425" s="91">
        <f>SUM(MONTH(BC424+7)*AV1)</f>
        <v>0</v>
      </c>
      <c r="AV425" s="91">
        <f>SUM(DAY(BC424+7)*AV1)</f>
        <v>0</v>
      </c>
      <c r="AW425" s="91">
        <f>SUM(YEAR(BC424+7)*AV1)</f>
        <v>0</v>
      </c>
      <c r="AX425" s="91">
        <f t="shared" si="321"/>
        <v>1</v>
      </c>
      <c r="AY425" s="91">
        <f t="shared" si="319"/>
        <v>1</v>
      </c>
      <c r="AZ425" s="91">
        <f t="shared" si="320"/>
        <v>0</v>
      </c>
      <c r="BA425" s="91">
        <f t="shared" si="320"/>
        <v>0</v>
      </c>
      <c r="BB425" s="79">
        <f t="shared" si="322"/>
        <v>0</v>
      </c>
      <c r="BC425" s="91">
        <f t="shared" si="323"/>
        <v>0</v>
      </c>
      <c r="BD425" s="75" t="s">
        <v>59</v>
      </c>
      <c r="BE425" s="91">
        <f>IF(BC425&lt;BU42,((BC425*10)+5),999999)</f>
        <v>5</v>
      </c>
      <c r="BF425" s="91">
        <f t="shared" si="324"/>
        <v>1</v>
      </c>
      <c r="BG425" s="75">
        <f t="shared" si="325"/>
        <v>0</v>
      </c>
      <c r="BH425" s="75">
        <f t="shared" si="344"/>
        <v>0</v>
      </c>
      <c r="BI425" s="75" t="b">
        <f t="shared" si="326"/>
        <v>0</v>
      </c>
      <c r="BJ425" s="75">
        <f t="shared" si="327"/>
        <v>0</v>
      </c>
      <c r="BK425" s="75">
        <f t="shared" si="328"/>
        <v>0</v>
      </c>
      <c r="BL425" s="75" t="b">
        <f t="shared" si="329"/>
        <v>1</v>
      </c>
      <c r="BM425" s="75">
        <f t="shared" si="330"/>
        <v>0</v>
      </c>
      <c r="BN425" s="75">
        <f t="shared" si="331"/>
        <v>0</v>
      </c>
      <c r="BO425" s="75" t="b">
        <f t="shared" si="332"/>
        <v>0</v>
      </c>
      <c r="BP425" s="75">
        <f t="shared" si="333"/>
        <v>0</v>
      </c>
      <c r="BQ425" s="75">
        <f t="shared" si="334"/>
        <v>0</v>
      </c>
      <c r="BR425" s="75"/>
      <c r="BS425" s="72" t="b">
        <f t="shared" si="358"/>
        <v>0</v>
      </c>
      <c r="BT425" s="72">
        <f t="shared" si="363"/>
        <v>0</v>
      </c>
      <c r="BU425" s="69" t="str">
        <f t="shared" si="362"/>
        <v/>
      </c>
      <c r="BV425" s="75"/>
      <c r="BW425" s="75"/>
      <c r="BX425" s="75"/>
      <c r="BY425" s="75"/>
      <c r="BZ425" s="75"/>
      <c r="CA425" s="75"/>
      <c r="CB425" s="75"/>
      <c r="CC425" s="75"/>
      <c r="CD425" s="79">
        <f t="shared" si="335"/>
        <v>0</v>
      </c>
      <c r="CE425" s="92">
        <f>IF(CD425&lt;CE3,CD425,CE3)</f>
        <v>0</v>
      </c>
      <c r="CF425" s="72" t="str">
        <f>IF(CE425&gt;=CE3,"BALLOON","PMT")</f>
        <v>PMT</v>
      </c>
      <c r="CG425" s="91">
        <f t="shared" si="345"/>
        <v>0</v>
      </c>
      <c r="CH425" s="91">
        <f>IF(BX1=360,CB5,CG425)</f>
        <v>0</v>
      </c>
      <c r="CI425" s="75" t="b">
        <f t="shared" si="336"/>
        <v>0</v>
      </c>
      <c r="CJ425" s="75">
        <f t="shared" si="346"/>
        <v>0</v>
      </c>
      <c r="CK425" s="75">
        <f>SUM(CJ425*CK1)</f>
        <v>0</v>
      </c>
      <c r="CL425" s="98">
        <f t="shared" si="337"/>
        <v>0</v>
      </c>
      <c r="CM425" s="97">
        <f>IF(CF425="PMT",E16-CL425,0)</f>
        <v>0</v>
      </c>
      <c r="CN425" s="97">
        <f t="shared" si="350"/>
        <v>0</v>
      </c>
      <c r="CO425" s="97">
        <f t="shared" si="338"/>
        <v>0</v>
      </c>
      <c r="CP425" s="97">
        <f t="shared" si="339"/>
        <v>0</v>
      </c>
      <c r="CQ425" s="94">
        <f t="shared" si="340"/>
        <v>0</v>
      </c>
      <c r="CR425" s="95">
        <f t="shared" si="347"/>
        <v>0</v>
      </c>
      <c r="CS425" s="96">
        <f t="shared" si="341"/>
        <v>0</v>
      </c>
      <c r="CT425" s="75">
        <f t="shared" si="349"/>
        <v>0</v>
      </c>
      <c r="CU425" s="99">
        <f t="shared" si="342"/>
        <v>0</v>
      </c>
      <c r="CV425" s="99">
        <f t="shared" si="318"/>
        <v>0</v>
      </c>
      <c r="CW425" s="100">
        <f t="shared" si="348"/>
        <v>0</v>
      </c>
      <c r="CX425" s="75">
        <f>SUM(CR425*CT425*BE1)</f>
        <v>0</v>
      </c>
    </row>
    <row r="426" spans="1:102" ht="18.95" customHeight="1">
      <c r="A426" s="45" t="str">
        <f t="shared" si="352"/>
        <v/>
      </c>
      <c r="B426" s="55" t="str">
        <f t="shared" si="354"/>
        <v/>
      </c>
      <c r="C426" s="47" t="str">
        <f t="shared" si="353"/>
        <v/>
      </c>
      <c r="D426" s="56" t="str">
        <f t="shared" si="355"/>
        <v/>
      </c>
      <c r="E426" s="121" t="str">
        <f t="shared" si="359"/>
        <v/>
      </c>
      <c r="F426" s="121"/>
      <c r="G426" s="57" t="str">
        <f t="shared" si="356"/>
        <v/>
      </c>
      <c r="H426" s="57" t="str">
        <f t="shared" si="357"/>
        <v/>
      </c>
      <c r="I426" s="128" t="str">
        <f t="shared" si="360"/>
        <v/>
      </c>
      <c r="J426" s="128" t="str">
        <f t="shared" si="361"/>
        <v/>
      </c>
      <c r="K426" s="140" t="str">
        <f t="shared" si="364"/>
        <v/>
      </c>
      <c r="L426" s="140"/>
      <c r="M426" s="139" t="str">
        <f t="shared" si="365"/>
        <v/>
      </c>
      <c r="N426" s="139"/>
      <c r="O426" s="46" t="str">
        <f t="shared" si="366"/>
        <v/>
      </c>
      <c r="P426" s="51" t="str">
        <f t="shared" si="367"/>
        <v/>
      </c>
      <c r="Q426" s="51"/>
      <c r="R426" s="75">
        <f>IF(R425+1&lt;13,(R425+1)*S1,1*S1)</f>
        <v>0</v>
      </c>
      <c r="S426" s="75">
        <f>SUM(BG426*S1)</f>
        <v>0</v>
      </c>
      <c r="T426" s="75">
        <f>IF(R426=1,(T425+1)*S1,T425*S1)</f>
        <v>0</v>
      </c>
      <c r="U426" s="75">
        <f>IF(U425+3&lt;13,(U425+3)*V1,(U425-9)*V1)</f>
        <v>0</v>
      </c>
      <c r="V426" s="75">
        <f>SUM(BG426*V1)</f>
        <v>0</v>
      </c>
      <c r="W426" s="75">
        <f>IF(U426&lt;4,(W425+1)*V1,W425*V1)</f>
        <v>0</v>
      </c>
      <c r="X426" s="75">
        <f>IF(X425+6&lt;13,(X425+6)*Y1,(X425-6)*Y1)</f>
        <v>0</v>
      </c>
      <c r="Y426" s="75">
        <f>SUM(BG426*Y1)</f>
        <v>0</v>
      </c>
      <c r="Z426" s="75">
        <f>IF(X426&lt;6,(Z425+1)*Y1,Z425*Y1)</f>
        <v>0</v>
      </c>
      <c r="AA426" s="75">
        <f>SUM(AA425*AB1)</f>
        <v>0</v>
      </c>
      <c r="AB426" s="75">
        <f>SUM(BG426*AB1)</f>
        <v>0</v>
      </c>
      <c r="AC426" s="75">
        <f>SUM(AC425+1*AB1)</f>
        <v>0</v>
      </c>
      <c r="AD426" s="75">
        <v>0</v>
      </c>
      <c r="AE426" s="75">
        <v>0</v>
      </c>
      <c r="AF426" s="75">
        <v>0</v>
      </c>
      <c r="AG426" s="75">
        <f>IF(AG425+2&lt;13,(AG425+2)*AH1,(AG425-10)*AH1)</f>
        <v>0</v>
      </c>
      <c r="AH426" s="75">
        <f>SUM(BG426*AH1)</f>
        <v>0</v>
      </c>
      <c r="AI426" s="75">
        <f>IF(AG426&lt;3,(AI425+1)*AH1,AI425*AH1)</f>
        <v>0</v>
      </c>
      <c r="AJ426" s="75">
        <f>IF(AJ424=AJ425,(AJ425+1-AK426)*AL1,AJ425*AL1)</f>
        <v>0</v>
      </c>
      <c r="AK426" s="75">
        <f t="shared" si="351"/>
        <v>0</v>
      </c>
      <c r="AL426" s="75">
        <f>IF(AJ426-AJ425=0,(AL425+15)*AL1,AM1*AL1)</f>
        <v>0</v>
      </c>
      <c r="AM426" s="75">
        <f>IF(AK426=12,(AM425+1)*AL1,AM425*AL1)</f>
        <v>0</v>
      </c>
      <c r="AN426" s="75">
        <f>IF(AN424=AN425,(AN425+1-AO426)*AO1,AN425*AO1)</f>
        <v>0</v>
      </c>
      <c r="AO426" s="75">
        <f t="shared" si="343"/>
        <v>0</v>
      </c>
      <c r="AP426" s="75">
        <f>IF(AN425=AN426,BG426*AO1,(AP425-15)*AO1)</f>
        <v>0</v>
      </c>
      <c r="AQ426" s="75">
        <f>IF(AO426=12,(AQ425+1)*AO1,AQ425*AO1)</f>
        <v>0</v>
      </c>
      <c r="AR426" s="91">
        <f>SUM(MONTH(BC425+14)*AS1)</f>
        <v>0</v>
      </c>
      <c r="AS426" s="91">
        <f>SUM(DAY(BC425+14)*AS1)</f>
        <v>0</v>
      </c>
      <c r="AT426" s="91">
        <f>SUM(YEAR(BC425+14)*AS1)</f>
        <v>0</v>
      </c>
      <c r="AU426" s="91">
        <f>SUM(MONTH(BC425+7)*AV1)</f>
        <v>0</v>
      </c>
      <c r="AV426" s="91">
        <f>SUM(DAY(BC425+7)*AV1)</f>
        <v>0</v>
      </c>
      <c r="AW426" s="91">
        <f>SUM(YEAR(BC425+7)*AV1)</f>
        <v>0</v>
      </c>
      <c r="AX426" s="91">
        <f t="shared" si="321"/>
        <v>1</v>
      </c>
      <c r="AY426" s="91">
        <f t="shared" si="319"/>
        <v>1</v>
      </c>
      <c r="AZ426" s="91">
        <f t="shared" si="320"/>
        <v>0</v>
      </c>
      <c r="BA426" s="91">
        <f t="shared" si="320"/>
        <v>0</v>
      </c>
      <c r="BB426" s="79">
        <f t="shared" si="322"/>
        <v>0</v>
      </c>
      <c r="BC426" s="91">
        <f t="shared" si="323"/>
        <v>0</v>
      </c>
      <c r="BD426" s="75" t="s">
        <v>59</v>
      </c>
      <c r="BE426" s="91">
        <f>IF(BC426&lt;BU42,((BC426*10)+5),999999)</f>
        <v>5</v>
      </c>
      <c r="BF426" s="91">
        <f t="shared" si="324"/>
        <v>1</v>
      </c>
      <c r="BG426" s="75">
        <f t="shared" si="325"/>
        <v>0</v>
      </c>
      <c r="BH426" s="75">
        <f t="shared" si="344"/>
        <v>0</v>
      </c>
      <c r="BI426" s="75" t="b">
        <f t="shared" si="326"/>
        <v>0</v>
      </c>
      <c r="BJ426" s="75">
        <f t="shared" si="327"/>
        <v>0</v>
      </c>
      <c r="BK426" s="75">
        <f t="shared" si="328"/>
        <v>0</v>
      </c>
      <c r="BL426" s="75" t="b">
        <f t="shared" si="329"/>
        <v>1</v>
      </c>
      <c r="BM426" s="75">
        <f t="shared" si="330"/>
        <v>0</v>
      </c>
      <c r="BN426" s="75">
        <f t="shared" si="331"/>
        <v>0</v>
      </c>
      <c r="BO426" s="75" t="b">
        <f t="shared" si="332"/>
        <v>0</v>
      </c>
      <c r="BP426" s="75">
        <f t="shared" si="333"/>
        <v>0</v>
      </c>
      <c r="BQ426" s="75">
        <f t="shared" si="334"/>
        <v>0</v>
      </c>
      <c r="BR426" s="75"/>
      <c r="BS426" s="72" t="b">
        <f t="shared" si="358"/>
        <v>0</v>
      </c>
      <c r="BT426" s="72">
        <f t="shared" si="363"/>
        <v>0</v>
      </c>
      <c r="BU426" s="69" t="str">
        <f t="shared" si="362"/>
        <v/>
      </c>
      <c r="BV426" s="75"/>
      <c r="BW426" s="75"/>
      <c r="BX426" s="75"/>
      <c r="BY426" s="75"/>
      <c r="BZ426" s="75"/>
      <c r="CA426" s="75"/>
      <c r="CB426" s="75"/>
      <c r="CC426" s="75"/>
      <c r="CD426" s="79">
        <f t="shared" si="335"/>
        <v>0</v>
      </c>
      <c r="CE426" s="92">
        <f>IF(CD426&lt;CE3,CD426,CE3)</f>
        <v>0</v>
      </c>
      <c r="CF426" s="72" t="str">
        <f>IF(CE426&gt;=CE3,"BALLOON","PMT")</f>
        <v>PMT</v>
      </c>
      <c r="CG426" s="91">
        <f t="shared" si="345"/>
        <v>0</v>
      </c>
      <c r="CH426" s="91">
        <f>IF(BX1=360,CB5,CG426)</f>
        <v>0</v>
      </c>
      <c r="CI426" s="75" t="b">
        <f t="shared" si="336"/>
        <v>0</v>
      </c>
      <c r="CJ426" s="75">
        <f t="shared" si="346"/>
        <v>0</v>
      </c>
      <c r="CK426" s="75">
        <f>SUM(CJ426*CK1)</f>
        <v>0</v>
      </c>
      <c r="CL426" s="98">
        <f t="shared" si="337"/>
        <v>0</v>
      </c>
      <c r="CM426" s="97">
        <f>IF(CF426="PMT",E16-CL426,0)</f>
        <v>0</v>
      </c>
      <c r="CN426" s="97">
        <f t="shared" si="350"/>
        <v>0</v>
      </c>
      <c r="CO426" s="97">
        <f t="shared" si="338"/>
        <v>0</v>
      </c>
      <c r="CP426" s="97">
        <f t="shared" si="339"/>
        <v>0</v>
      </c>
      <c r="CQ426" s="94">
        <f t="shared" si="340"/>
        <v>0</v>
      </c>
      <c r="CR426" s="95">
        <f t="shared" si="347"/>
        <v>0</v>
      </c>
      <c r="CS426" s="96">
        <f t="shared" si="341"/>
        <v>0</v>
      </c>
      <c r="CT426" s="75">
        <f t="shared" si="349"/>
        <v>0</v>
      </c>
      <c r="CU426" s="99">
        <f t="shared" si="342"/>
        <v>0</v>
      </c>
      <c r="CV426" s="99">
        <f t="shared" si="318"/>
        <v>0</v>
      </c>
      <c r="CW426" s="100">
        <f t="shared" si="348"/>
        <v>0</v>
      </c>
      <c r="CX426" s="75">
        <f>SUM(CR426*CT426*BE1)</f>
        <v>0</v>
      </c>
    </row>
    <row r="427" spans="1:102" ht="18.95" customHeight="1">
      <c r="A427" s="45" t="str">
        <f t="shared" si="352"/>
        <v/>
      </c>
      <c r="B427" s="55" t="str">
        <f t="shared" si="354"/>
        <v/>
      </c>
      <c r="C427" s="47" t="str">
        <f t="shared" si="353"/>
        <v/>
      </c>
      <c r="D427" s="56" t="str">
        <f t="shared" si="355"/>
        <v/>
      </c>
      <c r="E427" s="121" t="str">
        <f t="shared" si="359"/>
        <v/>
      </c>
      <c r="F427" s="121"/>
      <c r="G427" s="57" t="str">
        <f t="shared" si="356"/>
        <v/>
      </c>
      <c r="H427" s="57" t="str">
        <f t="shared" si="357"/>
        <v/>
      </c>
      <c r="I427" s="128" t="str">
        <f t="shared" si="360"/>
        <v/>
      </c>
      <c r="J427" s="128" t="str">
        <f t="shared" si="361"/>
        <v/>
      </c>
      <c r="K427" s="140" t="str">
        <f t="shared" si="364"/>
        <v/>
      </c>
      <c r="L427" s="140"/>
      <c r="M427" s="139" t="str">
        <f t="shared" si="365"/>
        <v/>
      </c>
      <c r="N427" s="139"/>
      <c r="O427" s="46" t="str">
        <f t="shared" si="366"/>
        <v/>
      </c>
      <c r="P427" s="51" t="str">
        <f t="shared" si="367"/>
        <v/>
      </c>
      <c r="Q427" s="51"/>
      <c r="R427" s="75">
        <f>IF(R426+1&lt;13,(R426+1)*S1,1*S1)</f>
        <v>0</v>
      </c>
      <c r="S427" s="75">
        <f>SUM(BG427*S1)</f>
        <v>0</v>
      </c>
      <c r="T427" s="75">
        <f>IF(R427=1,(T426+1)*S1,T426*S1)</f>
        <v>0</v>
      </c>
      <c r="U427" s="75">
        <f>IF(U426+3&lt;13,(U426+3)*V1,(U426-9)*V1)</f>
        <v>0</v>
      </c>
      <c r="V427" s="75">
        <f>SUM(BG427*V1)</f>
        <v>0</v>
      </c>
      <c r="W427" s="75">
        <f>IF(U427&lt;4,(W426+1)*V1,W426*V1)</f>
        <v>0</v>
      </c>
      <c r="X427" s="75">
        <f>IF(X426+6&lt;13,(X426+6)*Y1,(X426-6)*Y1)</f>
        <v>0</v>
      </c>
      <c r="Y427" s="75">
        <f>SUM(BG427*Y1)</f>
        <v>0</v>
      </c>
      <c r="Z427" s="75">
        <f>IF(X427&lt;6,(Z426+1)*Y1,Z426*Y1)</f>
        <v>0</v>
      </c>
      <c r="AA427" s="75">
        <f>SUM(AA426*AB1)</f>
        <v>0</v>
      </c>
      <c r="AB427" s="75">
        <f>SUM(BG427*AB1)</f>
        <v>0</v>
      </c>
      <c r="AC427" s="75">
        <f>SUM(AC426+1*AB1)</f>
        <v>0</v>
      </c>
      <c r="AD427" s="75">
        <v>0</v>
      </c>
      <c r="AE427" s="75">
        <v>0</v>
      </c>
      <c r="AF427" s="75">
        <v>0</v>
      </c>
      <c r="AG427" s="75">
        <f>IF(AG426+2&lt;13,(AG426+2)*AH1,(AG426-10)*AH1)</f>
        <v>0</v>
      </c>
      <c r="AH427" s="75">
        <f>SUM(BG427*AH1)</f>
        <v>0</v>
      </c>
      <c r="AI427" s="75">
        <f>IF(AG427&lt;3,(AI426+1)*AH1,AI426*AH1)</f>
        <v>0</v>
      </c>
      <c r="AJ427" s="75">
        <f>IF(AJ425=AJ426,(AJ426+1-AK427)*AL1,AJ426*AL1)</f>
        <v>0</v>
      </c>
      <c r="AK427" s="75">
        <f t="shared" si="351"/>
        <v>0</v>
      </c>
      <c r="AL427" s="75">
        <f>IF(AJ427-AJ426=0,(AL426+15)*AL1,AM1*AL1)</f>
        <v>0</v>
      </c>
      <c r="AM427" s="75">
        <f>IF(AK427=12,(AM426+1)*AL1,AM426*AL1)</f>
        <v>0</v>
      </c>
      <c r="AN427" s="75">
        <f>IF(AN425=AN426,(AN426+1-AO427)*AO1,AN426*AO1)</f>
        <v>0</v>
      </c>
      <c r="AO427" s="75">
        <f t="shared" si="343"/>
        <v>0</v>
      </c>
      <c r="AP427" s="75">
        <f>IF(AN426=AN427,BG427*AO1,(AP426-15)*AO1)</f>
        <v>0</v>
      </c>
      <c r="AQ427" s="75">
        <f>IF(AO427=12,(AQ426+1)*AO1,AQ426*AO1)</f>
        <v>0</v>
      </c>
      <c r="AR427" s="91">
        <f>SUM(MONTH(BC426+14)*AS1)</f>
        <v>0</v>
      </c>
      <c r="AS427" s="91">
        <f>SUM(DAY(BC426+14)*AS1)</f>
        <v>0</v>
      </c>
      <c r="AT427" s="91">
        <f>SUM(YEAR(BC426+14)*AS1)</f>
        <v>0</v>
      </c>
      <c r="AU427" s="91">
        <f>SUM(MONTH(BC426+7)*AV1)</f>
        <v>0</v>
      </c>
      <c r="AV427" s="91">
        <f>SUM(DAY(BC426+7)*AV1)</f>
        <v>0</v>
      </c>
      <c r="AW427" s="91">
        <f>SUM(YEAR(BC426+7)*AV1)</f>
        <v>0</v>
      </c>
      <c r="AX427" s="91">
        <f t="shared" si="321"/>
        <v>1</v>
      </c>
      <c r="AY427" s="91">
        <f t="shared" si="319"/>
        <v>1</v>
      </c>
      <c r="AZ427" s="91">
        <f t="shared" si="320"/>
        <v>0</v>
      </c>
      <c r="BA427" s="91">
        <f t="shared" si="320"/>
        <v>0</v>
      </c>
      <c r="BB427" s="79">
        <f t="shared" si="322"/>
        <v>0</v>
      </c>
      <c r="BC427" s="91">
        <f t="shared" si="323"/>
        <v>0</v>
      </c>
      <c r="BD427" s="75" t="s">
        <v>59</v>
      </c>
      <c r="BE427" s="91">
        <f>IF(BC427&lt;BU42,((BC427*10)+5),999999)</f>
        <v>5</v>
      </c>
      <c r="BF427" s="91">
        <f t="shared" si="324"/>
        <v>1</v>
      </c>
      <c r="BG427" s="75">
        <f t="shared" si="325"/>
        <v>0</v>
      </c>
      <c r="BH427" s="75">
        <f t="shared" si="344"/>
        <v>0</v>
      </c>
      <c r="BI427" s="75" t="b">
        <f t="shared" si="326"/>
        <v>0</v>
      </c>
      <c r="BJ427" s="75">
        <f t="shared" si="327"/>
        <v>0</v>
      </c>
      <c r="BK427" s="75">
        <f t="shared" si="328"/>
        <v>0</v>
      </c>
      <c r="BL427" s="75" t="b">
        <f t="shared" si="329"/>
        <v>1</v>
      </c>
      <c r="BM427" s="75">
        <f t="shared" si="330"/>
        <v>0</v>
      </c>
      <c r="BN427" s="75">
        <f t="shared" si="331"/>
        <v>0</v>
      </c>
      <c r="BO427" s="75" t="b">
        <f t="shared" si="332"/>
        <v>0</v>
      </c>
      <c r="BP427" s="75">
        <f t="shared" si="333"/>
        <v>0</v>
      </c>
      <c r="BQ427" s="75">
        <f t="shared" si="334"/>
        <v>0</v>
      </c>
      <c r="BR427" s="75"/>
      <c r="BS427" s="72" t="b">
        <f t="shared" si="358"/>
        <v>0</v>
      </c>
      <c r="BT427" s="72">
        <f t="shared" si="363"/>
        <v>0</v>
      </c>
      <c r="BU427" s="69" t="str">
        <f t="shared" si="362"/>
        <v/>
      </c>
      <c r="BV427" s="75"/>
      <c r="BW427" s="75"/>
      <c r="BX427" s="75"/>
      <c r="BY427" s="75"/>
      <c r="BZ427" s="75"/>
      <c r="CA427" s="75"/>
      <c r="CB427" s="75"/>
      <c r="CC427" s="75"/>
      <c r="CD427" s="79">
        <f t="shared" si="335"/>
        <v>0</v>
      </c>
      <c r="CE427" s="92">
        <f>IF(CD427&lt;CE3,CD427,CE3)</f>
        <v>0</v>
      </c>
      <c r="CF427" s="72" t="str">
        <f>IF(CE427&gt;=CE3,"BALLOON","PMT")</f>
        <v>PMT</v>
      </c>
      <c r="CG427" s="91">
        <f t="shared" si="345"/>
        <v>0</v>
      </c>
      <c r="CH427" s="91">
        <f>IF(BX1=360,CB5,CG427)</f>
        <v>0</v>
      </c>
      <c r="CI427" s="75" t="b">
        <f t="shared" si="336"/>
        <v>0</v>
      </c>
      <c r="CJ427" s="75">
        <f t="shared" si="346"/>
        <v>0</v>
      </c>
      <c r="CK427" s="75">
        <f>SUM(CJ427*CK1)</f>
        <v>0</v>
      </c>
      <c r="CL427" s="98">
        <f t="shared" si="337"/>
        <v>0</v>
      </c>
      <c r="CM427" s="97">
        <f>IF(CF427="PMT",E16-CL427,0)</f>
        <v>0</v>
      </c>
      <c r="CN427" s="97">
        <f t="shared" si="350"/>
        <v>0</v>
      </c>
      <c r="CO427" s="97">
        <f t="shared" si="338"/>
        <v>0</v>
      </c>
      <c r="CP427" s="97">
        <f t="shared" si="339"/>
        <v>0</v>
      </c>
      <c r="CQ427" s="94">
        <f t="shared" si="340"/>
        <v>0</v>
      </c>
      <c r="CR427" s="95">
        <f t="shared" si="347"/>
        <v>0</v>
      </c>
      <c r="CS427" s="96">
        <f t="shared" si="341"/>
        <v>0</v>
      </c>
      <c r="CT427" s="75">
        <f t="shared" si="349"/>
        <v>0</v>
      </c>
      <c r="CU427" s="99">
        <f t="shared" si="342"/>
        <v>0</v>
      </c>
      <c r="CV427" s="99">
        <f t="shared" si="318"/>
        <v>0</v>
      </c>
      <c r="CW427" s="100">
        <f t="shared" si="348"/>
        <v>0</v>
      </c>
      <c r="CX427" s="75">
        <f>SUM(CR427*CT427*BE1)</f>
        <v>0</v>
      </c>
    </row>
    <row r="428" spans="1:102" ht="18.95" customHeight="1">
      <c r="A428" s="45" t="str">
        <f t="shared" si="352"/>
        <v/>
      </c>
      <c r="B428" s="55" t="str">
        <f t="shared" si="354"/>
        <v/>
      </c>
      <c r="C428" s="47" t="str">
        <f t="shared" si="353"/>
        <v/>
      </c>
      <c r="D428" s="56" t="str">
        <f t="shared" si="355"/>
        <v/>
      </c>
      <c r="E428" s="121" t="str">
        <f t="shared" si="359"/>
        <v/>
      </c>
      <c r="F428" s="121"/>
      <c r="G428" s="57" t="str">
        <f t="shared" si="356"/>
        <v/>
      </c>
      <c r="H428" s="57" t="str">
        <f t="shared" si="357"/>
        <v/>
      </c>
      <c r="I428" s="128" t="str">
        <f t="shared" si="360"/>
        <v/>
      </c>
      <c r="J428" s="128" t="str">
        <f t="shared" si="361"/>
        <v/>
      </c>
      <c r="K428" s="140" t="str">
        <f t="shared" si="364"/>
        <v/>
      </c>
      <c r="L428" s="140"/>
      <c r="M428" s="139" t="str">
        <f t="shared" si="365"/>
        <v/>
      </c>
      <c r="N428" s="139"/>
      <c r="O428" s="46" t="str">
        <f t="shared" si="366"/>
        <v/>
      </c>
      <c r="P428" s="51" t="str">
        <f t="shared" si="367"/>
        <v/>
      </c>
      <c r="Q428" s="51"/>
      <c r="R428" s="75">
        <f>IF(R427+1&lt;13,(R427+1)*S1,1*S1)</f>
        <v>0</v>
      </c>
      <c r="S428" s="75">
        <f>SUM(BG428*S1)</f>
        <v>0</v>
      </c>
      <c r="T428" s="75">
        <f>IF(R428=1,(T427+1)*S1,T427*S1)</f>
        <v>0</v>
      </c>
      <c r="U428" s="75">
        <f>IF(U427+3&lt;13,(U427+3)*V1,(U427-9)*V1)</f>
        <v>0</v>
      </c>
      <c r="V428" s="75">
        <f>SUM(BG428*V1)</f>
        <v>0</v>
      </c>
      <c r="W428" s="75">
        <f>IF(U428&lt;4,(W427+1)*V1,W427*V1)</f>
        <v>0</v>
      </c>
      <c r="X428" s="75">
        <f>IF(X427+6&lt;13,(X427+6)*Y1,(X427-6)*Y1)</f>
        <v>0</v>
      </c>
      <c r="Y428" s="75">
        <f>SUM(BG428*Y1)</f>
        <v>0</v>
      </c>
      <c r="Z428" s="75">
        <f>IF(X428&lt;6,(Z427+1)*Y1,Z427*Y1)</f>
        <v>0</v>
      </c>
      <c r="AA428" s="75">
        <f>SUM(AA427*AB1)</f>
        <v>0</v>
      </c>
      <c r="AB428" s="75">
        <f>SUM(BG428*AB1)</f>
        <v>0</v>
      </c>
      <c r="AC428" s="75">
        <f>SUM(AC427+1*AB1)</f>
        <v>0</v>
      </c>
      <c r="AD428" s="75">
        <v>0</v>
      </c>
      <c r="AE428" s="75">
        <v>0</v>
      </c>
      <c r="AF428" s="75">
        <v>0</v>
      </c>
      <c r="AG428" s="75">
        <f>IF(AG427+2&lt;13,(AG427+2)*AH1,(AG427-10)*AH1)</f>
        <v>0</v>
      </c>
      <c r="AH428" s="75">
        <f>SUM(BG428*AH1)</f>
        <v>0</v>
      </c>
      <c r="AI428" s="75">
        <f>IF(AG428&lt;3,(AI427+1)*AH1,AI427*AH1)</f>
        <v>0</v>
      </c>
      <c r="AJ428" s="75">
        <f>IF(AJ426=AJ427,(AJ427+1-AK428)*AL1,AJ427*AL1)</f>
        <v>0</v>
      </c>
      <c r="AK428" s="75">
        <f t="shared" si="351"/>
        <v>0</v>
      </c>
      <c r="AL428" s="75">
        <f>IF(AJ428-AJ427=0,(AL427+15)*AL1,AM1*AL1)</f>
        <v>0</v>
      </c>
      <c r="AM428" s="75">
        <f>IF(AK428=12,(AM427+1)*AL1,AM427*AL1)</f>
        <v>0</v>
      </c>
      <c r="AN428" s="75">
        <f>IF(AN426=AN427,(AN427+1-AO428)*AO1,AN427*AO1)</f>
        <v>0</v>
      </c>
      <c r="AO428" s="75">
        <f t="shared" si="343"/>
        <v>0</v>
      </c>
      <c r="AP428" s="75">
        <f>IF(AN427=AN428,BG428*AO1,(AP427-15)*AO1)</f>
        <v>0</v>
      </c>
      <c r="AQ428" s="75">
        <f>IF(AO428=12,(AQ427+1)*AO1,AQ427*AO1)</f>
        <v>0</v>
      </c>
      <c r="AR428" s="91">
        <f>SUM(MONTH(BC427+14)*AS1)</f>
        <v>0</v>
      </c>
      <c r="AS428" s="91">
        <f>SUM(DAY(BC427+14)*AS1)</f>
        <v>0</v>
      </c>
      <c r="AT428" s="91">
        <f>SUM(YEAR(BC427+14)*AS1)</f>
        <v>0</v>
      </c>
      <c r="AU428" s="91">
        <f>SUM(MONTH(BC427+7)*AV1)</f>
        <v>0</v>
      </c>
      <c r="AV428" s="91">
        <f>SUM(DAY(BC427+7)*AV1)</f>
        <v>0</v>
      </c>
      <c r="AW428" s="91">
        <f>SUM(YEAR(BC427+7)*AV1)</f>
        <v>0</v>
      </c>
      <c r="AX428" s="91">
        <f t="shared" si="321"/>
        <v>1</v>
      </c>
      <c r="AY428" s="91">
        <f t="shared" si="319"/>
        <v>1</v>
      </c>
      <c r="AZ428" s="91">
        <f t="shared" si="320"/>
        <v>0</v>
      </c>
      <c r="BA428" s="91">
        <f t="shared" si="320"/>
        <v>0</v>
      </c>
      <c r="BB428" s="79">
        <f t="shared" si="322"/>
        <v>0</v>
      </c>
      <c r="BC428" s="91">
        <f t="shared" si="323"/>
        <v>0</v>
      </c>
      <c r="BD428" s="75" t="s">
        <v>59</v>
      </c>
      <c r="BE428" s="91">
        <f>IF(BC428&lt;BU42,((BC428*10)+5),999999)</f>
        <v>5</v>
      </c>
      <c r="BF428" s="91">
        <f t="shared" si="324"/>
        <v>1</v>
      </c>
      <c r="BG428" s="75">
        <f t="shared" si="325"/>
        <v>0</v>
      </c>
      <c r="BH428" s="75">
        <f t="shared" si="344"/>
        <v>0</v>
      </c>
      <c r="BI428" s="75" t="b">
        <f t="shared" si="326"/>
        <v>0</v>
      </c>
      <c r="BJ428" s="75">
        <f t="shared" si="327"/>
        <v>0</v>
      </c>
      <c r="BK428" s="75">
        <f t="shared" si="328"/>
        <v>0</v>
      </c>
      <c r="BL428" s="75" t="b">
        <f t="shared" si="329"/>
        <v>1</v>
      </c>
      <c r="BM428" s="75">
        <f t="shared" si="330"/>
        <v>0</v>
      </c>
      <c r="BN428" s="75">
        <f t="shared" si="331"/>
        <v>0</v>
      </c>
      <c r="BO428" s="75" t="b">
        <f t="shared" si="332"/>
        <v>0</v>
      </c>
      <c r="BP428" s="75">
        <f t="shared" si="333"/>
        <v>0</v>
      </c>
      <c r="BQ428" s="75">
        <f t="shared" si="334"/>
        <v>0</v>
      </c>
      <c r="BR428" s="75"/>
      <c r="BS428" s="72" t="b">
        <f t="shared" si="358"/>
        <v>0</v>
      </c>
      <c r="BT428" s="72">
        <f t="shared" si="363"/>
        <v>0</v>
      </c>
      <c r="BU428" s="69" t="str">
        <f t="shared" si="362"/>
        <v/>
      </c>
      <c r="BV428" s="75"/>
      <c r="BW428" s="75"/>
      <c r="BX428" s="75"/>
      <c r="BY428" s="75"/>
      <c r="BZ428" s="75"/>
      <c r="CA428" s="75"/>
      <c r="CB428" s="75"/>
      <c r="CC428" s="75"/>
      <c r="CD428" s="79">
        <f t="shared" si="335"/>
        <v>0</v>
      </c>
      <c r="CE428" s="92">
        <f>IF(CD428&lt;CE3,CD428,CE3)</f>
        <v>0</v>
      </c>
      <c r="CF428" s="72" t="str">
        <f>IF(CE428&gt;=CE3,"BALLOON","PMT")</f>
        <v>PMT</v>
      </c>
      <c r="CG428" s="91">
        <f t="shared" si="345"/>
        <v>0</v>
      </c>
      <c r="CH428" s="91">
        <f>IF(BX1=360,CB5,CG428)</f>
        <v>0</v>
      </c>
      <c r="CI428" s="75" t="b">
        <f t="shared" si="336"/>
        <v>0</v>
      </c>
      <c r="CJ428" s="75">
        <f t="shared" si="346"/>
        <v>0</v>
      </c>
      <c r="CK428" s="75">
        <f>SUM(CJ428*CK1)</f>
        <v>0</v>
      </c>
      <c r="CL428" s="98">
        <f t="shared" si="337"/>
        <v>0</v>
      </c>
      <c r="CM428" s="97">
        <f>IF(CF428="PMT",E16-CL428,0)</f>
        <v>0</v>
      </c>
      <c r="CN428" s="97">
        <f t="shared" si="350"/>
        <v>0</v>
      </c>
      <c r="CO428" s="97">
        <f t="shared" si="338"/>
        <v>0</v>
      </c>
      <c r="CP428" s="97">
        <f t="shared" si="339"/>
        <v>0</v>
      </c>
      <c r="CQ428" s="94">
        <f t="shared" si="340"/>
        <v>0</v>
      </c>
      <c r="CR428" s="95">
        <f t="shared" si="347"/>
        <v>0</v>
      </c>
      <c r="CS428" s="96">
        <f t="shared" si="341"/>
        <v>0</v>
      </c>
      <c r="CT428" s="75">
        <f t="shared" si="349"/>
        <v>0</v>
      </c>
      <c r="CU428" s="99">
        <f t="shared" si="342"/>
        <v>0</v>
      </c>
      <c r="CV428" s="99">
        <f t="shared" si="318"/>
        <v>0</v>
      </c>
      <c r="CW428" s="100">
        <f t="shared" si="348"/>
        <v>0</v>
      </c>
      <c r="CX428" s="75">
        <f>SUM(CR428*CT428*BE1)</f>
        <v>0</v>
      </c>
    </row>
    <row r="429" spans="1:102" ht="18.95" customHeight="1">
      <c r="A429" s="45" t="str">
        <f t="shared" si="352"/>
        <v/>
      </c>
      <c r="B429" s="55" t="str">
        <f t="shared" si="354"/>
        <v/>
      </c>
      <c r="C429" s="47" t="str">
        <f t="shared" si="353"/>
        <v/>
      </c>
      <c r="D429" s="56" t="str">
        <f t="shared" si="355"/>
        <v/>
      </c>
      <c r="E429" s="121" t="str">
        <f t="shared" si="359"/>
        <v/>
      </c>
      <c r="F429" s="121"/>
      <c r="G429" s="57" t="str">
        <f t="shared" si="356"/>
        <v/>
      </c>
      <c r="H429" s="57" t="str">
        <f t="shared" si="357"/>
        <v/>
      </c>
      <c r="I429" s="128" t="str">
        <f t="shared" si="360"/>
        <v/>
      </c>
      <c r="J429" s="128" t="str">
        <f t="shared" si="361"/>
        <v/>
      </c>
      <c r="K429" s="140" t="str">
        <f t="shared" si="364"/>
        <v/>
      </c>
      <c r="L429" s="140"/>
      <c r="M429" s="139" t="str">
        <f t="shared" si="365"/>
        <v/>
      </c>
      <c r="N429" s="139"/>
      <c r="O429" s="46" t="str">
        <f t="shared" si="366"/>
        <v/>
      </c>
      <c r="P429" s="51" t="str">
        <f t="shared" si="367"/>
        <v/>
      </c>
      <c r="Q429" s="51"/>
      <c r="R429" s="75">
        <f>IF(R428+1&lt;13,(R428+1)*S1,1*S1)</f>
        <v>0</v>
      </c>
      <c r="S429" s="75">
        <f>SUM(BG429*S1)</f>
        <v>0</v>
      </c>
      <c r="T429" s="75">
        <f>IF(R429=1,(T428+1)*S1,T428*S1)</f>
        <v>0</v>
      </c>
      <c r="U429" s="75">
        <f>IF(U428+3&lt;13,(U428+3)*V1,(U428-9)*V1)</f>
        <v>0</v>
      </c>
      <c r="V429" s="75">
        <f>SUM(BG429*V1)</f>
        <v>0</v>
      </c>
      <c r="W429" s="75">
        <f>IF(U429&lt;4,(W428+1)*V1,W428*V1)</f>
        <v>0</v>
      </c>
      <c r="X429" s="75">
        <f>IF(X428+6&lt;13,(X428+6)*Y1,(X428-6)*Y1)</f>
        <v>0</v>
      </c>
      <c r="Y429" s="75">
        <f>SUM(BG429*Y1)</f>
        <v>0</v>
      </c>
      <c r="Z429" s="75">
        <f>IF(X429&lt;6,(Z428+1)*Y1,Z428*Y1)</f>
        <v>0</v>
      </c>
      <c r="AA429" s="75">
        <f>SUM(AA428*AB1)</f>
        <v>0</v>
      </c>
      <c r="AB429" s="75">
        <f>SUM(BG429*AB1)</f>
        <v>0</v>
      </c>
      <c r="AC429" s="75">
        <f>SUM(AC428+1*AB1)</f>
        <v>0</v>
      </c>
      <c r="AD429" s="75">
        <v>0</v>
      </c>
      <c r="AE429" s="75">
        <v>0</v>
      </c>
      <c r="AF429" s="75">
        <v>0</v>
      </c>
      <c r="AG429" s="75">
        <f>IF(AG428+2&lt;13,(AG428+2)*AH1,(AG428-10)*AH1)</f>
        <v>0</v>
      </c>
      <c r="AH429" s="75">
        <f>SUM(BG429*AH1)</f>
        <v>0</v>
      </c>
      <c r="AI429" s="75">
        <f>IF(AG429&lt;3,(AI428+1)*AH1,AI428*AH1)</f>
        <v>0</v>
      </c>
      <c r="AJ429" s="75">
        <f>IF(AJ427=AJ428,(AJ428+1-AK429)*AL1,AJ428*AL1)</f>
        <v>0</v>
      </c>
      <c r="AK429" s="75">
        <f t="shared" si="351"/>
        <v>0</v>
      </c>
      <c r="AL429" s="75">
        <f>IF(AJ429-AJ428=0,(AL428+15)*AL1,AM1*AL1)</f>
        <v>0</v>
      </c>
      <c r="AM429" s="75">
        <f>IF(AK429=12,(AM428+1)*AL1,AM428*AL1)</f>
        <v>0</v>
      </c>
      <c r="AN429" s="75">
        <f>IF(AN427=AN428,(AN428+1-AO429)*AO1,AN428*AO1)</f>
        <v>0</v>
      </c>
      <c r="AO429" s="75">
        <f t="shared" si="343"/>
        <v>0</v>
      </c>
      <c r="AP429" s="75">
        <f>IF(AN428=AN429,BG429*AO1,(AP428-15)*AO1)</f>
        <v>0</v>
      </c>
      <c r="AQ429" s="75">
        <f>IF(AO429=12,(AQ428+1)*AO1,AQ428*AO1)</f>
        <v>0</v>
      </c>
      <c r="AR429" s="91">
        <f>SUM(MONTH(BC428+14)*AS1)</f>
        <v>0</v>
      </c>
      <c r="AS429" s="91">
        <f>SUM(DAY(BC428+14)*AS1)</f>
        <v>0</v>
      </c>
      <c r="AT429" s="91">
        <f>SUM(YEAR(BC428+14)*AS1)</f>
        <v>0</v>
      </c>
      <c r="AU429" s="91">
        <f>SUM(MONTH(BC428+7)*AV1)</f>
        <v>0</v>
      </c>
      <c r="AV429" s="91">
        <f>SUM(DAY(BC428+7)*AV1)</f>
        <v>0</v>
      </c>
      <c r="AW429" s="91">
        <f>SUM(YEAR(BC428+7)*AV1)</f>
        <v>0</v>
      </c>
      <c r="AX429" s="91">
        <f t="shared" si="321"/>
        <v>1</v>
      </c>
      <c r="AY429" s="91">
        <f t="shared" si="319"/>
        <v>1</v>
      </c>
      <c r="AZ429" s="91">
        <f t="shared" si="320"/>
        <v>0</v>
      </c>
      <c r="BA429" s="91">
        <f t="shared" si="320"/>
        <v>0</v>
      </c>
      <c r="BB429" s="79">
        <f t="shared" si="322"/>
        <v>0</v>
      </c>
      <c r="BC429" s="91">
        <f t="shared" si="323"/>
        <v>0</v>
      </c>
      <c r="BD429" s="75" t="s">
        <v>59</v>
      </c>
      <c r="BE429" s="91">
        <f>IF(BC429&lt;BU42,((BC429*10)+5),999999)</f>
        <v>5</v>
      </c>
      <c r="BF429" s="91">
        <f t="shared" si="324"/>
        <v>1</v>
      </c>
      <c r="BG429" s="75">
        <f t="shared" si="325"/>
        <v>0</v>
      </c>
      <c r="BH429" s="75">
        <f t="shared" si="344"/>
        <v>0</v>
      </c>
      <c r="BI429" s="75" t="b">
        <f t="shared" si="326"/>
        <v>0</v>
      </c>
      <c r="BJ429" s="75">
        <f t="shared" si="327"/>
        <v>0</v>
      </c>
      <c r="BK429" s="75">
        <f t="shared" si="328"/>
        <v>0</v>
      </c>
      <c r="BL429" s="75" t="b">
        <f t="shared" si="329"/>
        <v>1</v>
      </c>
      <c r="BM429" s="75">
        <f t="shared" si="330"/>
        <v>0</v>
      </c>
      <c r="BN429" s="75">
        <f t="shared" si="331"/>
        <v>0</v>
      </c>
      <c r="BO429" s="75" t="b">
        <f t="shared" si="332"/>
        <v>0</v>
      </c>
      <c r="BP429" s="75">
        <f t="shared" si="333"/>
        <v>0</v>
      </c>
      <c r="BQ429" s="75">
        <f t="shared" si="334"/>
        <v>0</v>
      </c>
      <c r="BR429" s="75"/>
      <c r="BS429" s="72" t="b">
        <f t="shared" si="358"/>
        <v>0</v>
      </c>
      <c r="BT429" s="72">
        <f t="shared" si="363"/>
        <v>0</v>
      </c>
      <c r="BU429" s="69" t="str">
        <f t="shared" si="362"/>
        <v/>
      </c>
      <c r="BV429" s="75"/>
      <c r="BW429" s="75"/>
      <c r="BX429" s="75"/>
      <c r="BY429" s="75"/>
      <c r="BZ429" s="75"/>
      <c r="CA429" s="75"/>
      <c r="CB429" s="75"/>
      <c r="CC429" s="75"/>
      <c r="CD429" s="79">
        <f t="shared" si="335"/>
        <v>0</v>
      </c>
      <c r="CE429" s="92">
        <f>IF(CD429&lt;CE3,CD429,CE3)</f>
        <v>0</v>
      </c>
      <c r="CF429" s="72" t="str">
        <f>IF(CE429&gt;=CE3,"BALLOON","PMT")</f>
        <v>PMT</v>
      </c>
      <c r="CG429" s="91">
        <f t="shared" si="345"/>
        <v>0</v>
      </c>
      <c r="CH429" s="91">
        <f>IF(BX1=360,CB5,CG429)</f>
        <v>0</v>
      </c>
      <c r="CI429" s="75" t="b">
        <f t="shared" si="336"/>
        <v>0</v>
      </c>
      <c r="CJ429" s="75">
        <f t="shared" si="346"/>
        <v>0</v>
      </c>
      <c r="CK429" s="75">
        <f>SUM(CJ429*CK1)</f>
        <v>0</v>
      </c>
      <c r="CL429" s="98">
        <f t="shared" si="337"/>
        <v>0</v>
      </c>
      <c r="CM429" s="97">
        <f>IF(CF429="PMT",E16-CL429,0)</f>
        <v>0</v>
      </c>
      <c r="CN429" s="97">
        <f t="shared" si="350"/>
        <v>0</v>
      </c>
      <c r="CO429" s="97">
        <f t="shared" si="338"/>
        <v>0</v>
      </c>
      <c r="CP429" s="97">
        <f t="shared" si="339"/>
        <v>0</v>
      </c>
      <c r="CQ429" s="94">
        <f t="shared" si="340"/>
        <v>0</v>
      </c>
      <c r="CR429" s="95">
        <f t="shared" si="347"/>
        <v>0</v>
      </c>
      <c r="CS429" s="96">
        <f t="shared" si="341"/>
        <v>0</v>
      </c>
      <c r="CT429" s="75">
        <f t="shared" si="349"/>
        <v>0</v>
      </c>
      <c r="CU429" s="99">
        <f t="shared" si="342"/>
        <v>0</v>
      </c>
      <c r="CV429" s="99">
        <f t="shared" si="318"/>
        <v>0</v>
      </c>
      <c r="CW429" s="100">
        <f t="shared" si="348"/>
        <v>0</v>
      </c>
      <c r="CX429" s="75">
        <f>SUM(CR429*CT429*BE1)</f>
        <v>0</v>
      </c>
    </row>
    <row r="430" spans="1:102" ht="18.95" customHeight="1">
      <c r="A430" s="45" t="str">
        <f t="shared" si="352"/>
        <v/>
      </c>
      <c r="B430" s="55" t="str">
        <f t="shared" si="354"/>
        <v/>
      </c>
      <c r="C430" s="47" t="str">
        <f t="shared" si="353"/>
        <v/>
      </c>
      <c r="D430" s="56" t="str">
        <f t="shared" si="355"/>
        <v/>
      </c>
      <c r="E430" s="121" t="str">
        <f t="shared" si="359"/>
        <v/>
      </c>
      <c r="F430" s="121"/>
      <c r="G430" s="57" t="str">
        <f t="shared" si="356"/>
        <v/>
      </c>
      <c r="H430" s="57" t="str">
        <f t="shared" si="357"/>
        <v/>
      </c>
      <c r="I430" s="128" t="str">
        <f t="shared" si="360"/>
        <v/>
      </c>
      <c r="J430" s="128" t="str">
        <f t="shared" si="361"/>
        <v/>
      </c>
      <c r="K430" s="140" t="str">
        <f t="shared" si="364"/>
        <v/>
      </c>
      <c r="L430" s="140"/>
      <c r="M430" s="139" t="str">
        <f t="shared" si="365"/>
        <v/>
      </c>
      <c r="N430" s="139"/>
      <c r="O430" s="46" t="str">
        <f t="shared" si="366"/>
        <v/>
      </c>
      <c r="P430" s="51" t="str">
        <f t="shared" si="367"/>
        <v/>
      </c>
      <c r="Q430" s="51"/>
      <c r="R430" s="75">
        <f>IF(R429+1&lt;13,(R429+1)*S1,1*S1)</f>
        <v>0</v>
      </c>
      <c r="S430" s="75">
        <f>SUM(BG430*S1)</f>
        <v>0</v>
      </c>
      <c r="T430" s="75">
        <f>IF(R430=1,(T429+1)*S1,T429*S1)</f>
        <v>0</v>
      </c>
      <c r="U430" s="75">
        <f>IF(U429+3&lt;13,(U429+3)*V1,(U429-9)*V1)</f>
        <v>0</v>
      </c>
      <c r="V430" s="75">
        <f>SUM(BG430*V1)</f>
        <v>0</v>
      </c>
      <c r="W430" s="75">
        <f>IF(U430&lt;4,(W429+1)*V1,W429*V1)</f>
        <v>0</v>
      </c>
      <c r="X430" s="75">
        <f>IF(X429+6&lt;13,(X429+6)*Y1,(X429-6)*Y1)</f>
        <v>0</v>
      </c>
      <c r="Y430" s="75">
        <f>SUM(BG430*Y1)</f>
        <v>0</v>
      </c>
      <c r="Z430" s="75">
        <f>IF(X430&lt;6,(Z429+1)*Y1,Z429*Y1)</f>
        <v>0</v>
      </c>
      <c r="AA430" s="75">
        <f>SUM(AA429*AB1)</f>
        <v>0</v>
      </c>
      <c r="AB430" s="75">
        <f>SUM(BG430*AB1)</f>
        <v>0</v>
      </c>
      <c r="AC430" s="75">
        <f>SUM(AC429+1*AB1)</f>
        <v>0</v>
      </c>
      <c r="AD430" s="75">
        <v>0</v>
      </c>
      <c r="AE430" s="75">
        <v>0</v>
      </c>
      <c r="AF430" s="75">
        <v>0</v>
      </c>
      <c r="AG430" s="75">
        <f>IF(AG429+2&lt;13,(AG429+2)*AH1,(AG429-10)*AH1)</f>
        <v>0</v>
      </c>
      <c r="AH430" s="75">
        <f>SUM(BG430*AH1)</f>
        <v>0</v>
      </c>
      <c r="AI430" s="75">
        <f>IF(AG430&lt;3,(AI429+1)*AH1,AI429*AH1)</f>
        <v>0</v>
      </c>
      <c r="AJ430" s="75">
        <f>IF(AJ428=AJ429,(AJ429+1-AK430)*AL1,AJ429*AL1)</f>
        <v>0</v>
      </c>
      <c r="AK430" s="75">
        <f t="shared" si="351"/>
        <v>0</v>
      </c>
      <c r="AL430" s="75">
        <f>IF(AJ430-AJ429=0,(AL429+15)*AL1,AM1*AL1)</f>
        <v>0</v>
      </c>
      <c r="AM430" s="75">
        <f>IF(AK430=12,(AM429+1)*AL1,AM429*AL1)</f>
        <v>0</v>
      </c>
      <c r="AN430" s="75">
        <f>IF(AN428=AN429,(AN429+1-AO430)*AO1,AN429*AO1)</f>
        <v>0</v>
      </c>
      <c r="AO430" s="75">
        <f t="shared" si="343"/>
        <v>0</v>
      </c>
      <c r="AP430" s="75">
        <f>IF(AN429=AN430,BG430*AO1,(AP429-15)*AO1)</f>
        <v>0</v>
      </c>
      <c r="AQ430" s="75">
        <f>IF(AO430=12,(AQ429+1)*AO1,AQ429*AO1)</f>
        <v>0</v>
      </c>
      <c r="AR430" s="91">
        <f>SUM(MONTH(BC429+14)*AS1)</f>
        <v>0</v>
      </c>
      <c r="AS430" s="91">
        <f>SUM(DAY(BC429+14)*AS1)</f>
        <v>0</v>
      </c>
      <c r="AT430" s="91">
        <f>SUM(YEAR(BC429+14)*AS1)</f>
        <v>0</v>
      </c>
      <c r="AU430" s="91">
        <f>SUM(MONTH(BC429+7)*AV1)</f>
        <v>0</v>
      </c>
      <c r="AV430" s="91">
        <f>SUM(DAY(BC429+7)*AV1)</f>
        <v>0</v>
      </c>
      <c r="AW430" s="91">
        <f>SUM(YEAR(BC429+7)*AV1)</f>
        <v>0</v>
      </c>
      <c r="AX430" s="91">
        <f t="shared" si="321"/>
        <v>1</v>
      </c>
      <c r="AY430" s="91">
        <f t="shared" si="319"/>
        <v>1</v>
      </c>
      <c r="AZ430" s="91">
        <f t="shared" si="320"/>
        <v>0</v>
      </c>
      <c r="BA430" s="91">
        <f t="shared" si="320"/>
        <v>0</v>
      </c>
      <c r="BB430" s="79">
        <f t="shared" si="322"/>
        <v>0</v>
      </c>
      <c r="BC430" s="91">
        <f t="shared" si="323"/>
        <v>0</v>
      </c>
      <c r="BD430" s="75" t="s">
        <v>59</v>
      </c>
      <c r="BE430" s="91">
        <f>IF(BC430&lt;BU42,((BC430*10)+5),999999)</f>
        <v>5</v>
      </c>
      <c r="BF430" s="91">
        <f t="shared" si="324"/>
        <v>1</v>
      </c>
      <c r="BG430" s="75">
        <f t="shared" si="325"/>
        <v>0</v>
      </c>
      <c r="BH430" s="75">
        <f t="shared" si="344"/>
        <v>0</v>
      </c>
      <c r="BI430" s="75" t="b">
        <f t="shared" si="326"/>
        <v>0</v>
      </c>
      <c r="BJ430" s="75">
        <f t="shared" si="327"/>
        <v>0</v>
      </c>
      <c r="BK430" s="75">
        <f t="shared" si="328"/>
        <v>0</v>
      </c>
      <c r="BL430" s="75" t="b">
        <f t="shared" si="329"/>
        <v>1</v>
      </c>
      <c r="BM430" s="75">
        <f t="shared" si="330"/>
        <v>0</v>
      </c>
      <c r="BN430" s="75">
        <f t="shared" si="331"/>
        <v>0</v>
      </c>
      <c r="BO430" s="75" t="b">
        <f t="shared" si="332"/>
        <v>0</v>
      </c>
      <c r="BP430" s="75">
        <f t="shared" si="333"/>
        <v>0</v>
      </c>
      <c r="BQ430" s="75">
        <f t="shared" si="334"/>
        <v>0</v>
      </c>
      <c r="BR430" s="75"/>
      <c r="BS430" s="72" t="b">
        <f t="shared" si="358"/>
        <v>0</v>
      </c>
      <c r="BT430" s="72">
        <f t="shared" si="363"/>
        <v>0</v>
      </c>
      <c r="BU430" s="69" t="str">
        <f t="shared" si="362"/>
        <v/>
      </c>
      <c r="BV430" s="75"/>
      <c r="BW430" s="75"/>
      <c r="BX430" s="75"/>
      <c r="BY430" s="75"/>
      <c r="BZ430" s="75"/>
      <c r="CA430" s="75"/>
      <c r="CB430" s="75"/>
      <c r="CC430" s="75"/>
      <c r="CD430" s="79">
        <f t="shared" si="335"/>
        <v>0</v>
      </c>
      <c r="CE430" s="92">
        <f>IF(CD430&lt;CE3,CD430,CE3)</f>
        <v>0</v>
      </c>
      <c r="CF430" s="72" t="str">
        <f>IF(CE430&gt;=CE3,"BALLOON","PMT")</f>
        <v>PMT</v>
      </c>
      <c r="CG430" s="91">
        <f t="shared" si="345"/>
        <v>0</v>
      </c>
      <c r="CH430" s="91">
        <f>IF(BX1=360,CB5,CG430)</f>
        <v>0</v>
      </c>
      <c r="CI430" s="75" t="b">
        <f t="shared" si="336"/>
        <v>0</v>
      </c>
      <c r="CJ430" s="75">
        <f t="shared" si="346"/>
        <v>0</v>
      </c>
      <c r="CK430" s="75">
        <f>SUM(CJ430*CK1)</f>
        <v>0</v>
      </c>
      <c r="CL430" s="98">
        <f t="shared" si="337"/>
        <v>0</v>
      </c>
      <c r="CM430" s="97">
        <f>IF(CF430="PMT",E16-CL430,0)</f>
        <v>0</v>
      </c>
      <c r="CN430" s="97">
        <f t="shared" si="350"/>
        <v>0</v>
      </c>
      <c r="CO430" s="97">
        <f t="shared" si="338"/>
        <v>0</v>
      </c>
      <c r="CP430" s="97">
        <f t="shared" si="339"/>
        <v>0</v>
      </c>
      <c r="CQ430" s="94">
        <f t="shared" si="340"/>
        <v>0</v>
      </c>
      <c r="CR430" s="95">
        <f t="shared" si="347"/>
        <v>0</v>
      </c>
      <c r="CS430" s="96">
        <f t="shared" si="341"/>
        <v>0</v>
      </c>
      <c r="CT430" s="75">
        <f t="shared" si="349"/>
        <v>0</v>
      </c>
      <c r="CU430" s="99">
        <f t="shared" si="342"/>
        <v>0</v>
      </c>
      <c r="CV430" s="99">
        <f t="shared" si="318"/>
        <v>0</v>
      </c>
      <c r="CW430" s="100">
        <f t="shared" si="348"/>
        <v>0</v>
      </c>
      <c r="CX430" s="75">
        <f>SUM(CR430*CT430*BE1)</f>
        <v>0</v>
      </c>
    </row>
    <row r="431" spans="1:102" ht="18.95" customHeight="1">
      <c r="A431" s="45" t="str">
        <f t="shared" si="352"/>
        <v/>
      </c>
      <c r="B431" s="55" t="str">
        <f t="shared" si="354"/>
        <v/>
      </c>
      <c r="C431" s="47" t="str">
        <f t="shared" si="353"/>
        <v/>
      </c>
      <c r="D431" s="56" t="str">
        <f t="shared" si="355"/>
        <v/>
      </c>
      <c r="E431" s="121" t="str">
        <f t="shared" si="359"/>
        <v/>
      </c>
      <c r="F431" s="121"/>
      <c r="G431" s="57" t="str">
        <f t="shared" si="356"/>
        <v/>
      </c>
      <c r="H431" s="57" t="str">
        <f t="shared" si="357"/>
        <v/>
      </c>
      <c r="I431" s="128" t="str">
        <f t="shared" si="360"/>
        <v/>
      </c>
      <c r="J431" s="128" t="str">
        <f t="shared" si="361"/>
        <v/>
      </c>
      <c r="K431" s="140" t="str">
        <f t="shared" si="364"/>
        <v/>
      </c>
      <c r="L431" s="140"/>
      <c r="M431" s="139" t="str">
        <f t="shared" si="365"/>
        <v/>
      </c>
      <c r="N431" s="139"/>
      <c r="O431" s="46" t="str">
        <f t="shared" si="366"/>
        <v/>
      </c>
      <c r="P431" s="51" t="str">
        <f t="shared" si="367"/>
        <v/>
      </c>
      <c r="Q431" s="51"/>
      <c r="R431" s="75">
        <f>IF(R430+1&lt;13,(R430+1)*S1,1*S1)</f>
        <v>0</v>
      </c>
      <c r="S431" s="75">
        <f>SUM(BG431*S1)</f>
        <v>0</v>
      </c>
      <c r="T431" s="75">
        <f>IF(R431=1,(T430+1)*S1,T430*S1)</f>
        <v>0</v>
      </c>
      <c r="U431" s="75">
        <f>IF(U430+3&lt;13,(U430+3)*V1,(U430-9)*V1)</f>
        <v>0</v>
      </c>
      <c r="V431" s="75">
        <f>SUM(BG431*V1)</f>
        <v>0</v>
      </c>
      <c r="W431" s="75">
        <f>IF(U431&lt;4,(W430+1)*V1,W430*V1)</f>
        <v>0</v>
      </c>
      <c r="X431" s="75">
        <f>IF(X430+6&lt;13,(X430+6)*Y1,(X430-6)*Y1)</f>
        <v>0</v>
      </c>
      <c r="Y431" s="75">
        <f>SUM(BG431*Y1)</f>
        <v>0</v>
      </c>
      <c r="Z431" s="75">
        <f>IF(X431&lt;6,(Z430+1)*Y1,Z430*Y1)</f>
        <v>0</v>
      </c>
      <c r="AA431" s="75">
        <f>SUM(AA430*AB1)</f>
        <v>0</v>
      </c>
      <c r="AB431" s="75">
        <f>SUM(BG431*AB1)</f>
        <v>0</v>
      </c>
      <c r="AC431" s="75">
        <f>SUM(AC430+1*AB1)</f>
        <v>0</v>
      </c>
      <c r="AD431" s="75">
        <v>0</v>
      </c>
      <c r="AE431" s="75">
        <v>0</v>
      </c>
      <c r="AF431" s="75">
        <v>0</v>
      </c>
      <c r="AG431" s="75">
        <f>IF(AG430+2&lt;13,(AG430+2)*AH1,(AG430-10)*AH1)</f>
        <v>0</v>
      </c>
      <c r="AH431" s="75">
        <f>SUM(BG431*AH1)</f>
        <v>0</v>
      </c>
      <c r="AI431" s="75">
        <f>IF(AG431&lt;3,(AI430+1)*AH1,AI430*AH1)</f>
        <v>0</v>
      </c>
      <c r="AJ431" s="75">
        <f>IF(AJ429=AJ430,(AJ430+1-AK431)*AL1,AJ430*AL1)</f>
        <v>0</v>
      </c>
      <c r="AK431" s="75">
        <f t="shared" si="351"/>
        <v>0</v>
      </c>
      <c r="AL431" s="75">
        <f>IF(AJ431-AJ430=0,(AL430+15)*AL1,AM1*AL1)</f>
        <v>0</v>
      </c>
      <c r="AM431" s="75">
        <f>IF(AK431=12,(AM430+1)*AL1,AM430*AL1)</f>
        <v>0</v>
      </c>
      <c r="AN431" s="75">
        <f>IF(AN429=AN430,(AN430+1-AO431)*AO1,AN430*AO1)</f>
        <v>0</v>
      </c>
      <c r="AO431" s="75">
        <f t="shared" si="343"/>
        <v>0</v>
      </c>
      <c r="AP431" s="75">
        <f>IF(AN430=AN431,BG431*AO1,(AP430-15)*AO1)</f>
        <v>0</v>
      </c>
      <c r="AQ431" s="75">
        <f>IF(AO431=12,(AQ430+1)*AO1,AQ430*AO1)</f>
        <v>0</v>
      </c>
      <c r="AR431" s="91">
        <f>SUM(MONTH(BC430+14)*AS1)</f>
        <v>0</v>
      </c>
      <c r="AS431" s="91">
        <f>SUM(DAY(BC430+14)*AS1)</f>
        <v>0</v>
      </c>
      <c r="AT431" s="91">
        <f>SUM(YEAR(BC430+14)*AS1)</f>
        <v>0</v>
      </c>
      <c r="AU431" s="91">
        <f>SUM(MONTH(BC430+7)*AV1)</f>
        <v>0</v>
      </c>
      <c r="AV431" s="91">
        <f>SUM(DAY(BC430+7)*AV1)</f>
        <v>0</v>
      </c>
      <c r="AW431" s="91">
        <f>SUM(YEAR(BC430+7)*AV1)</f>
        <v>0</v>
      </c>
      <c r="AX431" s="91">
        <f t="shared" si="321"/>
        <v>1</v>
      </c>
      <c r="AY431" s="91">
        <f t="shared" si="319"/>
        <v>1</v>
      </c>
      <c r="AZ431" s="91">
        <f t="shared" si="320"/>
        <v>0</v>
      </c>
      <c r="BA431" s="91">
        <f t="shared" si="320"/>
        <v>0</v>
      </c>
      <c r="BB431" s="79">
        <f t="shared" si="322"/>
        <v>0</v>
      </c>
      <c r="BC431" s="91">
        <f t="shared" si="323"/>
        <v>0</v>
      </c>
      <c r="BD431" s="75" t="s">
        <v>59</v>
      </c>
      <c r="BE431" s="91">
        <f>IF(BC431&lt;BU42,((BC431*10)+5),999999)</f>
        <v>5</v>
      </c>
      <c r="BF431" s="91">
        <f t="shared" si="324"/>
        <v>1</v>
      </c>
      <c r="BG431" s="75">
        <f t="shared" si="325"/>
        <v>0</v>
      </c>
      <c r="BH431" s="75">
        <f t="shared" si="344"/>
        <v>0</v>
      </c>
      <c r="BI431" s="75" t="b">
        <f t="shared" si="326"/>
        <v>0</v>
      </c>
      <c r="BJ431" s="75">
        <f t="shared" si="327"/>
        <v>0</v>
      </c>
      <c r="BK431" s="75">
        <f t="shared" si="328"/>
        <v>0</v>
      </c>
      <c r="BL431" s="75" t="b">
        <f t="shared" si="329"/>
        <v>1</v>
      </c>
      <c r="BM431" s="75">
        <f t="shared" si="330"/>
        <v>0</v>
      </c>
      <c r="BN431" s="75">
        <f t="shared" si="331"/>
        <v>0</v>
      </c>
      <c r="BO431" s="75" t="b">
        <f t="shared" si="332"/>
        <v>0</v>
      </c>
      <c r="BP431" s="75">
        <f t="shared" si="333"/>
        <v>0</v>
      </c>
      <c r="BQ431" s="75">
        <f t="shared" si="334"/>
        <v>0</v>
      </c>
      <c r="BR431" s="75"/>
      <c r="BS431" s="72" t="b">
        <f t="shared" si="358"/>
        <v>0</v>
      </c>
      <c r="BT431" s="72">
        <f t="shared" si="363"/>
        <v>0</v>
      </c>
      <c r="BU431" s="69" t="str">
        <f t="shared" si="362"/>
        <v/>
      </c>
      <c r="BV431" s="75"/>
      <c r="BW431" s="75"/>
      <c r="BX431" s="75"/>
      <c r="BY431" s="75"/>
      <c r="BZ431" s="75"/>
      <c r="CA431" s="75"/>
      <c r="CB431" s="75"/>
      <c r="CC431" s="75"/>
      <c r="CD431" s="79">
        <f t="shared" si="335"/>
        <v>0</v>
      </c>
      <c r="CE431" s="92">
        <f>IF(CD431&lt;CE3,CD431,CE3)</f>
        <v>0</v>
      </c>
      <c r="CF431" s="72" t="str">
        <f>IF(CE431&gt;=CE3,"BALLOON","PMT")</f>
        <v>PMT</v>
      </c>
      <c r="CG431" s="91">
        <f t="shared" si="345"/>
        <v>0</v>
      </c>
      <c r="CH431" s="91">
        <f>IF(BX1=360,CB5,CG431)</f>
        <v>0</v>
      </c>
      <c r="CI431" s="75" t="b">
        <f t="shared" si="336"/>
        <v>0</v>
      </c>
      <c r="CJ431" s="75">
        <f t="shared" si="346"/>
        <v>0</v>
      </c>
      <c r="CK431" s="75">
        <f>SUM(CJ431*CK1)</f>
        <v>0</v>
      </c>
      <c r="CL431" s="98">
        <f t="shared" si="337"/>
        <v>0</v>
      </c>
      <c r="CM431" s="97">
        <f>IF(CF431="PMT",E16-CL431,0)</f>
        <v>0</v>
      </c>
      <c r="CN431" s="97">
        <f t="shared" si="350"/>
        <v>0</v>
      </c>
      <c r="CO431" s="97">
        <f t="shared" si="338"/>
        <v>0</v>
      </c>
      <c r="CP431" s="97">
        <f t="shared" si="339"/>
        <v>0</v>
      </c>
      <c r="CQ431" s="94">
        <f t="shared" si="340"/>
        <v>0</v>
      </c>
      <c r="CR431" s="95">
        <f t="shared" si="347"/>
        <v>0</v>
      </c>
      <c r="CS431" s="96">
        <f t="shared" si="341"/>
        <v>0</v>
      </c>
      <c r="CT431" s="75">
        <f t="shared" si="349"/>
        <v>0</v>
      </c>
      <c r="CU431" s="99">
        <f t="shared" si="342"/>
        <v>0</v>
      </c>
      <c r="CV431" s="99">
        <f t="shared" si="318"/>
        <v>0</v>
      </c>
      <c r="CW431" s="100">
        <f t="shared" si="348"/>
        <v>0</v>
      </c>
      <c r="CX431" s="75">
        <f>SUM(CR431*CT431*BE1)</f>
        <v>0</v>
      </c>
    </row>
    <row r="432" spans="1:102" ht="18.95" customHeight="1">
      <c r="A432" s="45" t="str">
        <f t="shared" si="352"/>
        <v/>
      </c>
      <c r="B432" s="55" t="str">
        <f t="shared" si="354"/>
        <v/>
      </c>
      <c r="C432" s="47" t="str">
        <f t="shared" si="353"/>
        <v/>
      </c>
      <c r="D432" s="56" t="str">
        <f t="shared" si="355"/>
        <v/>
      </c>
      <c r="E432" s="121" t="str">
        <f t="shared" si="359"/>
        <v/>
      </c>
      <c r="F432" s="121"/>
      <c r="G432" s="57" t="str">
        <f t="shared" si="356"/>
        <v/>
      </c>
      <c r="H432" s="57" t="str">
        <f t="shared" si="357"/>
        <v/>
      </c>
      <c r="I432" s="128" t="str">
        <f t="shared" si="360"/>
        <v/>
      </c>
      <c r="J432" s="128" t="str">
        <f t="shared" si="361"/>
        <v/>
      </c>
      <c r="K432" s="140" t="str">
        <f t="shared" si="364"/>
        <v/>
      </c>
      <c r="L432" s="140"/>
      <c r="M432" s="139" t="str">
        <f t="shared" si="365"/>
        <v/>
      </c>
      <c r="N432" s="139"/>
      <c r="O432" s="46" t="str">
        <f t="shared" si="366"/>
        <v/>
      </c>
      <c r="P432" s="51" t="str">
        <f t="shared" si="367"/>
        <v/>
      </c>
      <c r="Q432" s="51"/>
      <c r="R432" s="75">
        <f>IF(R431+1&lt;13,(R431+1)*S1,1*S1)</f>
        <v>0</v>
      </c>
      <c r="S432" s="75">
        <f>SUM(BG432*S1)</f>
        <v>0</v>
      </c>
      <c r="T432" s="75">
        <f>IF(R432=1,(T431+1)*S1,T431*S1)</f>
        <v>0</v>
      </c>
      <c r="U432" s="75">
        <f>IF(U431+3&lt;13,(U431+3)*V1,(U431-9)*V1)</f>
        <v>0</v>
      </c>
      <c r="V432" s="75">
        <f>SUM(BG432*V1)</f>
        <v>0</v>
      </c>
      <c r="W432" s="75">
        <f>IF(U432&lt;4,(W431+1)*V1,W431*V1)</f>
        <v>0</v>
      </c>
      <c r="X432" s="75">
        <f>IF(X431+6&lt;13,(X431+6)*Y1,(X431-6)*Y1)</f>
        <v>0</v>
      </c>
      <c r="Y432" s="75">
        <f>SUM(BG432*Y1)</f>
        <v>0</v>
      </c>
      <c r="Z432" s="75">
        <f>IF(X432&lt;6,(Z431+1)*Y1,Z431*Y1)</f>
        <v>0</v>
      </c>
      <c r="AA432" s="75">
        <f>SUM(AA431*AB1)</f>
        <v>0</v>
      </c>
      <c r="AB432" s="75">
        <f>SUM(BG432*AB1)</f>
        <v>0</v>
      </c>
      <c r="AC432" s="75">
        <f>SUM(AC431+1*AB1)</f>
        <v>0</v>
      </c>
      <c r="AD432" s="75">
        <v>0</v>
      </c>
      <c r="AE432" s="75">
        <v>0</v>
      </c>
      <c r="AF432" s="75">
        <v>0</v>
      </c>
      <c r="AG432" s="75">
        <f>IF(AG431+2&lt;13,(AG431+2)*AH1,(AG431-10)*AH1)</f>
        <v>0</v>
      </c>
      <c r="AH432" s="75">
        <f>SUM(BG432*AH1)</f>
        <v>0</v>
      </c>
      <c r="AI432" s="75">
        <f>IF(AG432&lt;3,(AI431+1)*AH1,AI431*AH1)</f>
        <v>0</v>
      </c>
      <c r="AJ432" s="75">
        <f>IF(AJ430=AJ431,(AJ431+1-AK432)*AL1,AJ431*AL1)</f>
        <v>0</v>
      </c>
      <c r="AK432" s="75">
        <f t="shared" si="351"/>
        <v>0</v>
      </c>
      <c r="AL432" s="75">
        <f>IF(AJ432-AJ431=0,(AL431+15)*AL1,AM1*AL1)</f>
        <v>0</v>
      </c>
      <c r="AM432" s="75">
        <f>IF(AK432=12,(AM431+1)*AL1,AM431*AL1)</f>
        <v>0</v>
      </c>
      <c r="AN432" s="75">
        <f>IF(AN430=AN431,(AN431+1-AO432)*AO1,AN431*AO1)</f>
        <v>0</v>
      </c>
      <c r="AO432" s="75">
        <f t="shared" si="343"/>
        <v>0</v>
      </c>
      <c r="AP432" s="75">
        <f>IF(AN431=AN432,BG432*AO1,(AP431-15)*AO1)</f>
        <v>0</v>
      </c>
      <c r="AQ432" s="75">
        <f>IF(AO432=12,(AQ431+1)*AO1,AQ431*AO1)</f>
        <v>0</v>
      </c>
      <c r="AR432" s="91">
        <f>SUM(MONTH(BC431+14)*AS1)</f>
        <v>0</v>
      </c>
      <c r="AS432" s="91">
        <f>SUM(DAY(BC431+14)*AS1)</f>
        <v>0</v>
      </c>
      <c r="AT432" s="91">
        <f>SUM(YEAR(BC431+14)*AS1)</f>
        <v>0</v>
      </c>
      <c r="AU432" s="91">
        <f>SUM(MONTH(BC431+7)*AV1)</f>
        <v>0</v>
      </c>
      <c r="AV432" s="91">
        <f>SUM(DAY(BC431+7)*AV1)</f>
        <v>0</v>
      </c>
      <c r="AW432" s="91">
        <f>SUM(YEAR(BC431+7)*AV1)</f>
        <v>0</v>
      </c>
      <c r="AX432" s="91">
        <f t="shared" si="321"/>
        <v>1</v>
      </c>
      <c r="AY432" s="91">
        <f t="shared" si="319"/>
        <v>1</v>
      </c>
      <c r="AZ432" s="91">
        <f t="shared" si="320"/>
        <v>0</v>
      </c>
      <c r="BA432" s="91">
        <f t="shared" si="320"/>
        <v>0</v>
      </c>
      <c r="BB432" s="79">
        <f t="shared" si="322"/>
        <v>0</v>
      </c>
      <c r="BC432" s="91">
        <f t="shared" si="323"/>
        <v>0</v>
      </c>
      <c r="BD432" s="75" t="s">
        <v>59</v>
      </c>
      <c r="BE432" s="91">
        <f>IF(BC432&lt;BU42,((BC432*10)+5),999999)</f>
        <v>5</v>
      </c>
      <c r="BF432" s="91">
        <f t="shared" si="324"/>
        <v>1</v>
      </c>
      <c r="BG432" s="75">
        <f t="shared" si="325"/>
        <v>0</v>
      </c>
      <c r="BH432" s="75">
        <f t="shared" si="344"/>
        <v>0</v>
      </c>
      <c r="BI432" s="75" t="b">
        <f t="shared" si="326"/>
        <v>0</v>
      </c>
      <c r="BJ432" s="75">
        <f t="shared" si="327"/>
        <v>0</v>
      </c>
      <c r="BK432" s="75">
        <f t="shared" si="328"/>
        <v>0</v>
      </c>
      <c r="BL432" s="75" t="b">
        <f t="shared" si="329"/>
        <v>1</v>
      </c>
      <c r="BM432" s="75">
        <f t="shared" si="330"/>
        <v>0</v>
      </c>
      <c r="BN432" s="75">
        <f t="shared" si="331"/>
        <v>0</v>
      </c>
      <c r="BO432" s="75" t="b">
        <f t="shared" si="332"/>
        <v>0</v>
      </c>
      <c r="BP432" s="75">
        <f t="shared" si="333"/>
        <v>0</v>
      </c>
      <c r="BQ432" s="75">
        <f t="shared" si="334"/>
        <v>0</v>
      </c>
      <c r="BR432" s="75"/>
      <c r="BS432" s="72" t="b">
        <f t="shared" si="358"/>
        <v>0</v>
      </c>
      <c r="BT432" s="72">
        <f t="shared" si="363"/>
        <v>0</v>
      </c>
      <c r="BU432" s="69" t="str">
        <f t="shared" si="362"/>
        <v/>
      </c>
      <c r="BV432" s="75"/>
      <c r="BW432" s="75"/>
      <c r="BX432" s="75"/>
      <c r="BY432" s="75"/>
      <c r="BZ432" s="75"/>
      <c r="CA432" s="75"/>
      <c r="CB432" s="75"/>
      <c r="CC432" s="75"/>
      <c r="CD432" s="79">
        <f t="shared" si="335"/>
        <v>0</v>
      </c>
      <c r="CE432" s="92">
        <f>IF(CD432&lt;CE3,CD432,CE3)</f>
        <v>0</v>
      </c>
      <c r="CF432" s="72" t="str">
        <f>IF(CE432&gt;=CE3,"BALLOON","PMT")</f>
        <v>PMT</v>
      </c>
      <c r="CG432" s="91">
        <f t="shared" si="345"/>
        <v>0</v>
      </c>
      <c r="CH432" s="91">
        <f>IF(BX1=360,CB5,CG432)</f>
        <v>0</v>
      </c>
      <c r="CI432" s="75" t="b">
        <f t="shared" si="336"/>
        <v>0</v>
      </c>
      <c r="CJ432" s="75">
        <f t="shared" si="346"/>
        <v>0</v>
      </c>
      <c r="CK432" s="75">
        <f>SUM(CJ432*CK1)</f>
        <v>0</v>
      </c>
      <c r="CL432" s="98">
        <f t="shared" si="337"/>
        <v>0</v>
      </c>
      <c r="CM432" s="97">
        <f>IF(CF432="PMT",E16-CL432,0)</f>
        <v>0</v>
      </c>
      <c r="CN432" s="97">
        <f t="shared" si="350"/>
        <v>0</v>
      </c>
      <c r="CO432" s="97">
        <f t="shared" si="338"/>
        <v>0</v>
      </c>
      <c r="CP432" s="97">
        <f t="shared" si="339"/>
        <v>0</v>
      </c>
      <c r="CQ432" s="94">
        <f t="shared" si="340"/>
        <v>0</v>
      </c>
      <c r="CR432" s="95">
        <f t="shared" si="347"/>
        <v>0</v>
      </c>
      <c r="CS432" s="96">
        <f t="shared" si="341"/>
        <v>0</v>
      </c>
      <c r="CT432" s="75">
        <f t="shared" si="349"/>
        <v>0</v>
      </c>
      <c r="CU432" s="99">
        <f t="shared" si="342"/>
        <v>0</v>
      </c>
      <c r="CV432" s="99">
        <f t="shared" si="318"/>
        <v>0</v>
      </c>
      <c r="CW432" s="100">
        <f t="shared" si="348"/>
        <v>0</v>
      </c>
      <c r="CX432" s="75">
        <f>SUM(CR432*CT432*BE1)</f>
        <v>0</v>
      </c>
    </row>
    <row r="433" spans="1:102" ht="18.95" customHeight="1">
      <c r="A433" s="45" t="str">
        <f t="shared" si="352"/>
        <v/>
      </c>
      <c r="B433" s="55" t="str">
        <f t="shared" si="354"/>
        <v/>
      </c>
      <c r="C433" s="47" t="str">
        <f t="shared" si="353"/>
        <v/>
      </c>
      <c r="D433" s="56" t="str">
        <f t="shared" si="355"/>
        <v/>
      </c>
      <c r="E433" s="121" t="str">
        <f t="shared" si="359"/>
        <v/>
      </c>
      <c r="F433" s="121"/>
      <c r="G433" s="57" t="str">
        <f t="shared" si="356"/>
        <v/>
      </c>
      <c r="H433" s="57" t="str">
        <f t="shared" si="357"/>
        <v/>
      </c>
      <c r="I433" s="128" t="str">
        <f t="shared" si="360"/>
        <v/>
      </c>
      <c r="J433" s="128" t="str">
        <f t="shared" si="361"/>
        <v/>
      </c>
      <c r="K433" s="140" t="str">
        <f t="shared" si="364"/>
        <v/>
      </c>
      <c r="L433" s="140"/>
      <c r="M433" s="139" t="str">
        <f t="shared" si="365"/>
        <v/>
      </c>
      <c r="N433" s="139"/>
      <c r="O433" s="46" t="str">
        <f t="shared" si="366"/>
        <v/>
      </c>
      <c r="P433" s="51" t="str">
        <f t="shared" si="367"/>
        <v/>
      </c>
      <c r="Q433" s="51"/>
      <c r="R433" s="75">
        <f>IF(R432+1&lt;13,(R432+1)*S1,1*S1)</f>
        <v>0</v>
      </c>
      <c r="S433" s="75">
        <f>SUM(BG433*S1)</f>
        <v>0</v>
      </c>
      <c r="T433" s="75">
        <f>IF(R433=1,(T432+1)*S1,T432*S1)</f>
        <v>0</v>
      </c>
      <c r="U433" s="75">
        <f>IF(U432+3&lt;13,(U432+3)*V1,(U432-9)*V1)</f>
        <v>0</v>
      </c>
      <c r="V433" s="75">
        <f>SUM(BG433*V1)</f>
        <v>0</v>
      </c>
      <c r="W433" s="75">
        <f>IF(U433&lt;4,(W432+1)*V1,W432*V1)</f>
        <v>0</v>
      </c>
      <c r="X433" s="75">
        <f>IF(X432+6&lt;13,(X432+6)*Y1,(X432-6)*Y1)</f>
        <v>0</v>
      </c>
      <c r="Y433" s="75">
        <f>SUM(BG433*Y1)</f>
        <v>0</v>
      </c>
      <c r="Z433" s="75">
        <f>IF(X433&lt;6,(Z432+1)*Y1,Z432*Y1)</f>
        <v>0</v>
      </c>
      <c r="AA433" s="75">
        <f>SUM(AA432*AB1)</f>
        <v>0</v>
      </c>
      <c r="AB433" s="75">
        <f>SUM(BG433*AB1)</f>
        <v>0</v>
      </c>
      <c r="AC433" s="75">
        <f>SUM(AC432+1*AB1)</f>
        <v>0</v>
      </c>
      <c r="AD433" s="75">
        <v>0</v>
      </c>
      <c r="AE433" s="75">
        <v>0</v>
      </c>
      <c r="AF433" s="75">
        <v>0</v>
      </c>
      <c r="AG433" s="75">
        <f>IF(AG432+2&lt;13,(AG432+2)*AH1,(AG432-10)*AH1)</f>
        <v>0</v>
      </c>
      <c r="AH433" s="75">
        <f>SUM(BG433*AH1)</f>
        <v>0</v>
      </c>
      <c r="AI433" s="75">
        <f>IF(AG433&lt;3,(AI432+1)*AH1,AI432*AH1)</f>
        <v>0</v>
      </c>
      <c r="AJ433" s="75">
        <f>IF(AJ431=AJ432,(AJ432+1-AK433)*AL1,AJ432*AL1)</f>
        <v>0</v>
      </c>
      <c r="AK433" s="75">
        <f t="shared" si="351"/>
        <v>0</v>
      </c>
      <c r="AL433" s="75">
        <f>IF(AJ433-AJ432=0,(AL432+15)*AL1,AM1*AL1)</f>
        <v>0</v>
      </c>
      <c r="AM433" s="75">
        <f>IF(AK433=12,(AM432+1)*AL1,AM432*AL1)</f>
        <v>0</v>
      </c>
      <c r="AN433" s="75">
        <f>IF(AN431=AN432,(AN432+1-AO433)*AO1,AN432*AO1)</f>
        <v>0</v>
      </c>
      <c r="AO433" s="75">
        <f t="shared" si="343"/>
        <v>0</v>
      </c>
      <c r="AP433" s="75">
        <f>IF(AN432=AN433,BG433*AO1,(AP432-15)*AO1)</f>
        <v>0</v>
      </c>
      <c r="AQ433" s="75">
        <f>IF(AO433=12,(AQ432+1)*AO1,AQ432*AO1)</f>
        <v>0</v>
      </c>
      <c r="AR433" s="91">
        <f>SUM(MONTH(BC432+14)*AS1)</f>
        <v>0</v>
      </c>
      <c r="AS433" s="91">
        <f>SUM(DAY(BC432+14)*AS1)</f>
        <v>0</v>
      </c>
      <c r="AT433" s="91">
        <f>SUM(YEAR(BC432+14)*AS1)</f>
        <v>0</v>
      </c>
      <c r="AU433" s="91">
        <f>SUM(MONTH(BC432+7)*AV1)</f>
        <v>0</v>
      </c>
      <c r="AV433" s="91">
        <f>SUM(DAY(BC432+7)*AV1)</f>
        <v>0</v>
      </c>
      <c r="AW433" s="91">
        <f>SUM(YEAR(BC432+7)*AV1)</f>
        <v>0</v>
      </c>
      <c r="AX433" s="91">
        <f t="shared" si="321"/>
        <v>1</v>
      </c>
      <c r="AY433" s="91">
        <f t="shared" si="319"/>
        <v>1</v>
      </c>
      <c r="AZ433" s="91">
        <f t="shared" si="320"/>
        <v>0</v>
      </c>
      <c r="BA433" s="91">
        <f t="shared" si="320"/>
        <v>0</v>
      </c>
      <c r="BB433" s="79">
        <f t="shared" si="322"/>
        <v>0</v>
      </c>
      <c r="BC433" s="91">
        <f t="shared" si="323"/>
        <v>0</v>
      </c>
      <c r="BD433" s="75" t="s">
        <v>59</v>
      </c>
      <c r="BE433" s="91">
        <f>IF(BC433&lt;BU42,((BC433*10)+5),999999)</f>
        <v>5</v>
      </c>
      <c r="BF433" s="91">
        <f t="shared" si="324"/>
        <v>1</v>
      </c>
      <c r="BG433" s="75">
        <f t="shared" si="325"/>
        <v>0</v>
      </c>
      <c r="BH433" s="75">
        <f t="shared" si="344"/>
        <v>0</v>
      </c>
      <c r="BI433" s="75" t="b">
        <f t="shared" si="326"/>
        <v>0</v>
      </c>
      <c r="BJ433" s="75">
        <f t="shared" si="327"/>
        <v>0</v>
      </c>
      <c r="BK433" s="75">
        <f t="shared" si="328"/>
        <v>0</v>
      </c>
      <c r="BL433" s="75" t="b">
        <f t="shared" si="329"/>
        <v>1</v>
      </c>
      <c r="BM433" s="75">
        <f t="shared" si="330"/>
        <v>0</v>
      </c>
      <c r="BN433" s="75">
        <f t="shared" si="331"/>
        <v>0</v>
      </c>
      <c r="BO433" s="75" t="b">
        <f t="shared" si="332"/>
        <v>0</v>
      </c>
      <c r="BP433" s="75">
        <f t="shared" si="333"/>
        <v>0</v>
      </c>
      <c r="BQ433" s="75">
        <f t="shared" si="334"/>
        <v>0</v>
      </c>
      <c r="BR433" s="75"/>
      <c r="BS433" s="72" t="b">
        <f t="shared" si="358"/>
        <v>0</v>
      </c>
      <c r="BT433" s="72">
        <f t="shared" si="363"/>
        <v>0</v>
      </c>
      <c r="BU433" s="69" t="str">
        <f t="shared" si="362"/>
        <v/>
      </c>
      <c r="BV433" s="75"/>
      <c r="BW433" s="75"/>
      <c r="BX433" s="75"/>
      <c r="BY433" s="75"/>
      <c r="BZ433" s="75"/>
      <c r="CA433" s="75"/>
      <c r="CB433" s="75"/>
      <c r="CC433" s="75"/>
      <c r="CD433" s="79">
        <f t="shared" si="335"/>
        <v>0</v>
      </c>
      <c r="CE433" s="92">
        <f>IF(CD433&lt;CE3,CD433,CE3)</f>
        <v>0</v>
      </c>
      <c r="CF433" s="72" t="str">
        <f>IF(CE433&gt;=CE3,"BALLOON","PMT")</f>
        <v>PMT</v>
      </c>
      <c r="CG433" s="91">
        <f t="shared" si="345"/>
        <v>0</v>
      </c>
      <c r="CH433" s="91">
        <f>IF(BX1=360,CB5,CG433)</f>
        <v>0</v>
      </c>
      <c r="CI433" s="75" t="b">
        <f t="shared" si="336"/>
        <v>0</v>
      </c>
      <c r="CJ433" s="75">
        <f t="shared" si="346"/>
        <v>0</v>
      </c>
      <c r="CK433" s="75">
        <f>SUM(CJ433*CK1)</f>
        <v>0</v>
      </c>
      <c r="CL433" s="98">
        <f t="shared" si="337"/>
        <v>0</v>
      </c>
      <c r="CM433" s="97">
        <f>IF(CF433="PMT",E16-CL433,0)</f>
        <v>0</v>
      </c>
      <c r="CN433" s="97">
        <f t="shared" si="350"/>
        <v>0</v>
      </c>
      <c r="CO433" s="97">
        <f t="shared" si="338"/>
        <v>0</v>
      </c>
      <c r="CP433" s="97">
        <f t="shared" si="339"/>
        <v>0</v>
      </c>
      <c r="CQ433" s="94">
        <f t="shared" si="340"/>
        <v>0</v>
      </c>
      <c r="CR433" s="95">
        <f t="shared" si="347"/>
        <v>0</v>
      </c>
      <c r="CS433" s="96">
        <f t="shared" si="341"/>
        <v>0</v>
      </c>
      <c r="CT433" s="75">
        <f t="shared" si="349"/>
        <v>0</v>
      </c>
      <c r="CU433" s="99">
        <f t="shared" si="342"/>
        <v>0</v>
      </c>
      <c r="CV433" s="99">
        <f t="shared" si="318"/>
        <v>0</v>
      </c>
      <c r="CW433" s="100">
        <f t="shared" si="348"/>
        <v>0</v>
      </c>
      <c r="CX433" s="75">
        <f>SUM(CR433*CT433*BE1)</f>
        <v>0</v>
      </c>
    </row>
    <row r="434" spans="1:102" ht="18.95" customHeight="1">
      <c r="A434" s="45" t="str">
        <f t="shared" si="352"/>
        <v/>
      </c>
      <c r="B434" s="55" t="str">
        <f t="shared" si="354"/>
        <v/>
      </c>
      <c r="C434" s="47" t="str">
        <f t="shared" si="353"/>
        <v/>
      </c>
      <c r="D434" s="56" t="str">
        <f t="shared" si="355"/>
        <v/>
      </c>
      <c r="E434" s="121" t="str">
        <f t="shared" si="359"/>
        <v/>
      </c>
      <c r="F434" s="121"/>
      <c r="G434" s="57" t="str">
        <f t="shared" si="356"/>
        <v/>
      </c>
      <c r="H434" s="57" t="str">
        <f t="shared" si="357"/>
        <v/>
      </c>
      <c r="I434" s="128" t="str">
        <f t="shared" si="360"/>
        <v/>
      </c>
      <c r="J434" s="128" t="str">
        <f t="shared" si="361"/>
        <v/>
      </c>
      <c r="K434" s="140" t="str">
        <f t="shared" si="364"/>
        <v/>
      </c>
      <c r="L434" s="140"/>
      <c r="M434" s="139" t="str">
        <f t="shared" si="365"/>
        <v/>
      </c>
      <c r="N434" s="139"/>
      <c r="O434" s="46" t="str">
        <f t="shared" si="366"/>
        <v/>
      </c>
      <c r="P434" s="51" t="str">
        <f t="shared" si="367"/>
        <v/>
      </c>
      <c r="Q434" s="51"/>
      <c r="R434" s="75">
        <f>IF(R433+1&lt;13,(R433+1)*S1,1*S1)</f>
        <v>0</v>
      </c>
      <c r="S434" s="75">
        <f>SUM(BG434*S1)</f>
        <v>0</v>
      </c>
      <c r="T434" s="75">
        <f>IF(R434=1,(T433+1)*S1,T433*S1)</f>
        <v>0</v>
      </c>
      <c r="U434" s="75">
        <f>IF(U433+3&lt;13,(U433+3)*V1,(U433-9)*V1)</f>
        <v>0</v>
      </c>
      <c r="V434" s="75">
        <f>SUM(BG434*V1)</f>
        <v>0</v>
      </c>
      <c r="W434" s="75">
        <f>IF(U434&lt;4,(W433+1)*V1,W433*V1)</f>
        <v>0</v>
      </c>
      <c r="X434" s="75">
        <f>IF(X433+6&lt;13,(X433+6)*Y1,(X433-6)*Y1)</f>
        <v>0</v>
      </c>
      <c r="Y434" s="75">
        <f>SUM(BG434*Y1)</f>
        <v>0</v>
      </c>
      <c r="Z434" s="75">
        <f>IF(X434&lt;6,(Z433+1)*Y1,Z433*Y1)</f>
        <v>0</v>
      </c>
      <c r="AA434" s="75">
        <f>SUM(AA433*AB1)</f>
        <v>0</v>
      </c>
      <c r="AB434" s="75">
        <f>SUM(BG434*AB1)</f>
        <v>0</v>
      </c>
      <c r="AC434" s="75">
        <f>SUM(AC433+1*AB1)</f>
        <v>0</v>
      </c>
      <c r="AD434" s="75">
        <v>0</v>
      </c>
      <c r="AE434" s="75">
        <v>0</v>
      </c>
      <c r="AF434" s="75">
        <v>0</v>
      </c>
      <c r="AG434" s="75">
        <f>IF(AG433+2&lt;13,(AG433+2)*AH1,(AG433-10)*AH1)</f>
        <v>0</v>
      </c>
      <c r="AH434" s="75">
        <f>SUM(BG434*AH1)</f>
        <v>0</v>
      </c>
      <c r="AI434" s="75">
        <f>IF(AG434&lt;3,(AI433+1)*AH1,AI433*AH1)</f>
        <v>0</v>
      </c>
      <c r="AJ434" s="75">
        <f>IF(AJ432=AJ433,(AJ433+1-AK434)*AL1,AJ433*AL1)</f>
        <v>0</v>
      </c>
      <c r="AK434" s="75">
        <f t="shared" si="351"/>
        <v>0</v>
      </c>
      <c r="AL434" s="75">
        <f>IF(AJ434-AJ433=0,(AL433+15)*AL1,AM1*AL1)</f>
        <v>0</v>
      </c>
      <c r="AM434" s="75">
        <f>IF(AK434=12,(AM433+1)*AL1,AM433*AL1)</f>
        <v>0</v>
      </c>
      <c r="AN434" s="75">
        <f>IF(AN432=AN433,(AN433+1-AO434)*AO1,AN433*AO1)</f>
        <v>0</v>
      </c>
      <c r="AO434" s="75">
        <f t="shared" si="343"/>
        <v>0</v>
      </c>
      <c r="AP434" s="75">
        <f>IF(AN433=AN434,BG434*AO1,(AP433-15)*AO1)</f>
        <v>0</v>
      </c>
      <c r="AQ434" s="75">
        <f>IF(AO434=12,(AQ433+1)*AO1,AQ433*AO1)</f>
        <v>0</v>
      </c>
      <c r="AR434" s="91">
        <f>SUM(MONTH(BC433+14)*AS1)</f>
        <v>0</v>
      </c>
      <c r="AS434" s="91">
        <f>SUM(DAY(BC433+14)*AS1)</f>
        <v>0</v>
      </c>
      <c r="AT434" s="91">
        <f>SUM(YEAR(BC433+14)*AS1)</f>
        <v>0</v>
      </c>
      <c r="AU434" s="91">
        <f>SUM(MONTH(BC433+7)*AV1)</f>
        <v>0</v>
      </c>
      <c r="AV434" s="91">
        <f>SUM(DAY(BC433+7)*AV1)</f>
        <v>0</v>
      </c>
      <c r="AW434" s="91">
        <f>SUM(YEAR(BC433+7)*AV1)</f>
        <v>0</v>
      </c>
      <c r="AX434" s="91">
        <f t="shared" si="321"/>
        <v>1</v>
      </c>
      <c r="AY434" s="91">
        <f t="shared" si="319"/>
        <v>1</v>
      </c>
      <c r="AZ434" s="91">
        <f t="shared" si="320"/>
        <v>0</v>
      </c>
      <c r="BA434" s="91">
        <f t="shared" si="320"/>
        <v>0</v>
      </c>
      <c r="BB434" s="79">
        <f t="shared" si="322"/>
        <v>0</v>
      </c>
      <c r="BC434" s="91">
        <f t="shared" si="323"/>
        <v>0</v>
      </c>
      <c r="BD434" s="75" t="s">
        <v>59</v>
      </c>
      <c r="BE434" s="91">
        <f>IF(BC434&lt;BU42,((BC434*10)+5),999999)</f>
        <v>5</v>
      </c>
      <c r="BF434" s="91">
        <f t="shared" si="324"/>
        <v>1</v>
      </c>
      <c r="BG434" s="75">
        <f t="shared" si="325"/>
        <v>0</v>
      </c>
      <c r="BH434" s="75">
        <f t="shared" si="344"/>
        <v>0</v>
      </c>
      <c r="BI434" s="75" t="b">
        <f t="shared" si="326"/>
        <v>0</v>
      </c>
      <c r="BJ434" s="75">
        <f t="shared" si="327"/>
        <v>0</v>
      </c>
      <c r="BK434" s="75">
        <f t="shared" si="328"/>
        <v>0</v>
      </c>
      <c r="BL434" s="75" t="b">
        <f t="shared" si="329"/>
        <v>1</v>
      </c>
      <c r="BM434" s="75">
        <f t="shared" si="330"/>
        <v>0</v>
      </c>
      <c r="BN434" s="75">
        <f t="shared" si="331"/>
        <v>0</v>
      </c>
      <c r="BO434" s="75" t="b">
        <f t="shared" si="332"/>
        <v>0</v>
      </c>
      <c r="BP434" s="75">
        <f t="shared" si="333"/>
        <v>0</v>
      </c>
      <c r="BQ434" s="75">
        <f t="shared" si="334"/>
        <v>0</v>
      </c>
      <c r="BR434" s="75"/>
      <c r="BS434" s="72" t="b">
        <f t="shared" si="358"/>
        <v>0</v>
      </c>
      <c r="BT434" s="72">
        <f t="shared" si="363"/>
        <v>0</v>
      </c>
      <c r="BU434" s="69" t="str">
        <f t="shared" si="362"/>
        <v/>
      </c>
      <c r="BV434" s="75"/>
      <c r="BW434" s="75"/>
      <c r="BX434" s="75"/>
      <c r="BY434" s="75"/>
      <c r="BZ434" s="75"/>
      <c r="CA434" s="75"/>
      <c r="CB434" s="75"/>
      <c r="CC434" s="75"/>
      <c r="CD434" s="79">
        <f t="shared" si="335"/>
        <v>0</v>
      </c>
      <c r="CE434" s="92">
        <f>IF(CD434&lt;CE3,CD434,CE3)</f>
        <v>0</v>
      </c>
      <c r="CF434" s="72" t="str">
        <f>IF(CE434&gt;=CE3,"BALLOON","PMT")</f>
        <v>PMT</v>
      </c>
      <c r="CG434" s="91">
        <f t="shared" si="345"/>
        <v>0</v>
      </c>
      <c r="CH434" s="91">
        <f>IF(BX1=360,CB5,CG434)</f>
        <v>0</v>
      </c>
      <c r="CI434" s="75" t="b">
        <f t="shared" si="336"/>
        <v>0</v>
      </c>
      <c r="CJ434" s="75">
        <f t="shared" si="346"/>
        <v>0</v>
      </c>
      <c r="CK434" s="75">
        <f>SUM(CJ434*CK1)</f>
        <v>0</v>
      </c>
      <c r="CL434" s="98">
        <f t="shared" si="337"/>
        <v>0</v>
      </c>
      <c r="CM434" s="97">
        <f>IF(CF434="PMT",E16-CL434,0)</f>
        <v>0</v>
      </c>
      <c r="CN434" s="97">
        <f t="shared" si="350"/>
        <v>0</v>
      </c>
      <c r="CO434" s="97">
        <f t="shared" si="338"/>
        <v>0</v>
      </c>
      <c r="CP434" s="97">
        <f t="shared" si="339"/>
        <v>0</v>
      </c>
      <c r="CQ434" s="94">
        <f t="shared" si="340"/>
        <v>0</v>
      </c>
      <c r="CR434" s="95">
        <f t="shared" si="347"/>
        <v>0</v>
      </c>
      <c r="CS434" s="96">
        <f t="shared" si="341"/>
        <v>0</v>
      </c>
      <c r="CT434" s="75">
        <f t="shared" si="349"/>
        <v>0</v>
      </c>
      <c r="CU434" s="99">
        <f t="shared" si="342"/>
        <v>0</v>
      </c>
      <c r="CV434" s="99">
        <f t="shared" si="318"/>
        <v>0</v>
      </c>
      <c r="CW434" s="100">
        <f t="shared" si="348"/>
        <v>0</v>
      </c>
      <c r="CX434" s="75">
        <f>SUM(CR434*CT434*BE1)</f>
        <v>0</v>
      </c>
    </row>
    <row r="435" spans="1:102" ht="18.95" customHeight="1">
      <c r="A435" s="45" t="str">
        <f t="shared" si="352"/>
        <v/>
      </c>
      <c r="B435" s="55" t="str">
        <f t="shared" si="354"/>
        <v/>
      </c>
      <c r="C435" s="47" t="str">
        <f t="shared" si="353"/>
        <v/>
      </c>
      <c r="D435" s="56" t="str">
        <f t="shared" si="355"/>
        <v/>
      </c>
      <c r="E435" s="121" t="str">
        <f t="shared" si="359"/>
        <v/>
      </c>
      <c r="F435" s="121"/>
      <c r="G435" s="57" t="str">
        <f t="shared" si="356"/>
        <v/>
      </c>
      <c r="H435" s="57" t="str">
        <f t="shared" si="357"/>
        <v/>
      </c>
      <c r="I435" s="128" t="str">
        <f t="shared" si="360"/>
        <v/>
      </c>
      <c r="J435" s="128" t="str">
        <f t="shared" si="361"/>
        <v/>
      </c>
      <c r="K435" s="140" t="str">
        <f t="shared" si="364"/>
        <v/>
      </c>
      <c r="L435" s="140"/>
      <c r="M435" s="139" t="str">
        <f t="shared" si="365"/>
        <v/>
      </c>
      <c r="N435" s="139"/>
      <c r="O435" s="46" t="str">
        <f t="shared" si="366"/>
        <v/>
      </c>
      <c r="P435" s="51" t="str">
        <f t="shared" si="367"/>
        <v/>
      </c>
      <c r="Q435" s="51"/>
      <c r="R435" s="75">
        <f>IF(R434+1&lt;13,(R434+1)*S1,1*S1)</f>
        <v>0</v>
      </c>
      <c r="S435" s="75">
        <f>SUM(BG435*S1)</f>
        <v>0</v>
      </c>
      <c r="T435" s="75">
        <f>IF(R435=1,(T434+1)*S1,T434*S1)</f>
        <v>0</v>
      </c>
      <c r="U435" s="75">
        <f>IF(U434+3&lt;13,(U434+3)*V1,(U434-9)*V1)</f>
        <v>0</v>
      </c>
      <c r="V435" s="75">
        <f>SUM(BG435*V1)</f>
        <v>0</v>
      </c>
      <c r="W435" s="75">
        <f>IF(U435&lt;4,(W434+1)*V1,W434*V1)</f>
        <v>0</v>
      </c>
      <c r="X435" s="75">
        <f>IF(X434+6&lt;13,(X434+6)*Y1,(X434-6)*Y1)</f>
        <v>0</v>
      </c>
      <c r="Y435" s="75">
        <f>SUM(BG435*Y1)</f>
        <v>0</v>
      </c>
      <c r="Z435" s="75">
        <f>IF(X435&lt;6,(Z434+1)*Y1,Z434*Y1)</f>
        <v>0</v>
      </c>
      <c r="AA435" s="75">
        <f>SUM(AA434*AB1)</f>
        <v>0</v>
      </c>
      <c r="AB435" s="75">
        <f>SUM(BG435*AB1)</f>
        <v>0</v>
      </c>
      <c r="AC435" s="75">
        <f>SUM(AC434+1*AB1)</f>
        <v>0</v>
      </c>
      <c r="AD435" s="75">
        <v>0</v>
      </c>
      <c r="AE435" s="75">
        <v>0</v>
      </c>
      <c r="AF435" s="75">
        <v>0</v>
      </c>
      <c r="AG435" s="75">
        <f>IF(AG434+2&lt;13,(AG434+2)*AH1,(AG434-10)*AH1)</f>
        <v>0</v>
      </c>
      <c r="AH435" s="75">
        <f>SUM(BG435*AH1)</f>
        <v>0</v>
      </c>
      <c r="AI435" s="75">
        <f>IF(AG435&lt;3,(AI434+1)*AH1,AI434*AH1)</f>
        <v>0</v>
      </c>
      <c r="AJ435" s="75">
        <f>IF(AJ433=AJ434,(AJ434+1-AK435)*AL1,AJ434*AL1)</f>
        <v>0</v>
      </c>
      <c r="AK435" s="75">
        <f t="shared" si="351"/>
        <v>0</v>
      </c>
      <c r="AL435" s="75">
        <f>IF(AJ435-AJ434=0,(AL434+15)*AL1,AM1*AL1)</f>
        <v>0</v>
      </c>
      <c r="AM435" s="75">
        <f>IF(AK435=12,(AM434+1)*AL1,AM434*AL1)</f>
        <v>0</v>
      </c>
      <c r="AN435" s="75">
        <f>IF(AN433=AN434,(AN434+1-AO435)*AO1,AN434*AO1)</f>
        <v>0</v>
      </c>
      <c r="AO435" s="75">
        <f t="shared" si="343"/>
        <v>0</v>
      </c>
      <c r="AP435" s="75">
        <f>IF(AN434=AN435,BG435*AO1,(AP434-15)*AO1)</f>
        <v>0</v>
      </c>
      <c r="AQ435" s="75">
        <f>IF(AO435=12,(AQ434+1)*AO1,AQ434*AO1)</f>
        <v>0</v>
      </c>
      <c r="AR435" s="91">
        <f>SUM(MONTH(BC434+14)*AS1)</f>
        <v>0</v>
      </c>
      <c r="AS435" s="91">
        <f>SUM(DAY(BC434+14)*AS1)</f>
        <v>0</v>
      </c>
      <c r="AT435" s="91">
        <f>SUM(YEAR(BC434+14)*AS1)</f>
        <v>0</v>
      </c>
      <c r="AU435" s="91">
        <f>SUM(MONTH(BC434+7)*AV1)</f>
        <v>0</v>
      </c>
      <c r="AV435" s="91">
        <f>SUM(DAY(BC434+7)*AV1)</f>
        <v>0</v>
      </c>
      <c r="AW435" s="91">
        <f>SUM(YEAR(BC434+7)*AV1)</f>
        <v>0</v>
      </c>
      <c r="AX435" s="91">
        <f t="shared" si="321"/>
        <v>1</v>
      </c>
      <c r="AY435" s="91">
        <f t="shared" si="319"/>
        <v>1</v>
      </c>
      <c r="AZ435" s="91">
        <f t="shared" si="320"/>
        <v>0</v>
      </c>
      <c r="BA435" s="91">
        <f t="shared" si="320"/>
        <v>0</v>
      </c>
      <c r="BB435" s="79">
        <f t="shared" si="322"/>
        <v>0</v>
      </c>
      <c r="BC435" s="91">
        <f t="shared" si="323"/>
        <v>0</v>
      </c>
      <c r="BD435" s="75" t="s">
        <v>59</v>
      </c>
      <c r="BE435" s="91">
        <f>IF(BC435&lt;BU42,((BC435*10)+5),999999)</f>
        <v>5</v>
      </c>
      <c r="BF435" s="91">
        <f t="shared" si="324"/>
        <v>1</v>
      </c>
      <c r="BG435" s="75">
        <f t="shared" si="325"/>
        <v>0</v>
      </c>
      <c r="BH435" s="75">
        <f t="shared" si="344"/>
        <v>0</v>
      </c>
      <c r="BI435" s="75" t="b">
        <f t="shared" si="326"/>
        <v>0</v>
      </c>
      <c r="BJ435" s="75">
        <f t="shared" si="327"/>
        <v>0</v>
      </c>
      <c r="BK435" s="75">
        <f t="shared" si="328"/>
        <v>0</v>
      </c>
      <c r="BL435" s="75" t="b">
        <f t="shared" si="329"/>
        <v>1</v>
      </c>
      <c r="BM435" s="75">
        <f t="shared" si="330"/>
        <v>0</v>
      </c>
      <c r="BN435" s="75">
        <f t="shared" si="331"/>
        <v>0</v>
      </c>
      <c r="BO435" s="75" t="b">
        <f t="shared" si="332"/>
        <v>0</v>
      </c>
      <c r="BP435" s="75">
        <f t="shared" si="333"/>
        <v>0</v>
      </c>
      <c r="BQ435" s="75">
        <f t="shared" si="334"/>
        <v>0</v>
      </c>
      <c r="BR435" s="75"/>
      <c r="BS435" s="72" t="b">
        <f t="shared" si="358"/>
        <v>0</v>
      </c>
      <c r="BT435" s="72">
        <f t="shared" si="363"/>
        <v>0</v>
      </c>
      <c r="BU435" s="69" t="str">
        <f t="shared" si="362"/>
        <v/>
      </c>
      <c r="BV435" s="75"/>
      <c r="BW435" s="75"/>
      <c r="BX435" s="75"/>
      <c r="BY435" s="75"/>
      <c r="BZ435" s="75"/>
      <c r="CA435" s="75"/>
      <c r="CB435" s="75"/>
      <c r="CC435" s="75"/>
      <c r="CD435" s="79">
        <f t="shared" si="335"/>
        <v>0</v>
      </c>
      <c r="CE435" s="92">
        <f>IF(CD435&lt;CE3,CD435,CE3)</f>
        <v>0</v>
      </c>
      <c r="CF435" s="72" t="str">
        <f>IF(CE435&gt;=CE3,"BALLOON","PMT")</f>
        <v>PMT</v>
      </c>
      <c r="CG435" s="91">
        <f t="shared" si="345"/>
        <v>0</v>
      </c>
      <c r="CH435" s="91">
        <f>IF(BX1=360,CB5,CG435)</f>
        <v>0</v>
      </c>
      <c r="CI435" s="75" t="b">
        <f t="shared" si="336"/>
        <v>0</v>
      </c>
      <c r="CJ435" s="75">
        <f t="shared" si="346"/>
        <v>0</v>
      </c>
      <c r="CK435" s="75">
        <f>SUM(CJ435*CK1)</f>
        <v>0</v>
      </c>
      <c r="CL435" s="98">
        <f t="shared" si="337"/>
        <v>0</v>
      </c>
      <c r="CM435" s="97">
        <f>IF(CF435="PMT",E16-CL435,0)</f>
        <v>0</v>
      </c>
      <c r="CN435" s="97">
        <f t="shared" si="350"/>
        <v>0</v>
      </c>
      <c r="CO435" s="97">
        <f t="shared" si="338"/>
        <v>0</v>
      </c>
      <c r="CP435" s="97">
        <f t="shared" si="339"/>
        <v>0</v>
      </c>
      <c r="CQ435" s="94">
        <f t="shared" si="340"/>
        <v>0</v>
      </c>
      <c r="CR435" s="95">
        <f t="shared" si="347"/>
        <v>0</v>
      </c>
      <c r="CS435" s="96">
        <f t="shared" si="341"/>
        <v>0</v>
      </c>
      <c r="CT435" s="75">
        <f t="shared" si="349"/>
        <v>0</v>
      </c>
      <c r="CU435" s="99">
        <f t="shared" si="342"/>
        <v>0</v>
      </c>
      <c r="CV435" s="99">
        <f t="shared" si="318"/>
        <v>0</v>
      </c>
      <c r="CW435" s="100">
        <f t="shared" si="348"/>
        <v>0</v>
      </c>
      <c r="CX435" s="75">
        <f>SUM(CR435*CT435*BE1)</f>
        <v>0</v>
      </c>
    </row>
    <row r="436" spans="1:102" ht="18.95" customHeight="1">
      <c r="A436" s="45" t="str">
        <f t="shared" si="352"/>
        <v/>
      </c>
      <c r="B436" s="55" t="str">
        <f t="shared" si="354"/>
        <v/>
      </c>
      <c r="C436" s="47" t="str">
        <f t="shared" si="353"/>
        <v/>
      </c>
      <c r="D436" s="56" t="str">
        <f t="shared" si="355"/>
        <v/>
      </c>
      <c r="E436" s="121" t="str">
        <f t="shared" si="359"/>
        <v/>
      </c>
      <c r="F436" s="121"/>
      <c r="G436" s="57" t="str">
        <f t="shared" si="356"/>
        <v/>
      </c>
      <c r="H436" s="57" t="str">
        <f t="shared" si="357"/>
        <v/>
      </c>
      <c r="I436" s="128" t="str">
        <f t="shared" si="360"/>
        <v/>
      </c>
      <c r="J436" s="128" t="str">
        <f t="shared" si="361"/>
        <v/>
      </c>
      <c r="K436" s="140" t="str">
        <f t="shared" si="364"/>
        <v/>
      </c>
      <c r="L436" s="140"/>
      <c r="M436" s="139" t="str">
        <f t="shared" si="365"/>
        <v/>
      </c>
      <c r="N436" s="139"/>
      <c r="O436" s="46" t="str">
        <f t="shared" si="366"/>
        <v/>
      </c>
      <c r="P436" s="51" t="str">
        <f t="shared" si="367"/>
        <v/>
      </c>
      <c r="Q436" s="51"/>
      <c r="R436" s="75">
        <f>IF(R435+1&lt;13,(R435+1)*S1,1*S1)</f>
        <v>0</v>
      </c>
      <c r="S436" s="75">
        <f>SUM(BG436*S1)</f>
        <v>0</v>
      </c>
      <c r="T436" s="75">
        <f>IF(R436=1,(T435+1)*S1,T435*S1)</f>
        <v>0</v>
      </c>
      <c r="U436" s="75">
        <f>IF(U435+3&lt;13,(U435+3)*V1,(U435-9)*V1)</f>
        <v>0</v>
      </c>
      <c r="V436" s="75">
        <f>SUM(BG436*V1)</f>
        <v>0</v>
      </c>
      <c r="W436" s="75">
        <f>IF(U436&lt;4,(W435+1)*V1,W435*V1)</f>
        <v>0</v>
      </c>
      <c r="X436" s="75">
        <f>IF(X435+6&lt;13,(X435+6)*Y1,(X435-6)*Y1)</f>
        <v>0</v>
      </c>
      <c r="Y436" s="75">
        <f>SUM(BG436*Y1)</f>
        <v>0</v>
      </c>
      <c r="Z436" s="75">
        <f>IF(X436&lt;6,(Z435+1)*Y1,Z435*Y1)</f>
        <v>0</v>
      </c>
      <c r="AA436" s="75">
        <f>SUM(AA435*AB1)</f>
        <v>0</v>
      </c>
      <c r="AB436" s="75">
        <f>SUM(BG436*AB1)</f>
        <v>0</v>
      </c>
      <c r="AC436" s="75">
        <f>SUM(AC435+1*AB1)</f>
        <v>0</v>
      </c>
      <c r="AD436" s="75">
        <v>0</v>
      </c>
      <c r="AE436" s="75">
        <v>0</v>
      </c>
      <c r="AF436" s="75">
        <v>0</v>
      </c>
      <c r="AG436" s="75">
        <f>IF(AG435+2&lt;13,(AG435+2)*AH1,(AG435-10)*AH1)</f>
        <v>0</v>
      </c>
      <c r="AH436" s="75">
        <f>SUM(BG436*AH1)</f>
        <v>0</v>
      </c>
      <c r="AI436" s="75">
        <f>IF(AG436&lt;3,(AI435+1)*AH1,AI435*AH1)</f>
        <v>0</v>
      </c>
      <c r="AJ436" s="75">
        <f>IF(AJ434=AJ435,(AJ435+1-AK436)*AL1,AJ435*AL1)</f>
        <v>0</v>
      </c>
      <c r="AK436" s="75">
        <f t="shared" si="351"/>
        <v>0</v>
      </c>
      <c r="AL436" s="75">
        <f>IF(AJ436-AJ435=0,(AL435+15)*AL1,AM1*AL1)</f>
        <v>0</v>
      </c>
      <c r="AM436" s="75">
        <f>IF(AK436=12,(AM435+1)*AL1,AM435*AL1)</f>
        <v>0</v>
      </c>
      <c r="AN436" s="75">
        <f>IF(AN434=AN435,(AN435+1-AO436)*AO1,AN435*AO1)</f>
        <v>0</v>
      </c>
      <c r="AO436" s="75">
        <f t="shared" si="343"/>
        <v>0</v>
      </c>
      <c r="AP436" s="75">
        <f>IF(AN435=AN436,BG436*AO1,(AP435-15)*AO1)</f>
        <v>0</v>
      </c>
      <c r="AQ436" s="75">
        <f>IF(AO436=12,(AQ435+1)*AO1,AQ435*AO1)</f>
        <v>0</v>
      </c>
      <c r="AR436" s="91">
        <f>SUM(MONTH(BC435+14)*AS1)</f>
        <v>0</v>
      </c>
      <c r="AS436" s="91">
        <f>SUM(DAY(BC435+14)*AS1)</f>
        <v>0</v>
      </c>
      <c r="AT436" s="91">
        <f>SUM(YEAR(BC435+14)*AS1)</f>
        <v>0</v>
      </c>
      <c r="AU436" s="91">
        <f>SUM(MONTH(BC435+7)*AV1)</f>
        <v>0</v>
      </c>
      <c r="AV436" s="91">
        <f>SUM(DAY(BC435+7)*AV1)</f>
        <v>0</v>
      </c>
      <c r="AW436" s="91">
        <f>SUM(YEAR(BC435+7)*AV1)</f>
        <v>0</v>
      </c>
      <c r="AX436" s="91">
        <f t="shared" si="321"/>
        <v>1</v>
      </c>
      <c r="AY436" s="91">
        <f t="shared" si="319"/>
        <v>1</v>
      </c>
      <c r="AZ436" s="91">
        <f t="shared" si="320"/>
        <v>0</v>
      </c>
      <c r="BA436" s="91">
        <f t="shared" si="320"/>
        <v>0</v>
      </c>
      <c r="BB436" s="79">
        <f t="shared" si="322"/>
        <v>0</v>
      </c>
      <c r="BC436" s="91">
        <f t="shared" si="323"/>
        <v>0</v>
      </c>
      <c r="BD436" s="75" t="s">
        <v>59</v>
      </c>
      <c r="BE436" s="91">
        <f>IF(BC436&lt;BU42,((BC436*10)+5),999999)</f>
        <v>5</v>
      </c>
      <c r="BF436" s="91">
        <f t="shared" si="324"/>
        <v>1</v>
      </c>
      <c r="BG436" s="75">
        <f t="shared" si="325"/>
        <v>0</v>
      </c>
      <c r="BH436" s="75">
        <f t="shared" si="344"/>
        <v>0</v>
      </c>
      <c r="BI436" s="75" t="b">
        <f t="shared" si="326"/>
        <v>0</v>
      </c>
      <c r="BJ436" s="75">
        <f t="shared" si="327"/>
        <v>0</v>
      </c>
      <c r="BK436" s="75">
        <f t="shared" si="328"/>
        <v>0</v>
      </c>
      <c r="BL436" s="75" t="b">
        <f t="shared" si="329"/>
        <v>1</v>
      </c>
      <c r="BM436" s="75">
        <f t="shared" si="330"/>
        <v>0</v>
      </c>
      <c r="BN436" s="75">
        <f t="shared" si="331"/>
        <v>0</v>
      </c>
      <c r="BO436" s="75" t="b">
        <f t="shared" si="332"/>
        <v>0</v>
      </c>
      <c r="BP436" s="75">
        <f t="shared" si="333"/>
        <v>0</v>
      </c>
      <c r="BQ436" s="75">
        <f t="shared" si="334"/>
        <v>0</v>
      </c>
      <c r="BR436" s="75"/>
      <c r="BS436" s="72" t="b">
        <f t="shared" si="358"/>
        <v>0</v>
      </c>
      <c r="BT436" s="72">
        <f t="shared" si="363"/>
        <v>0</v>
      </c>
      <c r="BU436" s="69" t="str">
        <f t="shared" si="362"/>
        <v/>
      </c>
      <c r="BV436" s="75"/>
      <c r="BW436" s="75"/>
      <c r="BX436" s="75"/>
      <c r="BY436" s="75"/>
      <c r="BZ436" s="75"/>
      <c r="CA436" s="75"/>
      <c r="CB436" s="75"/>
      <c r="CC436" s="75"/>
      <c r="CD436" s="79">
        <f t="shared" si="335"/>
        <v>0</v>
      </c>
      <c r="CE436" s="92">
        <f>IF(CD436&lt;CE3,CD436,CE3)</f>
        <v>0</v>
      </c>
      <c r="CF436" s="72" t="str">
        <f>IF(CE436&gt;=CE3,"BALLOON","PMT")</f>
        <v>PMT</v>
      </c>
      <c r="CG436" s="91">
        <f t="shared" si="345"/>
        <v>0</v>
      </c>
      <c r="CH436" s="91">
        <f>IF(BX1=360,CB5,CG436)</f>
        <v>0</v>
      </c>
      <c r="CI436" s="75" t="b">
        <f t="shared" si="336"/>
        <v>0</v>
      </c>
      <c r="CJ436" s="75">
        <f t="shared" si="346"/>
        <v>0</v>
      </c>
      <c r="CK436" s="75">
        <f>SUM(CJ436*CK1)</f>
        <v>0</v>
      </c>
      <c r="CL436" s="98">
        <f t="shared" si="337"/>
        <v>0</v>
      </c>
      <c r="CM436" s="97">
        <f>IF(CF436="PMT",E16-CL436,0)</f>
        <v>0</v>
      </c>
      <c r="CN436" s="97">
        <f t="shared" si="350"/>
        <v>0</v>
      </c>
      <c r="CO436" s="97">
        <f t="shared" si="338"/>
        <v>0</v>
      </c>
      <c r="CP436" s="97">
        <f t="shared" si="339"/>
        <v>0</v>
      </c>
      <c r="CQ436" s="94">
        <f t="shared" si="340"/>
        <v>0</v>
      </c>
      <c r="CR436" s="95">
        <f t="shared" si="347"/>
        <v>0</v>
      </c>
      <c r="CS436" s="96">
        <f t="shared" si="341"/>
        <v>0</v>
      </c>
      <c r="CT436" s="75">
        <f t="shared" si="349"/>
        <v>0</v>
      </c>
      <c r="CU436" s="99">
        <f t="shared" si="342"/>
        <v>0</v>
      </c>
      <c r="CV436" s="99">
        <f t="shared" si="318"/>
        <v>0</v>
      </c>
      <c r="CW436" s="100">
        <f t="shared" si="348"/>
        <v>0</v>
      </c>
      <c r="CX436" s="75">
        <f>SUM(CR436*CT436*BE1)</f>
        <v>0</v>
      </c>
    </row>
    <row r="437" spans="1:102" ht="18.95" customHeight="1">
      <c r="A437" s="45" t="str">
        <f t="shared" si="352"/>
        <v/>
      </c>
      <c r="B437" s="55" t="str">
        <f t="shared" si="354"/>
        <v/>
      </c>
      <c r="C437" s="47" t="str">
        <f t="shared" si="353"/>
        <v/>
      </c>
      <c r="D437" s="56" t="str">
        <f t="shared" si="355"/>
        <v/>
      </c>
      <c r="E437" s="121" t="str">
        <f t="shared" si="359"/>
        <v/>
      </c>
      <c r="F437" s="121"/>
      <c r="G437" s="57" t="str">
        <f t="shared" si="356"/>
        <v/>
      </c>
      <c r="H437" s="57" t="str">
        <f t="shared" si="357"/>
        <v/>
      </c>
      <c r="I437" s="128" t="str">
        <f t="shared" si="360"/>
        <v/>
      </c>
      <c r="J437" s="128" t="str">
        <f t="shared" si="361"/>
        <v/>
      </c>
      <c r="K437" s="140" t="str">
        <f t="shared" si="364"/>
        <v/>
      </c>
      <c r="L437" s="140"/>
      <c r="M437" s="139" t="str">
        <f t="shared" si="365"/>
        <v/>
      </c>
      <c r="N437" s="139"/>
      <c r="O437" s="46" t="str">
        <f t="shared" si="366"/>
        <v/>
      </c>
      <c r="P437" s="51" t="str">
        <f t="shared" si="367"/>
        <v/>
      </c>
      <c r="Q437" s="51"/>
      <c r="R437" s="75">
        <f>IF(R436+1&lt;13,(R436+1)*S1,1*S1)</f>
        <v>0</v>
      </c>
      <c r="S437" s="75">
        <f>SUM(BG437*S1)</f>
        <v>0</v>
      </c>
      <c r="T437" s="75">
        <f>IF(R437=1,(T436+1)*S1,T436*S1)</f>
        <v>0</v>
      </c>
      <c r="U437" s="75">
        <f>IF(U436+3&lt;13,(U436+3)*V1,(U436-9)*V1)</f>
        <v>0</v>
      </c>
      <c r="V437" s="75">
        <f>SUM(BG437*V1)</f>
        <v>0</v>
      </c>
      <c r="W437" s="75">
        <f>IF(U437&lt;4,(W436+1)*V1,W436*V1)</f>
        <v>0</v>
      </c>
      <c r="X437" s="75">
        <f>IF(X436+6&lt;13,(X436+6)*Y1,(X436-6)*Y1)</f>
        <v>0</v>
      </c>
      <c r="Y437" s="75">
        <f>SUM(BG437*Y1)</f>
        <v>0</v>
      </c>
      <c r="Z437" s="75">
        <f>IF(X437&lt;6,(Z436+1)*Y1,Z436*Y1)</f>
        <v>0</v>
      </c>
      <c r="AA437" s="75">
        <f>SUM(AA436*AB1)</f>
        <v>0</v>
      </c>
      <c r="AB437" s="75">
        <f>SUM(BG437*AB1)</f>
        <v>0</v>
      </c>
      <c r="AC437" s="75">
        <f>SUM(AC436+1*AB1)</f>
        <v>0</v>
      </c>
      <c r="AD437" s="75">
        <v>0</v>
      </c>
      <c r="AE437" s="75">
        <v>0</v>
      </c>
      <c r="AF437" s="75">
        <v>0</v>
      </c>
      <c r="AG437" s="75">
        <f>IF(AG436+2&lt;13,(AG436+2)*AH1,(AG436-10)*AH1)</f>
        <v>0</v>
      </c>
      <c r="AH437" s="75">
        <f>SUM(BG437*AH1)</f>
        <v>0</v>
      </c>
      <c r="AI437" s="75">
        <f>IF(AG437&lt;3,(AI436+1)*AH1,AI436*AH1)</f>
        <v>0</v>
      </c>
      <c r="AJ437" s="75">
        <f>IF(AJ435=AJ436,(AJ436+1-AK437)*AL1,AJ436*AL1)</f>
        <v>0</v>
      </c>
      <c r="AK437" s="75">
        <f t="shared" si="351"/>
        <v>0</v>
      </c>
      <c r="AL437" s="75">
        <f>IF(AJ437-AJ436=0,(AL436+15)*AL1,AM1*AL1)</f>
        <v>0</v>
      </c>
      <c r="AM437" s="75">
        <f>IF(AK437=12,(AM436+1)*AL1,AM436*AL1)</f>
        <v>0</v>
      </c>
      <c r="AN437" s="75">
        <f>IF(AN435=AN436,(AN436+1-AO437)*AO1,AN436*AO1)</f>
        <v>0</v>
      </c>
      <c r="AO437" s="75">
        <f t="shared" si="343"/>
        <v>0</v>
      </c>
      <c r="AP437" s="75">
        <f>IF(AN436=AN437,BG437*AO1,(AP436-15)*AO1)</f>
        <v>0</v>
      </c>
      <c r="AQ437" s="75">
        <f>IF(AO437=12,(AQ436+1)*AO1,AQ436*AO1)</f>
        <v>0</v>
      </c>
      <c r="AR437" s="91">
        <f>SUM(MONTH(BC436+14)*AS1)</f>
        <v>0</v>
      </c>
      <c r="AS437" s="91">
        <f>SUM(DAY(BC436+14)*AS1)</f>
        <v>0</v>
      </c>
      <c r="AT437" s="91">
        <f>SUM(YEAR(BC436+14)*AS1)</f>
        <v>0</v>
      </c>
      <c r="AU437" s="91">
        <f>SUM(MONTH(BC436+7)*AV1)</f>
        <v>0</v>
      </c>
      <c r="AV437" s="91">
        <f>SUM(DAY(BC436+7)*AV1)</f>
        <v>0</v>
      </c>
      <c r="AW437" s="91">
        <f>SUM(YEAR(BC436+7)*AV1)</f>
        <v>0</v>
      </c>
      <c r="AX437" s="91">
        <f t="shared" si="321"/>
        <v>1</v>
      </c>
      <c r="AY437" s="91">
        <f t="shared" si="319"/>
        <v>1</v>
      </c>
      <c r="AZ437" s="91">
        <f t="shared" si="320"/>
        <v>0</v>
      </c>
      <c r="BA437" s="91">
        <f t="shared" si="320"/>
        <v>0</v>
      </c>
      <c r="BB437" s="79">
        <f t="shared" si="322"/>
        <v>0</v>
      </c>
      <c r="BC437" s="91">
        <f t="shared" si="323"/>
        <v>0</v>
      </c>
      <c r="BD437" s="75" t="s">
        <v>59</v>
      </c>
      <c r="BE437" s="91">
        <f>IF(BC437&lt;BU42,((BC437*10)+5),999999)</f>
        <v>5</v>
      </c>
      <c r="BF437" s="91">
        <f t="shared" si="324"/>
        <v>1</v>
      </c>
      <c r="BG437" s="75">
        <f t="shared" si="325"/>
        <v>0</v>
      </c>
      <c r="BH437" s="75">
        <f t="shared" si="344"/>
        <v>0</v>
      </c>
      <c r="BI437" s="75" t="b">
        <f t="shared" si="326"/>
        <v>0</v>
      </c>
      <c r="BJ437" s="75">
        <f t="shared" si="327"/>
        <v>0</v>
      </c>
      <c r="BK437" s="75">
        <f t="shared" si="328"/>
        <v>0</v>
      </c>
      <c r="BL437" s="75" t="b">
        <f t="shared" si="329"/>
        <v>1</v>
      </c>
      <c r="BM437" s="75">
        <f t="shared" si="330"/>
        <v>0</v>
      </c>
      <c r="BN437" s="75">
        <f t="shared" si="331"/>
        <v>0</v>
      </c>
      <c r="BO437" s="75" t="b">
        <f t="shared" si="332"/>
        <v>0</v>
      </c>
      <c r="BP437" s="75">
        <f t="shared" si="333"/>
        <v>0</v>
      </c>
      <c r="BQ437" s="75">
        <f t="shared" si="334"/>
        <v>0</v>
      </c>
      <c r="BR437" s="75"/>
      <c r="BS437" s="72" t="b">
        <f t="shared" si="358"/>
        <v>0</v>
      </c>
      <c r="BT437" s="72">
        <f t="shared" si="363"/>
        <v>0</v>
      </c>
      <c r="BU437" s="69" t="str">
        <f t="shared" si="362"/>
        <v/>
      </c>
      <c r="BV437" s="75"/>
      <c r="BW437" s="75"/>
      <c r="BX437" s="75"/>
      <c r="BY437" s="75"/>
      <c r="BZ437" s="75"/>
      <c r="CA437" s="75"/>
      <c r="CB437" s="75"/>
      <c r="CC437" s="75"/>
      <c r="CD437" s="79">
        <f t="shared" si="335"/>
        <v>0</v>
      </c>
      <c r="CE437" s="92">
        <f>IF(CD437&lt;CE3,CD437,CE3)</f>
        <v>0</v>
      </c>
      <c r="CF437" s="72" t="str">
        <f>IF(CE437&gt;=CE3,"BALLOON","PMT")</f>
        <v>PMT</v>
      </c>
      <c r="CG437" s="91">
        <f t="shared" si="345"/>
        <v>0</v>
      </c>
      <c r="CH437" s="91">
        <f>IF(BX1=360,CB5,CG437)</f>
        <v>0</v>
      </c>
      <c r="CI437" s="75" t="b">
        <f t="shared" si="336"/>
        <v>0</v>
      </c>
      <c r="CJ437" s="75">
        <f t="shared" si="346"/>
        <v>0</v>
      </c>
      <c r="CK437" s="75">
        <f>SUM(CJ437*CK1)</f>
        <v>0</v>
      </c>
      <c r="CL437" s="98">
        <f t="shared" si="337"/>
        <v>0</v>
      </c>
      <c r="CM437" s="97">
        <f>IF(CF437="PMT",E16-CL437,0)</f>
        <v>0</v>
      </c>
      <c r="CN437" s="97">
        <f t="shared" si="350"/>
        <v>0</v>
      </c>
      <c r="CO437" s="97">
        <f t="shared" si="338"/>
        <v>0</v>
      </c>
      <c r="CP437" s="97">
        <f t="shared" si="339"/>
        <v>0</v>
      </c>
      <c r="CQ437" s="94">
        <f t="shared" si="340"/>
        <v>0</v>
      </c>
      <c r="CR437" s="95">
        <f t="shared" si="347"/>
        <v>0</v>
      </c>
      <c r="CS437" s="96">
        <f t="shared" si="341"/>
        <v>0</v>
      </c>
      <c r="CT437" s="75">
        <f t="shared" si="349"/>
        <v>0</v>
      </c>
      <c r="CU437" s="99">
        <f t="shared" si="342"/>
        <v>0</v>
      </c>
      <c r="CV437" s="99">
        <f t="shared" si="318"/>
        <v>0</v>
      </c>
      <c r="CW437" s="100">
        <f t="shared" si="348"/>
        <v>0</v>
      </c>
      <c r="CX437" s="75">
        <f>SUM(CR437*CT437*BE1)</f>
        <v>0</v>
      </c>
    </row>
    <row r="438" spans="1:102" ht="18.95" customHeight="1">
      <c r="A438" s="45" t="str">
        <f t="shared" si="352"/>
        <v/>
      </c>
      <c r="B438" s="55" t="str">
        <f t="shared" si="354"/>
        <v/>
      </c>
      <c r="C438" s="47" t="str">
        <f t="shared" si="353"/>
        <v/>
      </c>
      <c r="D438" s="56" t="str">
        <f t="shared" si="355"/>
        <v/>
      </c>
      <c r="E438" s="121" t="str">
        <f t="shared" si="359"/>
        <v/>
      </c>
      <c r="F438" s="121"/>
      <c r="G438" s="57" t="str">
        <f t="shared" si="356"/>
        <v/>
      </c>
      <c r="H438" s="57" t="str">
        <f t="shared" si="357"/>
        <v/>
      </c>
      <c r="I438" s="128" t="str">
        <f t="shared" si="360"/>
        <v/>
      </c>
      <c r="J438" s="128" t="str">
        <f t="shared" si="361"/>
        <v/>
      </c>
      <c r="K438" s="140" t="str">
        <f t="shared" si="364"/>
        <v/>
      </c>
      <c r="L438" s="140"/>
      <c r="M438" s="139" t="str">
        <f t="shared" si="365"/>
        <v/>
      </c>
      <c r="N438" s="139"/>
      <c r="O438" s="46" t="str">
        <f t="shared" si="366"/>
        <v/>
      </c>
      <c r="P438" s="51" t="str">
        <f t="shared" si="367"/>
        <v/>
      </c>
      <c r="Q438" s="51"/>
      <c r="R438" s="75">
        <f>IF(R437+1&lt;13,(R437+1)*S1,1*S1)</f>
        <v>0</v>
      </c>
      <c r="S438" s="75">
        <f>SUM(BG438*S1)</f>
        <v>0</v>
      </c>
      <c r="T438" s="75">
        <f>IF(R438=1,(T437+1)*S1,T437*S1)</f>
        <v>0</v>
      </c>
      <c r="U438" s="75">
        <f>IF(U437+3&lt;13,(U437+3)*V1,(U437-9)*V1)</f>
        <v>0</v>
      </c>
      <c r="V438" s="75">
        <f>SUM(BG438*V1)</f>
        <v>0</v>
      </c>
      <c r="W438" s="75">
        <f>IF(U438&lt;4,(W437+1)*V1,W437*V1)</f>
        <v>0</v>
      </c>
      <c r="X438" s="75">
        <f>IF(X437+6&lt;13,(X437+6)*Y1,(X437-6)*Y1)</f>
        <v>0</v>
      </c>
      <c r="Y438" s="75">
        <f>SUM(BG438*Y1)</f>
        <v>0</v>
      </c>
      <c r="Z438" s="75">
        <f>IF(X438&lt;6,(Z437+1)*Y1,Z437*Y1)</f>
        <v>0</v>
      </c>
      <c r="AA438" s="75">
        <f>SUM(AA437*AB1)</f>
        <v>0</v>
      </c>
      <c r="AB438" s="75">
        <f>SUM(BG438*AB1)</f>
        <v>0</v>
      </c>
      <c r="AC438" s="75">
        <f>SUM(AC437+1*AB1)</f>
        <v>0</v>
      </c>
      <c r="AD438" s="75">
        <v>0</v>
      </c>
      <c r="AE438" s="75">
        <v>0</v>
      </c>
      <c r="AF438" s="75">
        <v>0</v>
      </c>
      <c r="AG438" s="75">
        <f>IF(AG437+2&lt;13,(AG437+2)*AH1,(AG437-10)*AH1)</f>
        <v>0</v>
      </c>
      <c r="AH438" s="75">
        <f>SUM(BG438*AH1)</f>
        <v>0</v>
      </c>
      <c r="AI438" s="75">
        <f>IF(AG438&lt;3,(AI437+1)*AH1,AI437*AH1)</f>
        <v>0</v>
      </c>
      <c r="AJ438" s="75">
        <f>IF(AJ436=AJ437,(AJ437+1-AK438)*AL1,AJ437*AL1)</f>
        <v>0</v>
      </c>
      <c r="AK438" s="75">
        <f t="shared" si="351"/>
        <v>0</v>
      </c>
      <c r="AL438" s="75">
        <f>IF(AJ438-AJ437=0,(AL437+15)*AL1,AM1*AL1)</f>
        <v>0</v>
      </c>
      <c r="AM438" s="75">
        <f>IF(AK438=12,(AM437+1)*AL1,AM437*AL1)</f>
        <v>0</v>
      </c>
      <c r="AN438" s="75">
        <f>IF(AN436=AN437,(AN437+1-AO438)*AO1,AN437*AO1)</f>
        <v>0</v>
      </c>
      <c r="AO438" s="75">
        <f t="shared" si="343"/>
        <v>0</v>
      </c>
      <c r="AP438" s="75">
        <f>IF(AN437=AN438,BG438*AO1,(AP437-15)*AO1)</f>
        <v>0</v>
      </c>
      <c r="AQ438" s="75">
        <f>IF(AO438=12,(AQ437+1)*AO1,AQ437*AO1)</f>
        <v>0</v>
      </c>
      <c r="AR438" s="91">
        <f>SUM(MONTH(BC437+14)*AS1)</f>
        <v>0</v>
      </c>
      <c r="AS438" s="91">
        <f>SUM(DAY(BC437+14)*AS1)</f>
        <v>0</v>
      </c>
      <c r="AT438" s="91">
        <f>SUM(YEAR(BC437+14)*AS1)</f>
        <v>0</v>
      </c>
      <c r="AU438" s="91">
        <f>SUM(MONTH(BC437+7)*AV1)</f>
        <v>0</v>
      </c>
      <c r="AV438" s="91">
        <f>SUM(DAY(BC437+7)*AV1)</f>
        <v>0</v>
      </c>
      <c r="AW438" s="91">
        <f>SUM(YEAR(BC437+7)*AV1)</f>
        <v>0</v>
      </c>
      <c r="AX438" s="91">
        <f t="shared" si="321"/>
        <v>1</v>
      </c>
      <c r="AY438" s="91">
        <f t="shared" si="319"/>
        <v>1</v>
      </c>
      <c r="AZ438" s="91">
        <f t="shared" si="320"/>
        <v>0</v>
      </c>
      <c r="BA438" s="91">
        <f t="shared" si="320"/>
        <v>0</v>
      </c>
      <c r="BB438" s="79">
        <f t="shared" si="322"/>
        <v>0</v>
      </c>
      <c r="BC438" s="91">
        <f t="shared" si="323"/>
        <v>0</v>
      </c>
      <c r="BD438" s="75" t="s">
        <v>59</v>
      </c>
      <c r="BE438" s="91">
        <f>IF(BC438&lt;BU42,((BC438*10)+5),999999)</f>
        <v>5</v>
      </c>
      <c r="BF438" s="91">
        <f t="shared" si="324"/>
        <v>1</v>
      </c>
      <c r="BG438" s="75">
        <f t="shared" si="325"/>
        <v>0</v>
      </c>
      <c r="BH438" s="75">
        <f t="shared" si="344"/>
        <v>0</v>
      </c>
      <c r="BI438" s="75" t="b">
        <f t="shared" si="326"/>
        <v>0</v>
      </c>
      <c r="BJ438" s="75">
        <f t="shared" si="327"/>
        <v>0</v>
      </c>
      <c r="BK438" s="75">
        <f t="shared" si="328"/>
        <v>0</v>
      </c>
      <c r="BL438" s="75" t="b">
        <f t="shared" si="329"/>
        <v>1</v>
      </c>
      <c r="BM438" s="75">
        <f t="shared" si="330"/>
        <v>0</v>
      </c>
      <c r="BN438" s="75">
        <f t="shared" si="331"/>
        <v>0</v>
      </c>
      <c r="BO438" s="75" t="b">
        <f t="shared" si="332"/>
        <v>0</v>
      </c>
      <c r="BP438" s="75">
        <f t="shared" si="333"/>
        <v>0</v>
      </c>
      <c r="BQ438" s="75">
        <f t="shared" si="334"/>
        <v>0</v>
      </c>
      <c r="BR438" s="75"/>
      <c r="BS438" s="72" t="b">
        <f t="shared" si="358"/>
        <v>0</v>
      </c>
      <c r="BT438" s="72">
        <f t="shared" si="363"/>
        <v>0</v>
      </c>
      <c r="BU438" s="69" t="str">
        <f t="shared" si="362"/>
        <v/>
      </c>
      <c r="BV438" s="75"/>
      <c r="BW438" s="75"/>
      <c r="BX438" s="75"/>
      <c r="BY438" s="75"/>
      <c r="BZ438" s="75"/>
      <c r="CA438" s="75"/>
      <c r="CB438" s="75"/>
      <c r="CC438" s="75"/>
      <c r="CD438" s="79">
        <f t="shared" si="335"/>
        <v>0</v>
      </c>
      <c r="CE438" s="92">
        <f>IF(CD438&lt;CE3,CD438,CE3)</f>
        <v>0</v>
      </c>
      <c r="CF438" s="72" t="str">
        <f>IF(CE438&gt;=CE3,"BALLOON","PMT")</f>
        <v>PMT</v>
      </c>
      <c r="CG438" s="91">
        <f t="shared" si="345"/>
        <v>0</v>
      </c>
      <c r="CH438" s="91">
        <f>IF(BX1=360,CB5,CG438)</f>
        <v>0</v>
      </c>
      <c r="CI438" s="75" t="b">
        <f t="shared" si="336"/>
        <v>0</v>
      </c>
      <c r="CJ438" s="75">
        <f t="shared" si="346"/>
        <v>0</v>
      </c>
      <c r="CK438" s="75">
        <f>SUM(CJ438*CK1)</f>
        <v>0</v>
      </c>
      <c r="CL438" s="98">
        <f t="shared" si="337"/>
        <v>0</v>
      </c>
      <c r="CM438" s="97">
        <f>IF(CF438="PMT",E16-CL438,0)</f>
        <v>0</v>
      </c>
      <c r="CN438" s="97">
        <f t="shared" si="350"/>
        <v>0</v>
      </c>
      <c r="CO438" s="97">
        <f t="shared" si="338"/>
        <v>0</v>
      </c>
      <c r="CP438" s="97">
        <f t="shared" si="339"/>
        <v>0</v>
      </c>
      <c r="CQ438" s="94">
        <f t="shared" si="340"/>
        <v>0</v>
      </c>
      <c r="CR438" s="95">
        <f t="shared" si="347"/>
        <v>0</v>
      </c>
      <c r="CS438" s="96">
        <f t="shared" si="341"/>
        <v>0</v>
      </c>
      <c r="CT438" s="75">
        <f t="shared" si="349"/>
        <v>0</v>
      </c>
      <c r="CU438" s="99">
        <f t="shared" si="342"/>
        <v>0</v>
      </c>
      <c r="CV438" s="99">
        <f t="shared" si="318"/>
        <v>0</v>
      </c>
      <c r="CW438" s="100">
        <f t="shared" si="348"/>
        <v>0</v>
      </c>
      <c r="CX438" s="75">
        <f>SUM(CR438*CT438*BE1)</f>
        <v>0</v>
      </c>
    </row>
    <row r="439" spans="1:102" ht="18.95" customHeight="1">
      <c r="A439" s="45" t="str">
        <f t="shared" si="352"/>
        <v/>
      </c>
      <c r="B439" s="55" t="str">
        <f t="shared" si="354"/>
        <v/>
      </c>
      <c r="C439" s="47" t="str">
        <f t="shared" si="353"/>
        <v/>
      </c>
      <c r="D439" s="56" t="str">
        <f t="shared" si="355"/>
        <v/>
      </c>
      <c r="E439" s="121" t="str">
        <f t="shared" si="359"/>
        <v/>
      </c>
      <c r="F439" s="121"/>
      <c r="G439" s="57" t="str">
        <f t="shared" si="356"/>
        <v/>
      </c>
      <c r="H439" s="57" t="str">
        <f t="shared" si="357"/>
        <v/>
      </c>
      <c r="I439" s="128" t="str">
        <f t="shared" si="360"/>
        <v/>
      </c>
      <c r="J439" s="128" t="str">
        <f t="shared" si="361"/>
        <v/>
      </c>
      <c r="K439" s="140" t="str">
        <f t="shared" si="364"/>
        <v/>
      </c>
      <c r="L439" s="140"/>
      <c r="M439" s="139" t="str">
        <f t="shared" si="365"/>
        <v/>
      </c>
      <c r="N439" s="139"/>
      <c r="O439" s="46" t="str">
        <f t="shared" si="366"/>
        <v/>
      </c>
      <c r="P439" s="51" t="str">
        <f t="shared" si="367"/>
        <v/>
      </c>
      <c r="Q439" s="51"/>
      <c r="R439" s="75">
        <f>IF(R438+1&lt;13,(R438+1)*S1,1*S1)</f>
        <v>0</v>
      </c>
      <c r="S439" s="75">
        <f>SUM(BG439*S1)</f>
        <v>0</v>
      </c>
      <c r="T439" s="75">
        <f>IF(R439=1,(T438+1)*S1,T438*S1)</f>
        <v>0</v>
      </c>
      <c r="U439" s="75">
        <f>IF(U438+3&lt;13,(U438+3)*V1,(U438-9)*V1)</f>
        <v>0</v>
      </c>
      <c r="V439" s="75">
        <f>SUM(BG439*V1)</f>
        <v>0</v>
      </c>
      <c r="W439" s="75">
        <f>IF(U439&lt;4,(W438+1)*V1,W438*V1)</f>
        <v>0</v>
      </c>
      <c r="X439" s="75">
        <f>IF(X438+6&lt;13,(X438+6)*Y1,(X438-6)*Y1)</f>
        <v>0</v>
      </c>
      <c r="Y439" s="75">
        <f>SUM(BG439*Y1)</f>
        <v>0</v>
      </c>
      <c r="Z439" s="75">
        <f>IF(X439&lt;6,(Z438+1)*Y1,Z438*Y1)</f>
        <v>0</v>
      </c>
      <c r="AA439" s="75">
        <f>SUM(AA438*AB1)</f>
        <v>0</v>
      </c>
      <c r="AB439" s="75">
        <f>SUM(BG439*AB1)</f>
        <v>0</v>
      </c>
      <c r="AC439" s="75">
        <f>SUM(AC438+1*AB1)</f>
        <v>0</v>
      </c>
      <c r="AD439" s="75">
        <v>0</v>
      </c>
      <c r="AE439" s="75">
        <v>0</v>
      </c>
      <c r="AF439" s="75">
        <v>0</v>
      </c>
      <c r="AG439" s="75">
        <f>IF(AG438+2&lt;13,(AG438+2)*AH1,(AG438-10)*AH1)</f>
        <v>0</v>
      </c>
      <c r="AH439" s="75">
        <f>SUM(BG439*AH1)</f>
        <v>0</v>
      </c>
      <c r="AI439" s="75">
        <f>IF(AG439&lt;3,(AI438+1)*AH1,AI438*AH1)</f>
        <v>0</v>
      </c>
      <c r="AJ439" s="75">
        <f>IF(AJ437=AJ438,(AJ438+1-AK439)*AL1,AJ438*AL1)</f>
        <v>0</v>
      </c>
      <c r="AK439" s="75">
        <f t="shared" si="351"/>
        <v>0</v>
      </c>
      <c r="AL439" s="75">
        <f>IF(AJ439-AJ438=0,(AL438+15)*AL1,AM1*AL1)</f>
        <v>0</v>
      </c>
      <c r="AM439" s="75">
        <f>IF(AK439=12,(AM438+1)*AL1,AM438*AL1)</f>
        <v>0</v>
      </c>
      <c r="AN439" s="75">
        <f>IF(AN437=AN438,(AN438+1-AO439)*AO1,AN438*AO1)</f>
        <v>0</v>
      </c>
      <c r="AO439" s="75">
        <f t="shared" si="343"/>
        <v>0</v>
      </c>
      <c r="AP439" s="75">
        <f>IF(AN438=AN439,BG439*AO1,(AP438-15)*AO1)</f>
        <v>0</v>
      </c>
      <c r="AQ439" s="75">
        <f>IF(AO439=12,(AQ438+1)*AO1,AQ438*AO1)</f>
        <v>0</v>
      </c>
      <c r="AR439" s="91">
        <f>SUM(MONTH(BC438+14)*AS1)</f>
        <v>0</v>
      </c>
      <c r="AS439" s="91">
        <f>SUM(DAY(BC438+14)*AS1)</f>
        <v>0</v>
      </c>
      <c r="AT439" s="91">
        <f>SUM(YEAR(BC438+14)*AS1)</f>
        <v>0</v>
      </c>
      <c r="AU439" s="91">
        <f>SUM(MONTH(BC438+7)*AV1)</f>
        <v>0</v>
      </c>
      <c r="AV439" s="91">
        <f>SUM(DAY(BC438+7)*AV1)</f>
        <v>0</v>
      </c>
      <c r="AW439" s="91">
        <f>SUM(YEAR(BC438+7)*AV1)</f>
        <v>0</v>
      </c>
      <c r="AX439" s="91">
        <f t="shared" si="321"/>
        <v>1</v>
      </c>
      <c r="AY439" s="91">
        <f t="shared" si="319"/>
        <v>1</v>
      </c>
      <c r="AZ439" s="91">
        <f t="shared" si="320"/>
        <v>0</v>
      </c>
      <c r="BA439" s="91">
        <f t="shared" si="320"/>
        <v>0</v>
      </c>
      <c r="BB439" s="79">
        <f t="shared" si="322"/>
        <v>0</v>
      </c>
      <c r="BC439" s="91">
        <f t="shared" si="323"/>
        <v>0</v>
      </c>
      <c r="BD439" s="75" t="s">
        <v>59</v>
      </c>
      <c r="BE439" s="91">
        <f>IF(BC439&lt;BU42,((BC439*10)+5),999999)</f>
        <v>5</v>
      </c>
      <c r="BF439" s="91">
        <f t="shared" si="324"/>
        <v>1</v>
      </c>
      <c r="BG439" s="75">
        <f t="shared" si="325"/>
        <v>0</v>
      </c>
      <c r="BH439" s="75">
        <f t="shared" si="344"/>
        <v>0</v>
      </c>
      <c r="BI439" s="75" t="b">
        <f t="shared" si="326"/>
        <v>0</v>
      </c>
      <c r="BJ439" s="75">
        <f t="shared" si="327"/>
        <v>0</v>
      </c>
      <c r="BK439" s="75">
        <f t="shared" si="328"/>
        <v>0</v>
      </c>
      <c r="BL439" s="75" t="b">
        <f t="shared" si="329"/>
        <v>1</v>
      </c>
      <c r="BM439" s="75">
        <f t="shared" si="330"/>
        <v>0</v>
      </c>
      <c r="BN439" s="75">
        <f t="shared" si="331"/>
        <v>0</v>
      </c>
      <c r="BO439" s="75" t="b">
        <f t="shared" si="332"/>
        <v>0</v>
      </c>
      <c r="BP439" s="75">
        <f t="shared" si="333"/>
        <v>0</v>
      </c>
      <c r="BQ439" s="75">
        <f t="shared" si="334"/>
        <v>0</v>
      </c>
      <c r="BR439" s="75"/>
      <c r="BS439" s="72" t="b">
        <f t="shared" si="358"/>
        <v>0</v>
      </c>
      <c r="BT439" s="72">
        <f t="shared" si="363"/>
        <v>0</v>
      </c>
      <c r="BU439" s="69" t="str">
        <f t="shared" si="362"/>
        <v/>
      </c>
      <c r="BV439" s="75"/>
      <c r="BW439" s="75"/>
      <c r="BX439" s="75"/>
      <c r="BY439" s="75"/>
      <c r="BZ439" s="75"/>
      <c r="CA439" s="75"/>
      <c r="CB439" s="75"/>
      <c r="CC439" s="75"/>
      <c r="CD439" s="79">
        <f t="shared" si="335"/>
        <v>0</v>
      </c>
      <c r="CE439" s="92">
        <f>IF(CD439&lt;CE3,CD439,CE3)</f>
        <v>0</v>
      </c>
      <c r="CF439" s="72" t="str">
        <f>IF(CE439&gt;=CE3,"BALLOON","PMT")</f>
        <v>PMT</v>
      </c>
      <c r="CG439" s="91">
        <f t="shared" si="345"/>
        <v>0</v>
      </c>
      <c r="CH439" s="91">
        <f>IF(BX1=360,CB5,CG439)</f>
        <v>0</v>
      </c>
      <c r="CI439" s="75" t="b">
        <f t="shared" si="336"/>
        <v>0</v>
      </c>
      <c r="CJ439" s="75">
        <f t="shared" si="346"/>
        <v>0</v>
      </c>
      <c r="CK439" s="75">
        <f>SUM(CJ439*CK1)</f>
        <v>0</v>
      </c>
      <c r="CL439" s="98">
        <f t="shared" si="337"/>
        <v>0</v>
      </c>
      <c r="CM439" s="97">
        <f>IF(CF439="PMT",E16-CL439,0)</f>
        <v>0</v>
      </c>
      <c r="CN439" s="97">
        <f t="shared" si="350"/>
        <v>0</v>
      </c>
      <c r="CO439" s="97">
        <f t="shared" si="338"/>
        <v>0</v>
      </c>
      <c r="CP439" s="97">
        <f t="shared" si="339"/>
        <v>0</v>
      </c>
      <c r="CQ439" s="94">
        <f t="shared" si="340"/>
        <v>0</v>
      </c>
      <c r="CR439" s="95">
        <f t="shared" si="347"/>
        <v>0</v>
      </c>
      <c r="CS439" s="96">
        <f t="shared" si="341"/>
        <v>0</v>
      </c>
      <c r="CT439" s="75">
        <f t="shared" si="349"/>
        <v>0</v>
      </c>
      <c r="CU439" s="99">
        <f t="shared" si="342"/>
        <v>0</v>
      </c>
      <c r="CV439" s="99">
        <f t="shared" si="318"/>
        <v>0</v>
      </c>
      <c r="CW439" s="100">
        <f t="shared" si="348"/>
        <v>0</v>
      </c>
      <c r="CX439" s="75">
        <f>SUM(CR439*CT439*BE1)</f>
        <v>0</v>
      </c>
    </row>
    <row r="440" spans="1:102" ht="18.95" customHeight="1">
      <c r="A440" s="45" t="str">
        <f t="shared" si="352"/>
        <v/>
      </c>
      <c r="B440" s="55" t="str">
        <f t="shared" si="354"/>
        <v/>
      </c>
      <c r="C440" s="47" t="str">
        <f t="shared" si="353"/>
        <v/>
      </c>
      <c r="D440" s="56" t="str">
        <f t="shared" si="355"/>
        <v/>
      </c>
      <c r="E440" s="121" t="str">
        <f t="shared" si="359"/>
        <v/>
      </c>
      <c r="F440" s="121"/>
      <c r="G440" s="57" t="str">
        <f t="shared" si="356"/>
        <v/>
      </c>
      <c r="H440" s="57" t="str">
        <f t="shared" si="357"/>
        <v/>
      </c>
      <c r="I440" s="128" t="str">
        <f t="shared" si="360"/>
        <v/>
      </c>
      <c r="J440" s="128" t="str">
        <f t="shared" si="361"/>
        <v/>
      </c>
      <c r="K440" s="140" t="str">
        <f t="shared" si="364"/>
        <v/>
      </c>
      <c r="L440" s="140"/>
      <c r="M440" s="139" t="str">
        <f t="shared" si="365"/>
        <v/>
      </c>
      <c r="N440" s="139"/>
      <c r="O440" s="46" t="str">
        <f t="shared" si="366"/>
        <v/>
      </c>
      <c r="P440" s="51" t="str">
        <f t="shared" si="367"/>
        <v/>
      </c>
      <c r="Q440" s="51"/>
      <c r="R440" s="75">
        <f>IF(R439+1&lt;13,(R439+1)*S1,1*S1)</f>
        <v>0</v>
      </c>
      <c r="S440" s="75">
        <f>SUM(BG440*S1)</f>
        <v>0</v>
      </c>
      <c r="T440" s="75">
        <f>IF(R440=1,(T439+1)*S1,T439*S1)</f>
        <v>0</v>
      </c>
      <c r="U440" s="75">
        <f>IF(U439+3&lt;13,(U439+3)*V1,(U439-9)*V1)</f>
        <v>0</v>
      </c>
      <c r="V440" s="75">
        <f>SUM(BG440*V1)</f>
        <v>0</v>
      </c>
      <c r="W440" s="75">
        <f>IF(U440&lt;4,(W439+1)*V1,W439*V1)</f>
        <v>0</v>
      </c>
      <c r="X440" s="75">
        <f>IF(X439+6&lt;13,(X439+6)*Y1,(X439-6)*Y1)</f>
        <v>0</v>
      </c>
      <c r="Y440" s="75">
        <f>SUM(BG440*Y1)</f>
        <v>0</v>
      </c>
      <c r="Z440" s="75">
        <f>IF(X440&lt;6,(Z439+1)*Y1,Z439*Y1)</f>
        <v>0</v>
      </c>
      <c r="AA440" s="75">
        <f>SUM(AA439*AB1)</f>
        <v>0</v>
      </c>
      <c r="AB440" s="75">
        <f>SUM(BG440*AB1)</f>
        <v>0</v>
      </c>
      <c r="AC440" s="75">
        <f>SUM(AC439+1*AB1)</f>
        <v>0</v>
      </c>
      <c r="AD440" s="75">
        <v>0</v>
      </c>
      <c r="AE440" s="75">
        <v>0</v>
      </c>
      <c r="AF440" s="75">
        <v>0</v>
      </c>
      <c r="AG440" s="75">
        <f>IF(AG439+2&lt;13,(AG439+2)*AH1,(AG439-10)*AH1)</f>
        <v>0</v>
      </c>
      <c r="AH440" s="75">
        <f>SUM(BG440*AH1)</f>
        <v>0</v>
      </c>
      <c r="AI440" s="75">
        <f>IF(AG440&lt;3,(AI439+1)*AH1,AI439*AH1)</f>
        <v>0</v>
      </c>
      <c r="AJ440" s="75">
        <f>IF(AJ438=AJ439,(AJ439+1-AK440)*AL1,AJ439*AL1)</f>
        <v>0</v>
      </c>
      <c r="AK440" s="75">
        <f t="shared" si="351"/>
        <v>0</v>
      </c>
      <c r="AL440" s="75">
        <f>IF(AJ440-AJ439=0,(AL439+15)*AL1,AM1*AL1)</f>
        <v>0</v>
      </c>
      <c r="AM440" s="75">
        <f>IF(AK440=12,(AM439+1)*AL1,AM439*AL1)</f>
        <v>0</v>
      </c>
      <c r="AN440" s="75">
        <f>IF(AN438=AN439,(AN439+1-AO440)*AO1,AN439*AO1)</f>
        <v>0</v>
      </c>
      <c r="AO440" s="75">
        <f t="shared" si="343"/>
        <v>0</v>
      </c>
      <c r="AP440" s="75">
        <f>IF(AN439=AN440,BG440*AO1,(AP439-15)*AO1)</f>
        <v>0</v>
      </c>
      <c r="AQ440" s="75">
        <f>IF(AO440=12,(AQ439+1)*AO1,AQ439*AO1)</f>
        <v>0</v>
      </c>
      <c r="AR440" s="91">
        <f>SUM(MONTH(BC439+14)*AS1)</f>
        <v>0</v>
      </c>
      <c r="AS440" s="91">
        <f>SUM(DAY(BC439+14)*AS1)</f>
        <v>0</v>
      </c>
      <c r="AT440" s="91">
        <f>SUM(YEAR(BC439+14)*AS1)</f>
        <v>0</v>
      </c>
      <c r="AU440" s="91">
        <f>SUM(MONTH(BC439+7)*AV1)</f>
        <v>0</v>
      </c>
      <c r="AV440" s="91">
        <f>SUM(DAY(BC439+7)*AV1)</f>
        <v>0</v>
      </c>
      <c r="AW440" s="91">
        <f>SUM(YEAR(BC439+7)*AV1)</f>
        <v>0</v>
      </c>
      <c r="AX440" s="91">
        <f t="shared" si="321"/>
        <v>1</v>
      </c>
      <c r="AY440" s="91">
        <f t="shared" si="319"/>
        <v>1</v>
      </c>
      <c r="AZ440" s="91">
        <f t="shared" si="320"/>
        <v>0</v>
      </c>
      <c r="BA440" s="91">
        <f t="shared" si="320"/>
        <v>0</v>
      </c>
      <c r="BB440" s="79">
        <f t="shared" si="322"/>
        <v>0</v>
      </c>
      <c r="BC440" s="91">
        <f t="shared" si="323"/>
        <v>0</v>
      </c>
      <c r="BD440" s="75" t="s">
        <v>59</v>
      </c>
      <c r="BE440" s="91">
        <f>IF(BC440&lt;BU42,((BC440*10)+5),999999)</f>
        <v>5</v>
      </c>
      <c r="BF440" s="91">
        <f t="shared" si="324"/>
        <v>1</v>
      </c>
      <c r="BG440" s="75">
        <f t="shared" si="325"/>
        <v>0</v>
      </c>
      <c r="BH440" s="75">
        <f t="shared" si="344"/>
        <v>0</v>
      </c>
      <c r="BI440" s="75" t="b">
        <f t="shared" si="326"/>
        <v>0</v>
      </c>
      <c r="BJ440" s="75">
        <f t="shared" si="327"/>
        <v>0</v>
      </c>
      <c r="BK440" s="75">
        <f t="shared" si="328"/>
        <v>0</v>
      </c>
      <c r="BL440" s="75" t="b">
        <f t="shared" si="329"/>
        <v>1</v>
      </c>
      <c r="BM440" s="75">
        <f t="shared" si="330"/>
        <v>0</v>
      </c>
      <c r="BN440" s="75">
        <f t="shared" si="331"/>
        <v>0</v>
      </c>
      <c r="BO440" s="75" t="b">
        <f t="shared" si="332"/>
        <v>0</v>
      </c>
      <c r="BP440" s="75">
        <f t="shared" si="333"/>
        <v>0</v>
      </c>
      <c r="BQ440" s="75">
        <f t="shared" si="334"/>
        <v>0</v>
      </c>
      <c r="BR440" s="75"/>
      <c r="BS440" s="72" t="b">
        <f t="shared" si="358"/>
        <v>0</v>
      </c>
      <c r="BT440" s="72">
        <f t="shared" si="363"/>
        <v>0</v>
      </c>
      <c r="BU440" s="69" t="str">
        <f t="shared" si="362"/>
        <v/>
      </c>
      <c r="BV440" s="75"/>
      <c r="BW440" s="75"/>
      <c r="BX440" s="75"/>
      <c r="BY440" s="75"/>
      <c r="BZ440" s="75"/>
      <c r="CA440" s="75"/>
      <c r="CB440" s="75"/>
      <c r="CC440" s="75"/>
      <c r="CD440" s="79">
        <f t="shared" si="335"/>
        <v>0</v>
      </c>
      <c r="CE440" s="92">
        <f>IF(CD440&lt;CE3,CD440,CE3)</f>
        <v>0</v>
      </c>
      <c r="CF440" s="72" t="str">
        <f>IF(CE440&gt;=CE3,"BALLOON","PMT")</f>
        <v>PMT</v>
      </c>
      <c r="CG440" s="91">
        <f t="shared" si="345"/>
        <v>0</v>
      </c>
      <c r="CH440" s="91">
        <f>IF(BX1=360,CB5,CG440)</f>
        <v>0</v>
      </c>
      <c r="CI440" s="75" t="b">
        <f t="shared" si="336"/>
        <v>0</v>
      </c>
      <c r="CJ440" s="75">
        <f t="shared" si="346"/>
        <v>0</v>
      </c>
      <c r="CK440" s="75">
        <f>SUM(CJ440*CK1)</f>
        <v>0</v>
      </c>
      <c r="CL440" s="98">
        <f t="shared" si="337"/>
        <v>0</v>
      </c>
      <c r="CM440" s="97">
        <f>IF(CF440="PMT",E16-CL440,0)</f>
        <v>0</v>
      </c>
      <c r="CN440" s="97">
        <f t="shared" si="350"/>
        <v>0</v>
      </c>
      <c r="CO440" s="97">
        <f t="shared" si="338"/>
        <v>0</v>
      </c>
      <c r="CP440" s="97">
        <f t="shared" si="339"/>
        <v>0</v>
      </c>
      <c r="CQ440" s="94">
        <f t="shared" si="340"/>
        <v>0</v>
      </c>
      <c r="CR440" s="95">
        <f t="shared" si="347"/>
        <v>0</v>
      </c>
      <c r="CS440" s="96">
        <f t="shared" si="341"/>
        <v>0</v>
      </c>
      <c r="CT440" s="75">
        <f t="shared" si="349"/>
        <v>0</v>
      </c>
      <c r="CU440" s="99">
        <f t="shared" si="342"/>
        <v>0</v>
      </c>
      <c r="CV440" s="99">
        <f t="shared" si="318"/>
        <v>0</v>
      </c>
      <c r="CW440" s="100">
        <f t="shared" si="348"/>
        <v>0</v>
      </c>
      <c r="CX440" s="75">
        <f>SUM(CR440*CT440*BE1)</f>
        <v>0</v>
      </c>
    </row>
    <row r="441" spans="1:102" ht="18.95" customHeight="1">
      <c r="A441" s="45" t="str">
        <f t="shared" si="352"/>
        <v/>
      </c>
      <c r="B441" s="55" t="str">
        <f t="shared" si="354"/>
        <v/>
      </c>
      <c r="C441" s="47" t="str">
        <f t="shared" si="353"/>
        <v/>
      </c>
      <c r="D441" s="56" t="str">
        <f t="shared" si="355"/>
        <v/>
      </c>
      <c r="E441" s="121" t="str">
        <f t="shared" si="359"/>
        <v/>
      </c>
      <c r="F441" s="121"/>
      <c r="G441" s="57" t="str">
        <f t="shared" si="356"/>
        <v/>
      </c>
      <c r="H441" s="57" t="str">
        <f t="shared" si="357"/>
        <v/>
      </c>
      <c r="I441" s="128" t="str">
        <f t="shared" si="360"/>
        <v/>
      </c>
      <c r="J441" s="128" t="str">
        <f t="shared" si="361"/>
        <v/>
      </c>
      <c r="K441" s="140" t="str">
        <f t="shared" si="364"/>
        <v/>
      </c>
      <c r="L441" s="140"/>
      <c r="M441" s="139" t="str">
        <f t="shared" si="365"/>
        <v/>
      </c>
      <c r="N441" s="139"/>
      <c r="O441" s="46" t="str">
        <f t="shared" si="366"/>
        <v/>
      </c>
      <c r="P441" s="51" t="str">
        <f t="shared" si="367"/>
        <v/>
      </c>
      <c r="Q441" s="51"/>
      <c r="R441" s="75">
        <f>IF(R440+1&lt;13,(R440+1)*S1,1*S1)</f>
        <v>0</v>
      </c>
      <c r="S441" s="75">
        <f>SUM(BG441*S1)</f>
        <v>0</v>
      </c>
      <c r="T441" s="75">
        <f>IF(R441=1,(T440+1)*S1,T440*S1)</f>
        <v>0</v>
      </c>
      <c r="U441" s="75">
        <f>IF(U440+3&lt;13,(U440+3)*V1,(U440-9)*V1)</f>
        <v>0</v>
      </c>
      <c r="V441" s="75">
        <f>SUM(BG441*V1)</f>
        <v>0</v>
      </c>
      <c r="W441" s="75">
        <f>IF(U441&lt;4,(W440+1)*V1,W440*V1)</f>
        <v>0</v>
      </c>
      <c r="X441" s="75">
        <f>IF(X440+6&lt;13,(X440+6)*Y1,(X440-6)*Y1)</f>
        <v>0</v>
      </c>
      <c r="Y441" s="75">
        <f>SUM(BG441*Y1)</f>
        <v>0</v>
      </c>
      <c r="Z441" s="75">
        <f>IF(X441&lt;6,(Z440+1)*Y1,Z440*Y1)</f>
        <v>0</v>
      </c>
      <c r="AA441" s="75">
        <f>SUM(AA440*AB1)</f>
        <v>0</v>
      </c>
      <c r="AB441" s="75">
        <f>SUM(BG441*AB1)</f>
        <v>0</v>
      </c>
      <c r="AC441" s="75">
        <f>SUM(AC440+1*AB1)</f>
        <v>0</v>
      </c>
      <c r="AD441" s="75">
        <v>0</v>
      </c>
      <c r="AE441" s="75">
        <v>0</v>
      </c>
      <c r="AF441" s="75">
        <v>0</v>
      </c>
      <c r="AG441" s="75">
        <f>IF(AG440+2&lt;13,(AG440+2)*AH1,(AG440-10)*AH1)</f>
        <v>0</v>
      </c>
      <c r="AH441" s="75">
        <f>SUM(BG441*AH1)</f>
        <v>0</v>
      </c>
      <c r="AI441" s="75">
        <f>IF(AG441&lt;3,(AI440+1)*AH1,AI440*AH1)</f>
        <v>0</v>
      </c>
      <c r="AJ441" s="75">
        <f>IF(AJ439=AJ440,(AJ440+1-AK441)*AL1,AJ440*AL1)</f>
        <v>0</v>
      </c>
      <c r="AK441" s="75">
        <f t="shared" si="351"/>
        <v>0</v>
      </c>
      <c r="AL441" s="75">
        <f>IF(AJ441-AJ440=0,(AL440+15)*AL1,AM1*AL1)</f>
        <v>0</v>
      </c>
      <c r="AM441" s="75">
        <f>IF(AK441=12,(AM440+1)*AL1,AM440*AL1)</f>
        <v>0</v>
      </c>
      <c r="AN441" s="75">
        <f>IF(AN439=AN440,(AN440+1-AO441)*AO1,AN440*AO1)</f>
        <v>0</v>
      </c>
      <c r="AO441" s="75">
        <f t="shared" si="343"/>
        <v>0</v>
      </c>
      <c r="AP441" s="75">
        <f>IF(AN440=AN441,BG441*AO1,(AP440-15)*AO1)</f>
        <v>0</v>
      </c>
      <c r="AQ441" s="75">
        <f>IF(AO441=12,(AQ440+1)*AO1,AQ440*AO1)</f>
        <v>0</v>
      </c>
      <c r="AR441" s="91">
        <f>SUM(MONTH(BC440+14)*AS1)</f>
        <v>0</v>
      </c>
      <c r="AS441" s="91">
        <f>SUM(DAY(BC440+14)*AS1)</f>
        <v>0</v>
      </c>
      <c r="AT441" s="91">
        <f>SUM(YEAR(BC440+14)*AS1)</f>
        <v>0</v>
      </c>
      <c r="AU441" s="91">
        <f>SUM(MONTH(BC440+7)*AV1)</f>
        <v>0</v>
      </c>
      <c r="AV441" s="91">
        <f>SUM(DAY(BC440+7)*AV1)</f>
        <v>0</v>
      </c>
      <c r="AW441" s="91">
        <f>SUM(YEAR(BC440+7)*AV1)</f>
        <v>0</v>
      </c>
      <c r="AX441" s="91">
        <f t="shared" si="321"/>
        <v>1</v>
      </c>
      <c r="AY441" s="91">
        <f t="shared" si="319"/>
        <v>1</v>
      </c>
      <c r="AZ441" s="91">
        <f t="shared" si="320"/>
        <v>0</v>
      </c>
      <c r="BA441" s="91">
        <f t="shared" si="320"/>
        <v>0</v>
      </c>
      <c r="BB441" s="79">
        <f t="shared" si="322"/>
        <v>0</v>
      </c>
      <c r="BC441" s="91">
        <f t="shared" si="323"/>
        <v>0</v>
      </c>
      <c r="BD441" s="75" t="s">
        <v>59</v>
      </c>
      <c r="BE441" s="91">
        <f>IF(BC441&lt;BU42,((BC441*10)+5),999999)</f>
        <v>5</v>
      </c>
      <c r="BF441" s="91">
        <f t="shared" si="324"/>
        <v>1</v>
      </c>
      <c r="BG441" s="75">
        <f t="shared" si="325"/>
        <v>0</v>
      </c>
      <c r="BH441" s="75">
        <f t="shared" si="344"/>
        <v>0</v>
      </c>
      <c r="BI441" s="75" t="b">
        <f t="shared" si="326"/>
        <v>0</v>
      </c>
      <c r="BJ441" s="75">
        <f t="shared" si="327"/>
        <v>0</v>
      </c>
      <c r="BK441" s="75">
        <f t="shared" si="328"/>
        <v>0</v>
      </c>
      <c r="BL441" s="75" t="b">
        <f t="shared" si="329"/>
        <v>1</v>
      </c>
      <c r="BM441" s="75">
        <f t="shared" si="330"/>
        <v>0</v>
      </c>
      <c r="BN441" s="75">
        <f t="shared" si="331"/>
        <v>0</v>
      </c>
      <c r="BO441" s="75" t="b">
        <f t="shared" si="332"/>
        <v>0</v>
      </c>
      <c r="BP441" s="75">
        <f t="shared" si="333"/>
        <v>0</v>
      </c>
      <c r="BQ441" s="75">
        <f t="shared" si="334"/>
        <v>0</v>
      </c>
      <c r="BR441" s="75"/>
      <c r="BS441" s="72" t="b">
        <f t="shared" si="358"/>
        <v>0</v>
      </c>
      <c r="BT441" s="72">
        <f t="shared" si="363"/>
        <v>0</v>
      </c>
      <c r="BU441" s="69" t="str">
        <f t="shared" si="362"/>
        <v/>
      </c>
      <c r="BV441" s="75"/>
      <c r="BW441" s="75"/>
      <c r="BX441" s="75"/>
      <c r="BY441" s="75"/>
      <c r="BZ441" s="75"/>
      <c r="CA441" s="75"/>
      <c r="CB441" s="75"/>
      <c r="CC441" s="75"/>
      <c r="CD441" s="79">
        <f t="shared" si="335"/>
        <v>0</v>
      </c>
      <c r="CE441" s="92">
        <f>IF(CD441&lt;CE3,CD441,CE3)</f>
        <v>0</v>
      </c>
      <c r="CF441" s="72" t="str">
        <f>IF(CE441&gt;=CE3,"BALLOON","PMT")</f>
        <v>PMT</v>
      </c>
      <c r="CG441" s="91">
        <f t="shared" si="345"/>
        <v>0</v>
      </c>
      <c r="CH441" s="91">
        <f>IF(BX1=360,CB5,CG441)</f>
        <v>0</v>
      </c>
      <c r="CI441" s="75" t="b">
        <f t="shared" si="336"/>
        <v>0</v>
      </c>
      <c r="CJ441" s="75">
        <f t="shared" si="346"/>
        <v>0</v>
      </c>
      <c r="CK441" s="75">
        <f>SUM(CJ441*CK1)</f>
        <v>0</v>
      </c>
      <c r="CL441" s="98">
        <f t="shared" si="337"/>
        <v>0</v>
      </c>
      <c r="CM441" s="97">
        <f>IF(CF441="PMT",E16-CL441,0)</f>
        <v>0</v>
      </c>
      <c r="CN441" s="97">
        <f t="shared" si="350"/>
        <v>0</v>
      </c>
      <c r="CO441" s="97">
        <f t="shared" si="338"/>
        <v>0</v>
      </c>
      <c r="CP441" s="97">
        <f t="shared" si="339"/>
        <v>0</v>
      </c>
      <c r="CQ441" s="94">
        <f t="shared" si="340"/>
        <v>0</v>
      </c>
      <c r="CR441" s="95">
        <f t="shared" si="347"/>
        <v>0</v>
      </c>
      <c r="CS441" s="96">
        <f t="shared" si="341"/>
        <v>0</v>
      </c>
      <c r="CT441" s="75">
        <f t="shared" si="349"/>
        <v>0</v>
      </c>
      <c r="CU441" s="99">
        <f t="shared" si="342"/>
        <v>0</v>
      </c>
      <c r="CV441" s="99">
        <f t="shared" si="318"/>
        <v>0</v>
      </c>
      <c r="CW441" s="100">
        <f t="shared" si="348"/>
        <v>0</v>
      </c>
      <c r="CX441" s="75">
        <f>SUM(CR441*CT441*BE1)</f>
        <v>0</v>
      </c>
    </row>
    <row r="442" spans="1:102" ht="18.95" customHeight="1">
      <c r="A442" s="45" t="str">
        <f t="shared" si="352"/>
        <v/>
      </c>
      <c r="B442" s="55" t="str">
        <f t="shared" si="354"/>
        <v/>
      </c>
      <c r="C442" s="47" t="str">
        <f t="shared" si="353"/>
        <v/>
      </c>
      <c r="D442" s="56" t="str">
        <f t="shared" si="355"/>
        <v/>
      </c>
      <c r="E442" s="121" t="str">
        <f t="shared" si="359"/>
        <v/>
      </c>
      <c r="F442" s="121"/>
      <c r="G442" s="57" t="str">
        <f t="shared" si="356"/>
        <v/>
      </c>
      <c r="H442" s="57" t="str">
        <f t="shared" si="357"/>
        <v/>
      </c>
      <c r="I442" s="128" t="str">
        <f t="shared" si="360"/>
        <v/>
      </c>
      <c r="J442" s="128" t="str">
        <f t="shared" si="361"/>
        <v/>
      </c>
      <c r="K442" s="140" t="str">
        <f t="shared" si="364"/>
        <v/>
      </c>
      <c r="L442" s="140"/>
      <c r="M442" s="139" t="str">
        <f t="shared" si="365"/>
        <v/>
      </c>
      <c r="N442" s="139"/>
      <c r="O442" s="46" t="str">
        <f t="shared" si="366"/>
        <v/>
      </c>
      <c r="P442" s="51" t="str">
        <f t="shared" si="367"/>
        <v/>
      </c>
      <c r="Q442" s="51"/>
      <c r="R442" s="75">
        <f>IF(R441+1&lt;13,(R441+1)*S1,1*S1)</f>
        <v>0</v>
      </c>
      <c r="S442" s="75">
        <f>SUM(BG442*S1)</f>
        <v>0</v>
      </c>
      <c r="T442" s="75">
        <f>IF(R442=1,(T441+1)*S1,T441*S1)</f>
        <v>0</v>
      </c>
      <c r="U442" s="75">
        <f>IF(U441+3&lt;13,(U441+3)*V1,(U441-9)*V1)</f>
        <v>0</v>
      </c>
      <c r="V442" s="75">
        <f>SUM(BG442*V1)</f>
        <v>0</v>
      </c>
      <c r="W442" s="75">
        <f>IF(U442&lt;4,(W441+1)*V1,W441*V1)</f>
        <v>0</v>
      </c>
      <c r="X442" s="75">
        <f>IF(X441+6&lt;13,(X441+6)*Y1,(X441-6)*Y1)</f>
        <v>0</v>
      </c>
      <c r="Y442" s="75">
        <f>SUM(BG442*Y1)</f>
        <v>0</v>
      </c>
      <c r="Z442" s="75">
        <f>IF(X442&lt;6,(Z441+1)*Y1,Z441*Y1)</f>
        <v>0</v>
      </c>
      <c r="AA442" s="75">
        <f>SUM(AA441*AB1)</f>
        <v>0</v>
      </c>
      <c r="AB442" s="75">
        <f>SUM(BG442*AB1)</f>
        <v>0</v>
      </c>
      <c r="AC442" s="75">
        <f>SUM(AC441+1*AB1)</f>
        <v>0</v>
      </c>
      <c r="AD442" s="75">
        <v>0</v>
      </c>
      <c r="AE442" s="75">
        <v>0</v>
      </c>
      <c r="AF442" s="75">
        <v>0</v>
      </c>
      <c r="AG442" s="75">
        <f>IF(AG441+2&lt;13,(AG441+2)*AH1,(AG441-10)*AH1)</f>
        <v>0</v>
      </c>
      <c r="AH442" s="75">
        <f>SUM(BG442*AH1)</f>
        <v>0</v>
      </c>
      <c r="AI442" s="75">
        <f>IF(AG442&lt;3,(AI441+1)*AH1,AI441*AH1)</f>
        <v>0</v>
      </c>
      <c r="AJ442" s="75">
        <f>IF(AJ440=AJ441,(AJ441+1-AK442)*AL1,AJ441*AL1)</f>
        <v>0</v>
      </c>
      <c r="AK442" s="75">
        <f t="shared" si="351"/>
        <v>0</v>
      </c>
      <c r="AL442" s="75">
        <f>IF(AJ442-AJ441=0,(AL441+15)*AL1,AM1*AL1)</f>
        <v>0</v>
      </c>
      <c r="AM442" s="75">
        <f>IF(AK442=12,(AM441+1)*AL1,AM441*AL1)</f>
        <v>0</v>
      </c>
      <c r="AN442" s="75">
        <f>IF(AN440=AN441,(AN441+1-AO442)*AO1,AN441*AO1)</f>
        <v>0</v>
      </c>
      <c r="AO442" s="75">
        <f t="shared" si="343"/>
        <v>0</v>
      </c>
      <c r="AP442" s="75">
        <f>IF(AN441=AN442,BG442*AO1,(AP441-15)*AO1)</f>
        <v>0</v>
      </c>
      <c r="AQ442" s="75">
        <f>IF(AO442=12,(AQ441+1)*AO1,AQ441*AO1)</f>
        <v>0</v>
      </c>
      <c r="AR442" s="91">
        <f>SUM(MONTH(BC441+14)*AS1)</f>
        <v>0</v>
      </c>
      <c r="AS442" s="91">
        <f>SUM(DAY(BC441+14)*AS1)</f>
        <v>0</v>
      </c>
      <c r="AT442" s="91">
        <f>SUM(YEAR(BC441+14)*AS1)</f>
        <v>0</v>
      </c>
      <c r="AU442" s="91">
        <f>SUM(MONTH(BC441+7)*AV1)</f>
        <v>0</v>
      </c>
      <c r="AV442" s="91">
        <f>SUM(DAY(BC441+7)*AV1)</f>
        <v>0</v>
      </c>
      <c r="AW442" s="91">
        <f>SUM(YEAR(BC441+7)*AV1)</f>
        <v>0</v>
      </c>
      <c r="AX442" s="91">
        <f t="shared" si="321"/>
        <v>1</v>
      </c>
      <c r="AY442" s="91">
        <f t="shared" si="319"/>
        <v>1</v>
      </c>
      <c r="AZ442" s="91">
        <f t="shared" si="320"/>
        <v>0</v>
      </c>
      <c r="BA442" s="91">
        <f t="shared" si="320"/>
        <v>0</v>
      </c>
      <c r="BB442" s="79">
        <f t="shared" si="322"/>
        <v>0</v>
      </c>
      <c r="BC442" s="91">
        <f t="shared" si="323"/>
        <v>0</v>
      </c>
      <c r="BD442" s="75" t="s">
        <v>59</v>
      </c>
      <c r="BE442" s="91">
        <f>IF(BC442&lt;BU42,((BC442*10)+5),999999)</f>
        <v>5</v>
      </c>
      <c r="BF442" s="91">
        <f t="shared" si="324"/>
        <v>1</v>
      </c>
      <c r="BG442" s="75">
        <f t="shared" si="325"/>
        <v>0</v>
      </c>
      <c r="BH442" s="75">
        <f t="shared" si="344"/>
        <v>0</v>
      </c>
      <c r="BI442" s="75" t="b">
        <f t="shared" si="326"/>
        <v>0</v>
      </c>
      <c r="BJ442" s="75">
        <f t="shared" si="327"/>
        <v>0</v>
      </c>
      <c r="BK442" s="75">
        <f t="shared" si="328"/>
        <v>0</v>
      </c>
      <c r="BL442" s="75" t="b">
        <f t="shared" si="329"/>
        <v>1</v>
      </c>
      <c r="BM442" s="75">
        <f t="shared" si="330"/>
        <v>0</v>
      </c>
      <c r="BN442" s="75">
        <f t="shared" si="331"/>
        <v>0</v>
      </c>
      <c r="BO442" s="75" t="b">
        <f t="shared" si="332"/>
        <v>0</v>
      </c>
      <c r="BP442" s="75">
        <f t="shared" si="333"/>
        <v>0</v>
      </c>
      <c r="BQ442" s="75">
        <f t="shared" si="334"/>
        <v>0</v>
      </c>
      <c r="BR442" s="75"/>
      <c r="BS442" s="72" t="b">
        <f t="shared" si="358"/>
        <v>0</v>
      </c>
      <c r="BT442" s="72">
        <f t="shared" si="363"/>
        <v>0</v>
      </c>
      <c r="BU442" s="69" t="str">
        <f t="shared" si="362"/>
        <v/>
      </c>
      <c r="BV442" s="75"/>
      <c r="BW442" s="75"/>
      <c r="BX442" s="75"/>
      <c r="BY442" s="75"/>
      <c r="BZ442" s="75"/>
      <c r="CA442" s="75"/>
      <c r="CB442" s="75"/>
      <c r="CC442" s="75"/>
      <c r="CD442" s="79">
        <f t="shared" si="335"/>
        <v>0</v>
      </c>
      <c r="CE442" s="92">
        <f>IF(CD442&lt;CE3,CD442,CE3)</f>
        <v>0</v>
      </c>
      <c r="CF442" s="72" t="str">
        <f>IF(CE442&gt;=CE3,"BALLOON","PMT")</f>
        <v>PMT</v>
      </c>
      <c r="CG442" s="91">
        <f t="shared" si="345"/>
        <v>0</v>
      </c>
      <c r="CH442" s="91">
        <f>IF(BX1=360,CB5,CG442)</f>
        <v>0</v>
      </c>
      <c r="CI442" s="75" t="b">
        <f t="shared" si="336"/>
        <v>0</v>
      </c>
      <c r="CJ442" s="75">
        <f t="shared" si="346"/>
        <v>0</v>
      </c>
      <c r="CK442" s="75">
        <f>SUM(CJ442*CK1)</f>
        <v>0</v>
      </c>
      <c r="CL442" s="98">
        <f t="shared" si="337"/>
        <v>0</v>
      </c>
      <c r="CM442" s="97">
        <f>IF(CF442="PMT",E16-CL442,0)</f>
        <v>0</v>
      </c>
      <c r="CN442" s="97">
        <f t="shared" si="350"/>
        <v>0</v>
      </c>
      <c r="CO442" s="97">
        <f t="shared" si="338"/>
        <v>0</v>
      </c>
      <c r="CP442" s="97">
        <f t="shared" si="339"/>
        <v>0</v>
      </c>
      <c r="CQ442" s="94">
        <f t="shared" si="340"/>
        <v>0</v>
      </c>
      <c r="CR442" s="95">
        <f t="shared" si="347"/>
        <v>0</v>
      </c>
      <c r="CS442" s="96">
        <f t="shared" si="341"/>
        <v>0</v>
      </c>
      <c r="CT442" s="75">
        <f t="shared" si="349"/>
        <v>0</v>
      </c>
      <c r="CU442" s="99">
        <f t="shared" si="342"/>
        <v>0</v>
      </c>
      <c r="CV442" s="99">
        <f t="shared" ref="CV442:CV505" si="368">IF(CQ442&lt;0,CS442,CU442)</f>
        <v>0</v>
      </c>
      <c r="CW442" s="100">
        <f t="shared" si="348"/>
        <v>0</v>
      </c>
      <c r="CX442" s="75">
        <f>SUM(CR442*CT442*BE1)</f>
        <v>0</v>
      </c>
    </row>
    <row r="443" spans="1:102" ht="18.95" customHeight="1">
      <c r="A443" s="45" t="str">
        <f t="shared" si="352"/>
        <v/>
      </c>
      <c r="B443" s="55" t="str">
        <f t="shared" si="354"/>
        <v/>
      </c>
      <c r="C443" s="47" t="str">
        <f t="shared" si="353"/>
        <v/>
      </c>
      <c r="D443" s="56" t="str">
        <f t="shared" si="355"/>
        <v/>
      </c>
      <c r="E443" s="121" t="str">
        <f t="shared" si="359"/>
        <v/>
      </c>
      <c r="F443" s="121"/>
      <c r="G443" s="57" t="str">
        <f t="shared" si="356"/>
        <v/>
      </c>
      <c r="H443" s="57" t="str">
        <f t="shared" si="357"/>
        <v/>
      </c>
      <c r="I443" s="128" t="str">
        <f t="shared" si="360"/>
        <v/>
      </c>
      <c r="J443" s="128" t="str">
        <f t="shared" si="361"/>
        <v/>
      </c>
      <c r="K443" s="140" t="str">
        <f t="shared" si="364"/>
        <v/>
      </c>
      <c r="L443" s="140"/>
      <c r="M443" s="139" t="str">
        <f t="shared" si="365"/>
        <v/>
      </c>
      <c r="N443" s="139"/>
      <c r="O443" s="46" t="str">
        <f t="shared" si="366"/>
        <v/>
      </c>
      <c r="P443" s="51" t="str">
        <f t="shared" si="367"/>
        <v/>
      </c>
      <c r="Q443" s="51"/>
      <c r="R443" s="75">
        <f>IF(R442+1&lt;13,(R442+1)*S1,1*S1)</f>
        <v>0</v>
      </c>
      <c r="S443" s="75">
        <f>SUM(BG443*S1)</f>
        <v>0</v>
      </c>
      <c r="T443" s="75">
        <f>IF(R443=1,(T442+1)*S1,T442*S1)</f>
        <v>0</v>
      </c>
      <c r="U443" s="75">
        <f>IF(U442+3&lt;13,(U442+3)*V1,(U442-9)*V1)</f>
        <v>0</v>
      </c>
      <c r="V443" s="75">
        <f>SUM(BG443*V1)</f>
        <v>0</v>
      </c>
      <c r="W443" s="75">
        <f>IF(U443&lt;4,(W442+1)*V1,W442*V1)</f>
        <v>0</v>
      </c>
      <c r="X443" s="75">
        <f>IF(X442+6&lt;13,(X442+6)*Y1,(X442-6)*Y1)</f>
        <v>0</v>
      </c>
      <c r="Y443" s="75">
        <f>SUM(BG443*Y1)</f>
        <v>0</v>
      </c>
      <c r="Z443" s="75">
        <f>IF(X443&lt;6,(Z442+1)*Y1,Z442*Y1)</f>
        <v>0</v>
      </c>
      <c r="AA443" s="75">
        <f>SUM(AA442*AB1)</f>
        <v>0</v>
      </c>
      <c r="AB443" s="75">
        <f>SUM(BG443*AB1)</f>
        <v>0</v>
      </c>
      <c r="AC443" s="75">
        <f>SUM(AC442+1*AB1)</f>
        <v>0</v>
      </c>
      <c r="AD443" s="75">
        <v>0</v>
      </c>
      <c r="AE443" s="75">
        <v>0</v>
      </c>
      <c r="AF443" s="75">
        <v>0</v>
      </c>
      <c r="AG443" s="75">
        <f>IF(AG442+2&lt;13,(AG442+2)*AH1,(AG442-10)*AH1)</f>
        <v>0</v>
      </c>
      <c r="AH443" s="75">
        <f>SUM(BG443*AH1)</f>
        <v>0</v>
      </c>
      <c r="AI443" s="75">
        <f>IF(AG443&lt;3,(AI442+1)*AH1,AI442*AH1)</f>
        <v>0</v>
      </c>
      <c r="AJ443" s="75">
        <f>IF(AJ441=AJ442,(AJ442+1-AK443)*AL1,AJ442*AL1)</f>
        <v>0</v>
      </c>
      <c r="AK443" s="75">
        <f t="shared" si="351"/>
        <v>0</v>
      </c>
      <c r="AL443" s="75">
        <f>IF(AJ443-AJ442=0,(AL442+15)*AL1,AM1*AL1)</f>
        <v>0</v>
      </c>
      <c r="AM443" s="75">
        <f>IF(AK443=12,(AM442+1)*AL1,AM442*AL1)</f>
        <v>0</v>
      </c>
      <c r="AN443" s="75">
        <f>IF(AN441=AN442,(AN442+1-AO443)*AO1,AN442*AO1)</f>
        <v>0</v>
      </c>
      <c r="AO443" s="75">
        <f t="shared" si="343"/>
        <v>0</v>
      </c>
      <c r="AP443" s="75">
        <f>IF(AN442=AN443,BG443*AO1,(AP442-15)*AO1)</f>
        <v>0</v>
      </c>
      <c r="AQ443" s="75">
        <f>IF(AO443=12,(AQ442+1)*AO1,AQ442*AO1)</f>
        <v>0</v>
      </c>
      <c r="AR443" s="91">
        <f>SUM(MONTH(BC442+14)*AS1)</f>
        <v>0</v>
      </c>
      <c r="AS443" s="91">
        <f>SUM(DAY(BC442+14)*AS1)</f>
        <v>0</v>
      </c>
      <c r="AT443" s="91">
        <f>SUM(YEAR(BC442+14)*AS1)</f>
        <v>0</v>
      </c>
      <c r="AU443" s="91">
        <f>SUM(MONTH(BC442+7)*AV1)</f>
        <v>0</v>
      </c>
      <c r="AV443" s="91">
        <f>SUM(DAY(BC442+7)*AV1)</f>
        <v>0</v>
      </c>
      <c r="AW443" s="91">
        <f>SUM(YEAR(BC442+7)*AV1)</f>
        <v>0</v>
      </c>
      <c r="AX443" s="91">
        <f t="shared" si="321"/>
        <v>1</v>
      </c>
      <c r="AY443" s="91">
        <f t="shared" si="319"/>
        <v>1</v>
      </c>
      <c r="AZ443" s="91">
        <f t="shared" si="320"/>
        <v>0</v>
      </c>
      <c r="BA443" s="91">
        <f t="shared" si="320"/>
        <v>0</v>
      </c>
      <c r="BB443" s="79">
        <f t="shared" si="322"/>
        <v>0</v>
      </c>
      <c r="BC443" s="91">
        <f t="shared" si="323"/>
        <v>0</v>
      </c>
      <c r="BD443" s="75" t="s">
        <v>59</v>
      </c>
      <c r="BE443" s="91">
        <f>IF(BC443&lt;BU42,((BC443*10)+5),999999)</f>
        <v>5</v>
      </c>
      <c r="BF443" s="91">
        <f t="shared" si="324"/>
        <v>1</v>
      </c>
      <c r="BG443" s="75">
        <f t="shared" si="325"/>
        <v>0</v>
      </c>
      <c r="BH443" s="75">
        <f t="shared" si="344"/>
        <v>0</v>
      </c>
      <c r="BI443" s="75" t="b">
        <f t="shared" si="326"/>
        <v>0</v>
      </c>
      <c r="BJ443" s="75">
        <f t="shared" si="327"/>
        <v>0</v>
      </c>
      <c r="BK443" s="75">
        <f t="shared" si="328"/>
        <v>0</v>
      </c>
      <c r="BL443" s="75" t="b">
        <f t="shared" si="329"/>
        <v>1</v>
      </c>
      <c r="BM443" s="75">
        <f t="shared" si="330"/>
        <v>0</v>
      </c>
      <c r="BN443" s="75">
        <f t="shared" si="331"/>
        <v>0</v>
      </c>
      <c r="BO443" s="75" t="b">
        <f t="shared" si="332"/>
        <v>0</v>
      </c>
      <c r="BP443" s="75">
        <f t="shared" si="333"/>
        <v>0</v>
      </c>
      <c r="BQ443" s="75">
        <f t="shared" si="334"/>
        <v>0</v>
      </c>
      <c r="BR443" s="75"/>
      <c r="BS443" s="72" t="b">
        <f t="shared" si="358"/>
        <v>0</v>
      </c>
      <c r="BT443" s="72">
        <f t="shared" si="363"/>
        <v>0</v>
      </c>
      <c r="BU443" s="69" t="str">
        <f t="shared" si="362"/>
        <v/>
      </c>
      <c r="BV443" s="75"/>
      <c r="BW443" s="75"/>
      <c r="BX443" s="75"/>
      <c r="BY443" s="75"/>
      <c r="BZ443" s="75"/>
      <c r="CA443" s="75"/>
      <c r="CB443" s="75"/>
      <c r="CC443" s="75"/>
      <c r="CD443" s="79">
        <f t="shared" si="335"/>
        <v>0</v>
      </c>
      <c r="CE443" s="92">
        <f>IF(CD443&lt;CE3,CD443,CE3)</f>
        <v>0</v>
      </c>
      <c r="CF443" s="72" t="str">
        <f>IF(CE443&gt;=CE3,"BALLOON","PMT")</f>
        <v>PMT</v>
      </c>
      <c r="CG443" s="91">
        <f t="shared" si="345"/>
        <v>0</v>
      </c>
      <c r="CH443" s="91">
        <f>IF(BX1=360,CB5,CG443)</f>
        <v>0</v>
      </c>
      <c r="CI443" s="75" t="b">
        <f t="shared" si="336"/>
        <v>0</v>
      </c>
      <c r="CJ443" s="75">
        <f t="shared" si="346"/>
        <v>0</v>
      </c>
      <c r="CK443" s="75">
        <f>SUM(CJ443*CK1)</f>
        <v>0</v>
      </c>
      <c r="CL443" s="98">
        <f t="shared" si="337"/>
        <v>0</v>
      </c>
      <c r="CM443" s="97">
        <f>IF(CF443="PMT",E16-CL443,0)</f>
        <v>0</v>
      </c>
      <c r="CN443" s="97">
        <f t="shared" si="350"/>
        <v>0</v>
      </c>
      <c r="CO443" s="97">
        <f t="shared" si="338"/>
        <v>0</v>
      </c>
      <c r="CP443" s="97">
        <f t="shared" si="339"/>
        <v>0</v>
      </c>
      <c r="CQ443" s="94">
        <f t="shared" si="340"/>
        <v>0</v>
      </c>
      <c r="CR443" s="95">
        <f t="shared" si="347"/>
        <v>0</v>
      </c>
      <c r="CS443" s="96">
        <f t="shared" si="341"/>
        <v>0</v>
      </c>
      <c r="CT443" s="75">
        <f t="shared" si="349"/>
        <v>0</v>
      </c>
      <c r="CU443" s="99">
        <f t="shared" si="342"/>
        <v>0</v>
      </c>
      <c r="CV443" s="99">
        <f t="shared" si="368"/>
        <v>0</v>
      </c>
      <c r="CW443" s="100">
        <f t="shared" si="348"/>
        <v>0</v>
      </c>
      <c r="CX443" s="75">
        <f>SUM(CR443*CT443*BE1)</f>
        <v>0</v>
      </c>
    </row>
    <row r="444" spans="1:102" ht="18.95" customHeight="1">
      <c r="A444" s="45" t="str">
        <f t="shared" si="352"/>
        <v/>
      </c>
      <c r="B444" s="55" t="str">
        <f t="shared" si="354"/>
        <v/>
      </c>
      <c r="C444" s="47" t="str">
        <f t="shared" si="353"/>
        <v/>
      </c>
      <c r="D444" s="56" t="str">
        <f t="shared" si="355"/>
        <v/>
      </c>
      <c r="E444" s="121" t="str">
        <f t="shared" si="359"/>
        <v/>
      </c>
      <c r="F444" s="121"/>
      <c r="G444" s="57" t="str">
        <f t="shared" si="356"/>
        <v/>
      </c>
      <c r="H444" s="57" t="str">
        <f t="shared" si="357"/>
        <v/>
      </c>
      <c r="I444" s="128" t="str">
        <f t="shared" si="360"/>
        <v/>
      </c>
      <c r="J444" s="128" t="str">
        <f t="shared" si="361"/>
        <v/>
      </c>
      <c r="K444" s="140" t="str">
        <f t="shared" si="364"/>
        <v/>
      </c>
      <c r="L444" s="140"/>
      <c r="M444" s="139" t="str">
        <f t="shared" si="365"/>
        <v/>
      </c>
      <c r="N444" s="139"/>
      <c r="O444" s="46" t="str">
        <f t="shared" si="366"/>
        <v/>
      </c>
      <c r="P444" s="51" t="str">
        <f t="shared" si="367"/>
        <v/>
      </c>
      <c r="Q444" s="51"/>
      <c r="R444" s="75">
        <f>IF(R443+1&lt;13,(R443+1)*S1,1*S1)</f>
        <v>0</v>
      </c>
      <c r="S444" s="75">
        <f>SUM(BG444*S1)</f>
        <v>0</v>
      </c>
      <c r="T444" s="75">
        <f>IF(R444=1,(T443+1)*S1,T443*S1)</f>
        <v>0</v>
      </c>
      <c r="U444" s="75">
        <f>IF(U443+3&lt;13,(U443+3)*V1,(U443-9)*V1)</f>
        <v>0</v>
      </c>
      <c r="V444" s="75">
        <f>SUM(BG444*V1)</f>
        <v>0</v>
      </c>
      <c r="W444" s="75">
        <f>IF(U444&lt;4,(W443+1)*V1,W443*V1)</f>
        <v>0</v>
      </c>
      <c r="X444" s="75">
        <f>IF(X443+6&lt;13,(X443+6)*Y1,(X443-6)*Y1)</f>
        <v>0</v>
      </c>
      <c r="Y444" s="75">
        <f>SUM(BG444*Y1)</f>
        <v>0</v>
      </c>
      <c r="Z444" s="75">
        <f>IF(X444&lt;6,(Z443+1)*Y1,Z443*Y1)</f>
        <v>0</v>
      </c>
      <c r="AA444" s="75">
        <f>SUM(AA443*AB1)</f>
        <v>0</v>
      </c>
      <c r="AB444" s="75">
        <f>SUM(BG444*AB1)</f>
        <v>0</v>
      </c>
      <c r="AC444" s="75">
        <f>SUM(AC443+1*AB1)</f>
        <v>0</v>
      </c>
      <c r="AD444" s="75">
        <v>0</v>
      </c>
      <c r="AE444" s="75">
        <v>0</v>
      </c>
      <c r="AF444" s="75">
        <v>0</v>
      </c>
      <c r="AG444" s="75">
        <f>IF(AG443+2&lt;13,(AG443+2)*AH1,(AG443-10)*AH1)</f>
        <v>0</v>
      </c>
      <c r="AH444" s="75">
        <f>SUM(BG444*AH1)</f>
        <v>0</v>
      </c>
      <c r="AI444" s="75">
        <f>IF(AG444&lt;3,(AI443+1)*AH1,AI443*AH1)</f>
        <v>0</v>
      </c>
      <c r="AJ444" s="75">
        <f>IF(AJ442=AJ443,(AJ443+1-AK444)*AL1,AJ443*AL1)</f>
        <v>0</v>
      </c>
      <c r="AK444" s="75">
        <f t="shared" si="351"/>
        <v>0</v>
      </c>
      <c r="AL444" s="75">
        <f>IF(AJ444-AJ443=0,(AL443+15)*AL1,AM1*AL1)</f>
        <v>0</v>
      </c>
      <c r="AM444" s="75">
        <f>IF(AK444=12,(AM443+1)*AL1,AM443*AL1)</f>
        <v>0</v>
      </c>
      <c r="AN444" s="75">
        <f>IF(AN442=AN443,(AN443+1-AO444)*AO1,AN443*AO1)</f>
        <v>0</v>
      </c>
      <c r="AO444" s="75">
        <f t="shared" si="343"/>
        <v>0</v>
      </c>
      <c r="AP444" s="75">
        <f>IF(AN443=AN444,BG444*AO1,(AP443-15)*AO1)</f>
        <v>0</v>
      </c>
      <c r="AQ444" s="75">
        <f>IF(AO444=12,(AQ443+1)*AO1,AQ443*AO1)</f>
        <v>0</v>
      </c>
      <c r="AR444" s="91">
        <f>SUM(MONTH(BC443+14)*AS1)</f>
        <v>0</v>
      </c>
      <c r="AS444" s="91">
        <f>SUM(DAY(BC443+14)*AS1)</f>
        <v>0</v>
      </c>
      <c r="AT444" s="91">
        <f>SUM(YEAR(BC443+14)*AS1)</f>
        <v>0</v>
      </c>
      <c r="AU444" s="91">
        <f>SUM(MONTH(BC443+7)*AV1)</f>
        <v>0</v>
      </c>
      <c r="AV444" s="91">
        <f>SUM(DAY(BC443+7)*AV1)</f>
        <v>0</v>
      </c>
      <c r="AW444" s="91">
        <f>SUM(YEAR(BC443+7)*AV1)</f>
        <v>0</v>
      </c>
      <c r="AX444" s="91">
        <f t="shared" si="321"/>
        <v>1</v>
      </c>
      <c r="AY444" s="91">
        <f t="shared" si="319"/>
        <v>1</v>
      </c>
      <c r="AZ444" s="91">
        <f t="shared" si="320"/>
        <v>0</v>
      </c>
      <c r="BA444" s="91">
        <f t="shared" si="320"/>
        <v>0</v>
      </c>
      <c r="BB444" s="79">
        <f t="shared" si="322"/>
        <v>0</v>
      </c>
      <c r="BC444" s="91">
        <f t="shared" si="323"/>
        <v>0</v>
      </c>
      <c r="BD444" s="75" t="s">
        <v>59</v>
      </c>
      <c r="BE444" s="91">
        <f>IF(BC444&lt;BU42,((BC444*10)+5),999999)</f>
        <v>5</v>
      </c>
      <c r="BF444" s="91">
        <f t="shared" si="324"/>
        <v>1</v>
      </c>
      <c r="BG444" s="75">
        <f t="shared" si="325"/>
        <v>0</v>
      </c>
      <c r="BH444" s="75">
        <f t="shared" si="344"/>
        <v>0</v>
      </c>
      <c r="BI444" s="75" t="b">
        <f t="shared" si="326"/>
        <v>0</v>
      </c>
      <c r="BJ444" s="75">
        <f t="shared" si="327"/>
        <v>0</v>
      </c>
      <c r="BK444" s="75">
        <f t="shared" si="328"/>
        <v>0</v>
      </c>
      <c r="BL444" s="75" t="b">
        <f t="shared" si="329"/>
        <v>1</v>
      </c>
      <c r="BM444" s="75">
        <f t="shared" si="330"/>
        <v>0</v>
      </c>
      <c r="BN444" s="75">
        <f t="shared" si="331"/>
        <v>0</v>
      </c>
      <c r="BO444" s="75" t="b">
        <f t="shared" si="332"/>
        <v>0</v>
      </c>
      <c r="BP444" s="75">
        <f t="shared" si="333"/>
        <v>0</v>
      </c>
      <c r="BQ444" s="75">
        <f t="shared" si="334"/>
        <v>0</v>
      </c>
      <c r="BR444" s="75"/>
      <c r="BS444" s="72" t="b">
        <f t="shared" si="358"/>
        <v>0</v>
      </c>
      <c r="BT444" s="72">
        <f t="shared" si="363"/>
        <v>0</v>
      </c>
      <c r="BU444" s="69" t="str">
        <f t="shared" si="362"/>
        <v/>
      </c>
      <c r="BV444" s="75"/>
      <c r="BW444" s="75"/>
      <c r="BX444" s="75"/>
      <c r="BY444" s="75"/>
      <c r="BZ444" s="75"/>
      <c r="CA444" s="75"/>
      <c r="CB444" s="75"/>
      <c r="CC444" s="75"/>
      <c r="CD444" s="79">
        <f t="shared" si="335"/>
        <v>0</v>
      </c>
      <c r="CE444" s="92">
        <f>IF(CD444&lt;CE3,CD444,CE3)</f>
        <v>0</v>
      </c>
      <c r="CF444" s="72" t="str">
        <f>IF(CE444&gt;=CE3,"BALLOON","PMT")</f>
        <v>PMT</v>
      </c>
      <c r="CG444" s="91">
        <f t="shared" si="345"/>
        <v>0</v>
      </c>
      <c r="CH444" s="91">
        <f>IF(BX1=360,CB5,CG444)</f>
        <v>0</v>
      </c>
      <c r="CI444" s="75" t="b">
        <f t="shared" si="336"/>
        <v>0</v>
      </c>
      <c r="CJ444" s="75">
        <f t="shared" si="346"/>
        <v>0</v>
      </c>
      <c r="CK444" s="75">
        <f>SUM(CJ444*CK1)</f>
        <v>0</v>
      </c>
      <c r="CL444" s="98">
        <f t="shared" si="337"/>
        <v>0</v>
      </c>
      <c r="CM444" s="97">
        <f>IF(CF444="PMT",E16-CL444,0)</f>
        <v>0</v>
      </c>
      <c r="CN444" s="97">
        <f t="shared" si="350"/>
        <v>0</v>
      </c>
      <c r="CO444" s="97">
        <f t="shared" si="338"/>
        <v>0</v>
      </c>
      <c r="CP444" s="97">
        <f t="shared" si="339"/>
        <v>0</v>
      </c>
      <c r="CQ444" s="94">
        <f t="shared" si="340"/>
        <v>0</v>
      </c>
      <c r="CR444" s="95">
        <f t="shared" si="347"/>
        <v>0</v>
      </c>
      <c r="CS444" s="96">
        <f t="shared" si="341"/>
        <v>0</v>
      </c>
      <c r="CT444" s="75">
        <f t="shared" si="349"/>
        <v>0</v>
      </c>
      <c r="CU444" s="99">
        <f t="shared" si="342"/>
        <v>0</v>
      </c>
      <c r="CV444" s="99">
        <f t="shared" si="368"/>
        <v>0</v>
      </c>
      <c r="CW444" s="100">
        <f t="shared" si="348"/>
        <v>0</v>
      </c>
      <c r="CX444" s="75">
        <f>SUM(CR444*CT444*BE1)</f>
        <v>0</v>
      </c>
    </row>
    <row r="445" spans="1:102" ht="18.95" customHeight="1">
      <c r="A445" s="45" t="str">
        <f t="shared" si="352"/>
        <v/>
      </c>
      <c r="B445" s="55" t="str">
        <f t="shared" si="354"/>
        <v/>
      </c>
      <c r="C445" s="47" t="str">
        <f t="shared" si="353"/>
        <v/>
      </c>
      <c r="D445" s="56" t="str">
        <f t="shared" si="355"/>
        <v/>
      </c>
      <c r="E445" s="121" t="str">
        <f t="shared" si="359"/>
        <v/>
      </c>
      <c r="F445" s="121"/>
      <c r="G445" s="57" t="str">
        <f t="shared" si="356"/>
        <v/>
      </c>
      <c r="H445" s="57" t="str">
        <f t="shared" si="357"/>
        <v/>
      </c>
      <c r="I445" s="128" t="str">
        <f t="shared" si="360"/>
        <v/>
      </c>
      <c r="J445" s="128" t="str">
        <f t="shared" si="361"/>
        <v/>
      </c>
      <c r="K445" s="140" t="str">
        <f t="shared" si="364"/>
        <v/>
      </c>
      <c r="L445" s="140"/>
      <c r="M445" s="139" t="str">
        <f t="shared" si="365"/>
        <v/>
      </c>
      <c r="N445" s="139"/>
      <c r="O445" s="46" t="str">
        <f t="shared" si="366"/>
        <v/>
      </c>
      <c r="P445" s="51" t="str">
        <f t="shared" si="367"/>
        <v/>
      </c>
      <c r="Q445" s="51"/>
      <c r="R445" s="75">
        <f>IF(R444+1&lt;13,(R444+1)*S1,1*S1)</f>
        <v>0</v>
      </c>
      <c r="S445" s="75">
        <f>SUM(BG445*S1)</f>
        <v>0</v>
      </c>
      <c r="T445" s="75">
        <f>IF(R445=1,(T444+1)*S1,T444*S1)</f>
        <v>0</v>
      </c>
      <c r="U445" s="75">
        <f>IF(U444+3&lt;13,(U444+3)*V1,(U444-9)*V1)</f>
        <v>0</v>
      </c>
      <c r="V445" s="75">
        <f>SUM(BG445*V1)</f>
        <v>0</v>
      </c>
      <c r="W445" s="75">
        <f>IF(U445&lt;4,(W444+1)*V1,W444*V1)</f>
        <v>0</v>
      </c>
      <c r="X445" s="75">
        <f>IF(X444+6&lt;13,(X444+6)*Y1,(X444-6)*Y1)</f>
        <v>0</v>
      </c>
      <c r="Y445" s="75">
        <f>SUM(BG445*Y1)</f>
        <v>0</v>
      </c>
      <c r="Z445" s="75">
        <f>IF(X445&lt;6,(Z444+1)*Y1,Z444*Y1)</f>
        <v>0</v>
      </c>
      <c r="AA445" s="75">
        <f>SUM(AA444*AB1)</f>
        <v>0</v>
      </c>
      <c r="AB445" s="75">
        <f>SUM(BG445*AB1)</f>
        <v>0</v>
      </c>
      <c r="AC445" s="75">
        <f>SUM(AC444+1*AB1)</f>
        <v>0</v>
      </c>
      <c r="AD445" s="75">
        <v>0</v>
      </c>
      <c r="AE445" s="75">
        <v>0</v>
      </c>
      <c r="AF445" s="75">
        <v>0</v>
      </c>
      <c r="AG445" s="75">
        <f>IF(AG444+2&lt;13,(AG444+2)*AH1,(AG444-10)*AH1)</f>
        <v>0</v>
      </c>
      <c r="AH445" s="75">
        <f>SUM(BG445*AH1)</f>
        <v>0</v>
      </c>
      <c r="AI445" s="75">
        <f>IF(AG445&lt;3,(AI444+1)*AH1,AI444*AH1)</f>
        <v>0</v>
      </c>
      <c r="AJ445" s="75">
        <f>IF(AJ443=AJ444,(AJ444+1-AK445)*AL1,AJ444*AL1)</f>
        <v>0</v>
      </c>
      <c r="AK445" s="75">
        <f t="shared" si="351"/>
        <v>0</v>
      </c>
      <c r="AL445" s="75">
        <f>IF(AJ445-AJ444=0,(AL444+15)*AL1,AM1*AL1)</f>
        <v>0</v>
      </c>
      <c r="AM445" s="75">
        <f>IF(AK445=12,(AM444+1)*AL1,AM444*AL1)</f>
        <v>0</v>
      </c>
      <c r="AN445" s="75">
        <f>IF(AN443=AN444,(AN444+1-AO445)*AO1,AN444*AO1)</f>
        <v>0</v>
      </c>
      <c r="AO445" s="75">
        <f t="shared" si="343"/>
        <v>0</v>
      </c>
      <c r="AP445" s="75">
        <f>IF(AN444=AN445,BG445*AO1,(AP444-15)*AO1)</f>
        <v>0</v>
      </c>
      <c r="AQ445" s="75">
        <f>IF(AO445=12,(AQ444+1)*AO1,AQ444*AO1)</f>
        <v>0</v>
      </c>
      <c r="AR445" s="91">
        <f>SUM(MONTH(BC444+14)*AS1)</f>
        <v>0</v>
      </c>
      <c r="AS445" s="91">
        <f>SUM(DAY(BC444+14)*AS1)</f>
        <v>0</v>
      </c>
      <c r="AT445" s="91">
        <f>SUM(YEAR(BC444+14)*AS1)</f>
        <v>0</v>
      </c>
      <c r="AU445" s="91">
        <f>SUM(MONTH(BC444+7)*AV1)</f>
        <v>0</v>
      </c>
      <c r="AV445" s="91">
        <f>SUM(DAY(BC444+7)*AV1)</f>
        <v>0</v>
      </c>
      <c r="AW445" s="91">
        <f>SUM(YEAR(BC444+7)*AV1)</f>
        <v>0</v>
      </c>
      <c r="AX445" s="91">
        <f t="shared" si="321"/>
        <v>1</v>
      </c>
      <c r="AY445" s="91">
        <f t="shared" si="319"/>
        <v>1</v>
      </c>
      <c r="AZ445" s="91">
        <f t="shared" si="320"/>
        <v>0</v>
      </c>
      <c r="BA445" s="91">
        <f t="shared" si="320"/>
        <v>0</v>
      </c>
      <c r="BB445" s="79">
        <f t="shared" si="322"/>
        <v>0</v>
      </c>
      <c r="BC445" s="91">
        <f t="shared" si="323"/>
        <v>0</v>
      </c>
      <c r="BD445" s="75" t="s">
        <v>59</v>
      </c>
      <c r="BE445" s="91">
        <f>IF(BC445&lt;BU42,((BC445*10)+5),999999)</f>
        <v>5</v>
      </c>
      <c r="BF445" s="91">
        <f t="shared" si="324"/>
        <v>1</v>
      </c>
      <c r="BG445" s="75">
        <f t="shared" si="325"/>
        <v>0</v>
      </c>
      <c r="BH445" s="75">
        <f t="shared" si="344"/>
        <v>0</v>
      </c>
      <c r="BI445" s="75" t="b">
        <f t="shared" si="326"/>
        <v>0</v>
      </c>
      <c r="BJ445" s="75">
        <f t="shared" si="327"/>
        <v>0</v>
      </c>
      <c r="BK445" s="75">
        <f t="shared" si="328"/>
        <v>0</v>
      </c>
      <c r="BL445" s="75" t="b">
        <f t="shared" si="329"/>
        <v>1</v>
      </c>
      <c r="BM445" s="75">
        <f t="shared" si="330"/>
        <v>0</v>
      </c>
      <c r="BN445" s="75">
        <f t="shared" si="331"/>
        <v>0</v>
      </c>
      <c r="BO445" s="75" t="b">
        <f t="shared" si="332"/>
        <v>0</v>
      </c>
      <c r="BP445" s="75">
        <f t="shared" si="333"/>
        <v>0</v>
      </c>
      <c r="BQ445" s="75">
        <f t="shared" si="334"/>
        <v>0</v>
      </c>
      <c r="BR445" s="75"/>
      <c r="BS445" s="72" t="b">
        <f t="shared" si="358"/>
        <v>0</v>
      </c>
      <c r="BT445" s="72">
        <f t="shared" si="363"/>
        <v>0</v>
      </c>
      <c r="BU445" s="69" t="str">
        <f t="shared" si="362"/>
        <v/>
      </c>
      <c r="BV445" s="75"/>
      <c r="BW445" s="75"/>
      <c r="BX445" s="75"/>
      <c r="BY445" s="75"/>
      <c r="BZ445" s="75"/>
      <c r="CA445" s="75"/>
      <c r="CB445" s="75"/>
      <c r="CC445" s="75"/>
      <c r="CD445" s="79">
        <f t="shared" si="335"/>
        <v>0</v>
      </c>
      <c r="CE445" s="92">
        <f>IF(CD445&lt;CE3,CD445,CE3)</f>
        <v>0</v>
      </c>
      <c r="CF445" s="72" t="str">
        <f>IF(CE445&gt;=CE3,"BALLOON","PMT")</f>
        <v>PMT</v>
      </c>
      <c r="CG445" s="91">
        <f t="shared" si="345"/>
        <v>0</v>
      </c>
      <c r="CH445" s="91">
        <f>IF(BX1=360,CB5,CG445)</f>
        <v>0</v>
      </c>
      <c r="CI445" s="75" t="b">
        <f t="shared" si="336"/>
        <v>0</v>
      </c>
      <c r="CJ445" s="75">
        <f t="shared" si="346"/>
        <v>0</v>
      </c>
      <c r="CK445" s="75">
        <f>SUM(CJ445*CK1)</f>
        <v>0</v>
      </c>
      <c r="CL445" s="98">
        <f t="shared" si="337"/>
        <v>0</v>
      </c>
      <c r="CM445" s="97">
        <f>IF(CF445="PMT",E16-CL445,0)</f>
        <v>0</v>
      </c>
      <c r="CN445" s="97">
        <f t="shared" si="350"/>
        <v>0</v>
      </c>
      <c r="CO445" s="97">
        <f t="shared" si="338"/>
        <v>0</v>
      </c>
      <c r="CP445" s="97">
        <f t="shared" si="339"/>
        <v>0</v>
      </c>
      <c r="CQ445" s="94">
        <f t="shared" si="340"/>
        <v>0</v>
      </c>
      <c r="CR445" s="95">
        <f t="shared" si="347"/>
        <v>0</v>
      </c>
      <c r="CS445" s="96">
        <f t="shared" si="341"/>
        <v>0</v>
      </c>
      <c r="CT445" s="75">
        <f t="shared" si="349"/>
        <v>0</v>
      </c>
      <c r="CU445" s="99">
        <f t="shared" si="342"/>
        <v>0</v>
      </c>
      <c r="CV445" s="99">
        <f t="shared" si="368"/>
        <v>0</v>
      </c>
      <c r="CW445" s="100">
        <f t="shared" si="348"/>
        <v>0</v>
      </c>
      <c r="CX445" s="75">
        <f>SUM(CR445*CT445*BE1)</f>
        <v>0</v>
      </c>
    </row>
    <row r="446" spans="1:102" ht="18.95" customHeight="1">
      <c r="A446" s="45" t="str">
        <f t="shared" si="352"/>
        <v/>
      </c>
      <c r="B446" s="55" t="str">
        <f t="shared" si="354"/>
        <v/>
      </c>
      <c r="C446" s="47" t="str">
        <f t="shared" si="353"/>
        <v/>
      </c>
      <c r="D446" s="56" t="str">
        <f t="shared" si="355"/>
        <v/>
      </c>
      <c r="E446" s="121" t="str">
        <f t="shared" si="359"/>
        <v/>
      </c>
      <c r="F446" s="121"/>
      <c r="G446" s="57" t="str">
        <f t="shared" si="356"/>
        <v/>
      </c>
      <c r="H446" s="57" t="str">
        <f t="shared" si="357"/>
        <v/>
      </c>
      <c r="I446" s="128" t="str">
        <f t="shared" si="360"/>
        <v/>
      </c>
      <c r="J446" s="128" t="str">
        <f t="shared" si="361"/>
        <v/>
      </c>
      <c r="K446" s="140" t="str">
        <f t="shared" si="364"/>
        <v/>
      </c>
      <c r="L446" s="140"/>
      <c r="M446" s="139" t="str">
        <f t="shared" si="365"/>
        <v/>
      </c>
      <c r="N446" s="139"/>
      <c r="O446" s="46" t="str">
        <f t="shared" si="366"/>
        <v/>
      </c>
      <c r="P446" s="51" t="str">
        <f t="shared" si="367"/>
        <v/>
      </c>
      <c r="Q446" s="51"/>
      <c r="R446" s="75">
        <f>IF(R445+1&lt;13,(R445+1)*S1,1*S1)</f>
        <v>0</v>
      </c>
      <c r="S446" s="75">
        <f>SUM(BG446*S1)</f>
        <v>0</v>
      </c>
      <c r="T446" s="75">
        <f>IF(R446=1,(T445+1)*S1,T445*S1)</f>
        <v>0</v>
      </c>
      <c r="U446" s="75">
        <f>IF(U445+3&lt;13,(U445+3)*V1,(U445-9)*V1)</f>
        <v>0</v>
      </c>
      <c r="V446" s="75">
        <f>SUM(BG446*V1)</f>
        <v>0</v>
      </c>
      <c r="W446" s="75">
        <f>IF(U446&lt;4,(W445+1)*V1,W445*V1)</f>
        <v>0</v>
      </c>
      <c r="X446" s="75">
        <f>IF(X445+6&lt;13,(X445+6)*Y1,(X445-6)*Y1)</f>
        <v>0</v>
      </c>
      <c r="Y446" s="75">
        <f>SUM(BG446*Y1)</f>
        <v>0</v>
      </c>
      <c r="Z446" s="75">
        <f>IF(X446&lt;6,(Z445+1)*Y1,Z445*Y1)</f>
        <v>0</v>
      </c>
      <c r="AA446" s="75">
        <f>SUM(AA445*AB1)</f>
        <v>0</v>
      </c>
      <c r="AB446" s="75">
        <f>SUM(BG446*AB1)</f>
        <v>0</v>
      </c>
      <c r="AC446" s="75">
        <f>SUM(AC445+1*AB1)</f>
        <v>0</v>
      </c>
      <c r="AD446" s="75">
        <v>0</v>
      </c>
      <c r="AE446" s="75">
        <v>0</v>
      </c>
      <c r="AF446" s="75">
        <v>0</v>
      </c>
      <c r="AG446" s="75">
        <f>IF(AG445+2&lt;13,(AG445+2)*AH1,(AG445-10)*AH1)</f>
        <v>0</v>
      </c>
      <c r="AH446" s="75">
        <f>SUM(BG446*AH1)</f>
        <v>0</v>
      </c>
      <c r="AI446" s="75">
        <f>IF(AG446&lt;3,(AI445+1)*AH1,AI445*AH1)</f>
        <v>0</v>
      </c>
      <c r="AJ446" s="75">
        <f>IF(AJ444=AJ445,(AJ445+1-AK446)*AL1,AJ445*AL1)</f>
        <v>0</v>
      </c>
      <c r="AK446" s="75">
        <f t="shared" si="351"/>
        <v>0</v>
      </c>
      <c r="AL446" s="75">
        <f>IF(AJ446-AJ445=0,(AL445+15)*AL1,AM1*AL1)</f>
        <v>0</v>
      </c>
      <c r="AM446" s="75">
        <f>IF(AK446=12,(AM445+1)*AL1,AM445*AL1)</f>
        <v>0</v>
      </c>
      <c r="AN446" s="75">
        <f>IF(AN444=AN445,(AN445+1-AO446)*AO1,AN445*AO1)</f>
        <v>0</v>
      </c>
      <c r="AO446" s="75">
        <f t="shared" si="343"/>
        <v>0</v>
      </c>
      <c r="AP446" s="75">
        <f>IF(AN445=AN446,BG446*AO1,(AP445-15)*AO1)</f>
        <v>0</v>
      </c>
      <c r="AQ446" s="75">
        <f>IF(AO446=12,(AQ445+1)*AO1,AQ445*AO1)</f>
        <v>0</v>
      </c>
      <c r="AR446" s="91">
        <f>SUM(MONTH(BC445+14)*AS1)</f>
        <v>0</v>
      </c>
      <c r="AS446" s="91">
        <f>SUM(DAY(BC445+14)*AS1)</f>
        <v>0</v>
      </c>
      <c r="AT446" s="91">
        <f>SUM(YEAR(BC445+14)*AS1)</f>
        <v>0</v>
      </c>
      <c r="AU446" s="91">
        <f>SUM(MONTH(BC445+7)*AV1)</f>
        <v>0</v>
      </c>
      <c r="AV446" s="91">
        <f>SUM(DAY(BC445+7)*AV1)</f>
        <v>0</v>
      </c>
      <c r="AW446" s="91">
        <f>SUM(YEAR(BC445+7)*AV1)</f>
        <v>0</v>
      </c>
      <c r="AX446" s="91">
        <f t="shared" si="321"/>
        <v>1</v>
      </c>
      <c r="AY446" s="91">
        <f t="shared" si="319"/>
        <v>1</v>
      </c>
      <c r="AZ446" s="91">
        <f t="shared" si="320"/>
        <v>0</v>
      </c>
      <c r="BA446" s="91">
        <f t="shared" si="320"/>
        <v>0</v>
      </c>
      <c r="BB446" s="79">
        <f t="shared" si="322"/>
        <v>0</v>
      </c>
      <c r="BC446" s="91">
        <f t="shared" si="323"/>
        <v>0</v>
      </c>
      <c r="BD446" s="75" t="s">
        <v>59</v>
      </c>
      <c r="BE446" s="91">
        <f>IF(BC446&lt;BU42,((BC446*10)+5),999999)</f>
        <v>5</v>
      </c>
      <c r="BF446" s="91">
        <f t="shared" si="324"/>
        <v>1</v>
      </c>
      <c r="BG446" s="75">
        <f t="shared" si="325"/>
        <v>0</v>
      </c>
      <c r="BH446" s="75">
        <f t="shared" si="344"/>
        <v>0</v>
      </c>
      <c r="BI446" s="75" t="b">
        <f t="shared" si="326"/>
        <v>0</v>
      </c>
      <c r="BJ446" s="75">
        <f t="shared" si="327"/>
        <v>0</v>
      </c>
      <c r="BK446" s="75">
        <f t="shared" si="328"/>
        <v>0</v>
      </c>
      <c r="BL446" s="75" t="b">
        <f t="shared" si="329"/>
        <v>1</v>
      </c>
      <c r="BM446" s="75">
        <f t="shared" si="330"/>
        <v>0</v>
      </c>
      <c r="BN446" s="75">
        <f t="shared" si="331"/>
        <v>0</v>
      </c>
      <c r="BO446" s="75" t="b">
        <f t="shared" si="332"/>
        <v>0</v>
      </c>
      <c r="BP446" s="75">
        <f t="shared" si="333"/>
        <v>0</v>
      </c>
      <c r="BQ446" s="75">
        <f t="shared" si="334"/>
        <v>0</v>
      </c>
      <c r="BR446" s="75"/>
      <c r="BS446" s="72" t="b">
        <f t="shared" si="358"/>
        <v>0</v>
      </c>
      <c r="BT446" s="72">
        <f t="shared" si="363"/>
        <v>0</v>
      </c>
      <c r="BU446" s="69" t="str">
        <f t="shared" si="362"/>
        <v/>
      </c>
      <c r="BV446" s="75"/>
      <c r="BW446" s="75"/>
      <c r="BX446" s="75"/>
      <c r="BY446" s="75"/>
      <c r="BZ446" s="75"/>
      <c r="CA446" s="75"/>
      <c r="CB446" s="75"/>
      <c r="CC446" s="75"/>
      <c r="CD446" s="79">
        <f t="shared" si="335"/>
        <v>0</v>
      </c>
      <c r="CE446" s="92">
        <f>IF(CD446&lt;CE3,CD446,CE3)</f>
        <v>0</v>
      </c>
      <c r="CF446" s="72" t="str">
        <f>IF(CE446&gt;=CE3,"BALLOON","PMT")</f>
        <v>PMT</v>
      </c>
      <c r="CG446" s="91">
        <f t="shared" si="345"/>
        <v>0</v>
      </c>
      <c r="CH446" s="91">
        <f>IF(BX1=360,CB5,CG446)</f>
        <v>0</v>
      </c>
      <c r="CI446" s="75" t="b">
        <f t="shared" si="336"/>
        <v>0</v>
      </c>
      <c r="CJ446" s="75">
        <f t="shared" si="346"/>
        <v>0</v>
      </c>
      <c r="CK446" s="75">
        <f>SUM(CJ446*CK1)</f>
        <v>0</v>
      </c>
      <c r="CL446" s="98">
        <f t="shared" si="337"/>
        <v>0</v>
      </c>
      <c r="CM446" s="97">
        <f>IF(CF446="PMT",E16-CL446,0)</f>
        <v>0</v>
      </c>
      <c r="CN446" s="97">
        <f t="shared" si="350"/>
        <v>0</v>
      </c>
      <c r="CO446" s="97">
        <f t="shared" si="338"/>
        <v>0</v>
      </c>
      <c r="CP446" s="97">
        <f t="shared" si="339"/>
        <v>0</v>
      </c>
      <c r="CQ446" s="94">
        <f t="shared" si="340"/>
        <v>0</v>
      </c>
      <c r="CR446" s="95">
        <f t="shared" si="347"/>
        <v>0</v>
      </c>
      <c r="CS446" s="96">
        <f t="shared" si="341"/>
        <v>0</v>
      </c>
      <c r="CT446" s="75">
        <f t="shared" si="349"/>
        <v>0</v>
      </c>
      <c r="CU446" s="99">
        <f t="shared" si="342"/>
        <v>0</v>
      </c>
      <c r="CV446" s="99">
        <f t="shared" si="368"/>
        <v>0</v>
      </c>
      <c r="CW446" s="100">
        <f t="shared" si="348"/>
        <v>0</v>
      </c>
      <c r="CX446" s="75">
        <f>SUM(CR446*CT446*BE1)</f>
        <v>0</v>
      </c>
    </row>
    <row r="447" spans="1:102" ht="18.95" customHeight="1">
      <c r="A447" s="45" t="str">
        <f t="shared" si="352"/>
        <v/>
      </c>
      <c r="B447" s="55" t="str">
        <f t="shared" si="354"/>
        <v/>
      </c>
      <c r="C447" s="47" t="str">
        <f t="shared" si="353"/>
        <v/>
      </c>
      <c r="D447" s="56" t="str">
        <f t="shared" si="355"/>
        <v/>
      </c>
      <c r="E447" s="121" t="str">
        <f t="shared" si="359"/>
        <v/>
      </c>
      <c r="F447" s="121"/>
      <c r="G447" s="57" t="str">
        <f t="shared" si="356"/>
        <v/>
      </c>
      <c r="H447" s="57" t="str">
        <f t="shared" si="357"/>
        <v/>
      </c>
      <c r="I447" s="128" t="str">
        <f t="shared" si="360"/>
        <v/>
      </c>
      <c r="J447" s="128" t="str">
        <f t="shared" si="361"/>
        <v/>
      </c>
      <c r="K447" s="140" t="str">
        <f t="shared" si="364"/>
        <v/>
      </c>
      <c r="L447" s="140"/>
      <c r="M447" s="139" t="str">
        <f t="shared" si="365"/>
        <v/>
      </c>
      <c r="N447" s="139"/>
      <c r="O447" s="46" t="str">
        <f t="shared" si="366"/>
        <v/>
      </c>
      <c r="P447" s="51" t="str">
        <f t="shared" si="367"/>
        <v/>
      </c>
      <c r="Q447" s="51"/>
      <c r="R447" s="75">
        <f>IF(R446+1&lt;13,(R446+1)*S1,1*S1)</f>
        <v>0</v>
      </c>
      <c r="S447" s="75">
        <f>SUM(BG447*S1)</f>
        <v>0</v>
      </c>
      <c r="T447" s="75">
        <f>IF(R447=1,(T446+1)*S1,T446*S1)</f>
        <v>0</v>
      </c>
      <c r="U447" s="75">
        <f>IF(U446+3&lt;13,(U446+3)*V1,(U446-9)*V1)</f>
        <v>0</v>
      </c>
      <c r="V447" s="75">
        <f>SUM(BG447*V1)</f>
        <v>0</v>
      </c>
      <c r="W447" s="75">
        <f>IF(U447&lt;4,(W446+1)*V1,W446*V1)</f>
        <v>0</v>
      </c>
      <c r="X447" s="75">
        <f>IF(X446+6&lt;13,(X446+6)*Y1,(X446-6)*Y1)</f>
        <v>0</v>
      </c>
      <c r="Y447" s="75">
        <f>SUM(BG447*Y1)</f>
        <v>0</v>
      </c>
      <c r="Z447" s="75">
        <f>IF(X447&lt;6,(Z446+1)*Y1,Z446*Y1)</f>
        <v>0</v>
      </c>
      <c r="AA447" s="75">
        <f>SUM(AA446*AB1)</f>
        <v>0</v>
      </c>
      <c r="AB447" s="75">
        <f>SUM(BG447*AB1)</f>
        <v>0</v>
      </c>
      <c r="AC447" s="75">
        <f>SUM(AC446+1*AB1)</f>
        <v>0</v>
      </c>
      <c r="AD447" s="75">
        <v>0</v>
      </c>
      <c r="AE447" s="75">
        <v>0</v>
      </c>
      <c r="AF447" s="75">
        <v>0</v>
      </c>
      <c r="AG447" s="75">
        <f>IF(AG446+2&lt;13,(AG446+2)*AH1,(AG446-10)*AH1)</f>
        <v>0</v>
      </c>
      <c r="AH447" s="75">
        <f>SUM(BG447*AH1)</f>
        <v>0</v>
      </c>
      <c r="AI447" s="75">
        <f>IF(AG447&lt;3,(AI446+1)*AH1,AI446*AH1)</f>
        <v>0</v>
      </c>
      <c r="AJ447" s="75">
        <f>IF(AJ445=AJ446,(AJ446+1-AK447)*AL1,AJ446*AL1)</f>
        <v>0</v>
      </c>
      <c r="AK447" s="75">
        <f t="shared" si="351"/>
        <v>0</v>
      </c>
      <c r="AL447" s="75">
        <f>IF(AJ447-AJ446=0,(AL446+15)*AL1,AM1*AL1)</f>
        <v>0</v>
      </c>
      <c r="AM447" s="75">
        <f>IF(AK447=12,(AM446+1)*AL1,AM446*AL1)</f>
        <v>0</v>
      </c>
      <c r="AN447" s="75">
        <f>IF(AN445=AN446,(AN446+1-AO447)*AO1,AN446*AO1)</f>
        <v>0</v>
      </c>
      <c r="AO447" s="75">
        <f t="shared" si="343"/>
        <v>0</v>
      </c>
      <c r="AP447" s="75">
        <f>IF(AN446=AN447,BG447*AO1,(AP446-15)*AO1)</f>
        <v>0</v>
      </c>
      <c r="AQ447" s="75">
        <f>IF(AO447=12,(AQ446+1)*AO1,AQ446*AO1)</f>
        <v>0</v>
      </c>
      <c r="AR447" s="91">
        <f>SUM(MONTH(BC446+14)*AS1)</f>
        <v>0</v>
      </c>
      <c r="AS447" s="91">
        <f>SUM(DAY(BC446+14)*AS1)</f>
        <v>0</v>
      </c>
      <c r="AT447" s="91">
        <f>SUM(YEAR(BC446+14)*AS1)</f>
        <v>0</v>
      </c>
      <c r="AU447" s="91">
        <f>SUM(MONTH(BC446+7)*AV1)</f>
        <v>0</v>
      </c>
      <c r="AV447" s="91">
        <f>SUM(DAY(BC446+7)*AV1)</f>
        <v>0</v>
      </c>
      <c r="AW447" s="91">
        <f>SUM(YEAR(BC446+7)*AV1)</f>
        <v>0</v>
      </c>
      <c r="AX447" s="91">
        <f t="shared" si="321"/>
        <v>1</v>
      </c>
      <c r="AY447" s="91">
        <f t="shared" si="319"/>
        <v>1</v>
      </c>
      <c r="AZ447" s="91">
        <f t="shared" si="320"/>
        <v>0</v>
      </c>
      <c r="BA447" s="91">
        <f t="shared" si="320"/>
        <v>0</v>
      </c>
      <c r="BB447" s="79">
        <f t="shared" si="322"/>
        <v>0</v>
      </c>
      <c r="BC447" s="91">
        <f t="shared" si="323"/>
        <v>0</v>
      </c>
      <c r="BD447" s="75" t="s">
        <v>59</v>
      </c>
      <c r="BE447" s="91">
        <f>IF(BC447&lt;BU42,((BC447*10)+5),999999)</f>
        <v>5</v>
      </c>
      <c r="BF447" s="91">
        <f t="shared" si="324"/>
        <v>1</v>
      </c>
      <c r="BG447" s="75">
        <f t="shared" si="325"/>
        <v>0</v>
      </c>
      <c r="BH447" s="75">
        <f t="shared" si="344"/>
        <v>0</v>
      </c>
      <c r="BI447" s="75" t="b">
        <f t="shared" si="326"/>
        <v>0</v>
      </c>
      <c r="BJ447" s="75">
        <f t="shared" si="327"/>
        <v>0</v>
      </c>
      <c r="BK447" s="75">
        <f t="shared" si="328"/>
        <v>0</v>
      </c>
      <c r="BL447" s="75" t="b">
        <f t="shared" si="329"/>
        <v>1</v>
      </c>
      <c r="BM447" s="75">
        <f t="shared" si="330"/>
        <v>0</v>
      </c>
      <c r="BN447" s="75">
        <f t="shared" si="331"/>
        <v>0</v>
      </c>
      <c r="BO447" s="75" t="b">
        <f t="shared" si="332"/>
        <v>0</v>
      </c>
      <c r="BP447" s="75">
        <f t="shared" si="333"/>
        <v>0</v>
      </c>
      <c r="BQ447" s="75">
        <f t="shared" si="334"/>
        <v>0</v>
      </c>
      <c r="BR447" s="75"/>
      <c r="BS447" s="72" t="b">
        <f t="shared" si="358"/>
        <v>0</v>
      </c>
      <c r="BT447" s="72">
        <f t="shared" si="363"/>
        <v>0</v>
      </c>
      <c r="BU447" s="69" t="str">
        <f t="shared" si="362"/>
        <v/>
      </c>
      <c r="BV447" s="75"/>
      <c r="BW447" s="75"/>
      <c r="BX447" s="75"/>
      <c r="BY447" s="75"/>
      <c r="BZ447" s="75"/>
      <c r="CA447" s="75"/>
      <c r="CB447" s="75"/>
      <c r="CC447" s="75"/>
      <c r="CD447" s="79">
        <f t="shared" si="335"/>
        <v>0</v>
      </c>
      <c r="CE447" s="92">
        <f>IF(CD447&lt;CE3,CD447,CE3)</f>
        <v>0</v>
      </c>
      <c r="CF447" s="72" t="str">
        <f>IF(CE447&gt;=CE3,"BALLOON","PMT")</f>
        <v>PMT</v>
      </c>
      <c r="CG447" s="91">
        <f t="shared" si="345"/>
        <v>0</v>
      </c>
      <c r="CH447" s="91">
        <f>IF(BX1=360,CB5,CG447)</f>
        <v>0</v>
      </c>
      <c r="CI447" s="75" t="b">
        <f t="shared" si="336"/>
        <v>0</v>
      </c>
      <c r="CJ447" s="75">
        <f t="shared" si="346"/>
        <v>0</v>
      </c>
      <c r="CK447" s="75">
        <f>SUM(CJ447*CK1)</f>
        <v>0</v>
      </c>
      <c r="CL447" s="98">
        <f t="shared" si="337"/>
        <v>0</v>
      </c>
      <c r="CM447" s="97">
        <f>IF(CF447="PMT",E16-CL447,0)</f>
        <v>0</v>
      </c>
      <c r="CN447" s="97">
        <f t="shared" si="350"/>
        <v>0</v>
      </c>
      <c r="CO447" s="97">
        <f t="shared" si="338"/>
        <v>0</v>
      </c>
      <c r="CP447" s="97">
        <f t="shared" si="339"/>
        <v>0</v>
      </c>
      <c r="CQ447" s="94">
        <f t="shared" si="340"/>
        <v>0</v>
      </c>
      <c r="CR447" s="95">
        <f t="shared" si="347"/>
        <v>0</v>
      </c>
      <c r="CS447" s="96">
        <f t="shared" si="341"/>
        <v>0</v>
      </c>
      <c r="CT447" s="75">
        <f t="shared" si="349"/>
        <v>0</v>
      </c>
      <c r="CU447" s="99">
        <f t="shared" si="342"/>
        <v>0</v>
      </c>
      <c r="CV447" s="99">
        <f t="shared" si="368"/>
        <v>0</v>
      </c>
      <c r="CW447" s="100">
        <f t="shared" si="348"/>
        <v>0</v>
      </c>
      <c r="CX447" s="75">
        <f>SUM(CR447*CT447*BE1)</f>
        <v>0</v>
      </c>
    </row>
    <row r="448" spans="1:102" ht="18.95" customHeight="1">
      <c r="A448" s="45" t="str">
        <f t="shared" si="352"/>
        <v/>
      </c>
      <c r="B448" s="55" t="str">
        <f t="shared" si="354"/>
        <v/>
      </c>
      <c r="C448" s="47" t="str">
        <f t="shared" si="353"/>
        <v/>
      </c>
      <c r="D448" s="56" t="str">
        <f t="shared" si="355"/>
        <v/>
      </c>
      <c r="E448" s="121" t="str">
        <f t="shared" si="359"/>
        <v/>
      </c>
      <c r="F448" s="121"/>
      <c r="G448" s="57" t="str">
        <f t="shared" si="356"/>
        <v/>
      </c>
      <c r="H448" s="57" t="str">
        <f t="shared" si="357"/>
        <v/>
      </c>
      <c r="I448" s="128" t="str">
        <f t="shared" si="360"/>
        <v/>
      </c>
      <c r="J448" s="128" t="str">
        <f t="shared" si="361"/>
        <v/>
      </c>
      <c r="K448" s="140" t="str">
        <f t="shared" si="364"/>
        <v/>
      </c>
      <c r="L448" s="140"/>
      <c r="M448" s="139" t="str">
        <f t="shared" si="365"/>
        <v/>
      </c>
      <c r="N448" s="139"/>
      <c r="O448" s="46" t="str">
        <f t="shared" si="366"/>
        <v/>
      </c>
      <c r="P448" s="51" t="str">
        <f t="shared" si="367"/>
        <v/>
      </c>
      <c r="Q448" s="51"/>
      <c r="R448" s="75">
        <f>IF(R447+1&lt;13,(R447+1)*S1,1*S1)</f>
        <v>0</v>
      </c>
      <c r="S448" s="75">
        <f>SUM(BG448*S1)</f>
        <v>0</v>
      </c>
      <c r="T448" s="75">
        <f>IF(R448=1,(T447+1)*S1,T447*S1)</f>
        <v>0</v>
      </c>
      <c r="U448" s="75">
        <f>IF(U447+3&lt;13,(U447+3)*V1,(U447-9)*V1)</f>
        <v>0</v>
      </c>
      <c r="V448" s="75">
        <f>SUM(BG448*V1)</f>
        <v>0</v>
      </c>
      <c r="W448" s="75">
        <f>IF(U448&lt;4,(W447+1)*V1,W447*V1)</f>
        <v>0</v>
      </c>
      <c r="X448" s="75">
        <f>IF(X447+6&lt;13,(X447+6)*Y1,(X447-6)*Y1)</f>
        <v>0</v>
      </c>
      <c r="Y448" s="75">
        <f>SUM(BG448*Y1)</f>
        <v>0</v>
      </c>
      <c r="Z448" s="75">
        <f>IF(X448&lt;6,(Z447+1)*Y1,Z447*Y1)</f>
        <v>0</v>
      </c>
      <c r="AA448" s="75">
        <f>SUM(AA447*AB1)</f>
        <v>0</v>
      </c>
      <c r="AB448" s="75">
        <f>SUM(BG448*AB1)</f>
        <v>0</v>
      </c>
      <c r="AC448" s="75">
        <f>SUM(AC447+1*AB1)</f>
        <v>0</v>
      </c>
      <c r="AD448" s="75">
        <v>0</v>
      </c>
      <c r="AE448" s="75">
        <v>0</v>
      </c>
      <c r="AF448" s="75">
        <v>0</v>
      </c>
      <c r="AG448" s="75">
        <f>IF(AG447+2&lt;13,(AG447+2)*AH1,(AG447-10)*AH1)</f>
        <v>0</v>
      </c>
      <c r="AH448" s="75">
        <f>SUM(BG448*AH1)</f>
        <v>0</v>
      </c>
      <c r="AI448" s="75">
        <f>IF(AG448&lt;3,(AI447+1)*AH1,AI447*AH1)</f>
        <v>0</v>
      </c>
      <c r="AJ448" s="75">
        <f>IF(AJ446=AJ447,(AJ447+1-AK448)*AL1,AJ447*AL1)</f>
        <v>0</v>
      </c>
      <c r="AK448" s="75">
        <f t="shared" si="351"/>
        <v>0</v>
      </c>
      <c r="AL448" s="75">
        <f>IF(AJ448-AJ447=0,(AL447+15)*AL1,AM1*AL1)</f>
        <v>0</v>
      </c>
      <c r="AM448" s="75">
        <f>IF(AK448=12,(AM447+1)*AL1,AM447*AL1)</f>
        <v>0</v>
      </c>
      <c r="AN448" s="75">
        <f>IF(AN446=AN447,(AN447+1-AO448)*AO1,AN447*AO1)</f>
        <v>0</v>
      </c>
      <c r="AO448" s="75">
        <f t="shared" si="343"/>
        <v>0</v>
      </c>
      <c r="AP448" s="75">
        <f>IF(AN447=AN448,BG448*AO1,(AP447-15)*AO1)</f>
        <v>0</v>
      </c>
      <c r="AQ448" s="75">
        <f>IF(AO448=12,(AQ447+1)*AO1,AQ447*AO1)</f>
        <v>0</v>
      </c>
      <c r="AR448" s="91">
        <f>SUM(MONTH(BC447+14)*AS1)</f>
        <v>0</v>
      </c>
      <c r="AS448" s="91">
        <f>SUM(DAY(BC447+14)*AS1)</f>
        <v>0</v>
      </c>
      <c r="AT448" s="91">
        <f>SUM(YEAR(BC447+14)*AS1)</f>
        <v>0</v>
      </c>
      <c r="AU448" s="91">
        <f>SUM(MONTH(BC447+7)*AV1)</f>
        <v>0</v>
      </c>
      <c r="AV448" s="91">
        <f>SUM(DAY(BC447+7)*AV1)</f>
        <v>0</v>
      </c>
      <c r="AW448" s="91">
        <f>SUM(YEAR(BC447+7)*AV1)</f>
        <v>0</v>
      </c>
      <c r="AX448" s="91">
        <f t="shared" si="321"/>
        <v>1</v>
      </c>
      <c r="AY448" s="91">
        <f t="shared" si="319"/>
        <v>1</v>
      </c>
      <c r="AZ448" s="91">
        <f t="shared" si="320"/>
        <v>0</v>
      </c>
      <c r="BA448" s="91">
        <f t="shared" si="320"/>
        <v>0</v>
      </c>
      <c r="BB448" s="79">
        <f t="shared" si="322"/>
        <v>0</v>
      </c>
      <c r="BC448" s="91">
        <f t="shared" si="323"/>
        <v>0</v>
      </c>
      <c r="BD448" s="75" t="s">
        <v>59</v>
      </c>
      <c r="BE448" s="91">
        <f>IF(BC448&lt;BU42,((BC448*10)+5),999999)</f>
        <v>5</v>
      </c>
      <c r="BF448" s="91">
        <f t="shared" si="324"/>
        <v>1</v>
      </c>
      <c r="BG448" s="75">
        <f t="shared" si="325"/>
        <v>0</v>
      </c>
      <c r="BH448" s="75">
        <f t="shared" si="344"/>
        <v>0</v>
      </c>
      <c r="BI448" s="75" t="b">
        <f t="shared" si="326"/>
        <v>0</v>
      </c>
      <c r="BJ448" s="75">
        <f t="shared" si="327"/>
        <v>0</v>
      </c>
      <c r="BK448" s="75">
        <f t="shared" si="328"/>
        <v>0</v>
      </c>
      <c r="BL448" s="75" t="b">
        <f t="shared" si="329"/>
        <v>1</v>
      </c>
      <c r="BM448" s="75">
        <f t="shared" si="330"/>
        <v>0</v>
      </c>
      <c r="BN448" s="75">
        <f t="shared" si="331"/>
        <v>0</v>
      </c>
      <c r="BO448" s="75" t="b">
        <f t="shared" si="332"/>
        <v>0</v>
      </c>
      <c r="BP448" s="75">
        <f t="shared" si="333"/>
        <v>0</v>
      </c>
      <c r="BQ448" s="75">
        <f t="shared" si="334"/>
        <v>0</v>
      </c>
      <c r="BR448" s="75"/>
      <c r="BS448" s="72" t="b">
        <f t="shared" si="358"/>
        <v>0</v>
      </c>
      <c r="BT448" s="72">
        <f t="shared" si="363"/>
        <v>0</v>
      </c>
      <c r="BU448" s="69" t="str">
        <f t="shared" si="362"/>
        <v/>
      </c>
      <c r="BV448" s="75"/>
      <c r="BW448" s="75"/>
      <c r="BX448" s="75"/>
      <c r="BY448" s="75"/>
      <c r="BZ448" s="75"/>
      <c r="CA448" s="75"/>
      <c r="CB448" s="75"/>
      <c r="CC448" s="75"/>
      <c r="CD448" s="79">
        <f t="shared" si="335"/>
        <v>0</v>
      </c>
      <c r="CE448" s="92">
        <f>IF(CD448&lt;CE3,CD448,CE3)</f>
        <v>0</v>
      </c>
      <c r="CF448" s="72" t="str">
        <f>IF(CE448&gt;=CE3,"BALLOON","PMT")</f>
        <v>PMT</v>
      </c>
      <c r="CG448" s="91">
        <f t="shared" si="345"/>
        <v>0</v>
      </c>
      <c r="CH448" s="91">
        <f>IF(BX1=360,CB5,CG448)</f>
        <v>0</v>
      </c>
      <c r="CI448" s="75" t="b">
        <f t="shared" si="336"/>
        <v>0</v>
      </c>
      <c r="CJ448" s="75">
        <f t="shared" si="346"/>
        <v>0</v>
      </c>
      <c r="CK448" s="75">
        <f>SUM(CJ448*CK1)</f>
        <v>0</v>
      </c>
      <c r="CL448" s="98">
        <f t="shared" si="337"/>
        <v>0</v>
      </c>
      <c r="CM448" s="97">
        <f>IF(CF448="PMT",E16-CL448,0)</f>
        <v>0</v>
      </c>
      <c r="CN448" s="97">
        <f t="shared" si="350"/>
        <v>0</v>
      </c>
      <c r="CO448" s="97">
        <f t="shared" si="338"/>
        <v>0</v>
      </c>
      <c r="CP448" s="97">
        <f t="shared" si="339"/>
        <v>0</v>
      </c>
      <c r="CQ448" s="94">
        <f t="shared" si="340"/>
        <v>0</v>
      </c>
      <c r="CR448" s="95">
        <f t="shared" si="347"/>
        <v>0</v>
      </c>
      <c r="CS448" s="96">
        <f t="shared" si="341"/>
        <v>0</v>
      </c>
      <c r="CT448" s="75">
        <f t="shared" si="349"/>
        <v>0</v>
      </c>
      <c r="CU448" s="99">
        <f t="shared" si="342"/>
        <v>0</v>
      </c>
      <c r="CV448" s="99">
        <f t="shared" si="368"/>
        <v>0</v>
      </c>
      <c r="CW448" s="100">
        <f t="shared" si="348"/>
        <v>0</v>
      </c>
      <c r="CX448" s="75">
        <f>SUM(CR448*CT448*BE1)</f>
        <v>0</v>
      </c>
    </row>
    <row r="449" spans="1:102" ht="18.95" customHeight="1">
      <c r="A449" s="45" t="str">
        <f t="shared" si="352"/>
        <v/>
      </c>
      <c r="B449" s="55" t="str">
        <f t="shared" si="354"/>
        <v/>
      </c>
      <c r="C449" s="47" t="str">
        <f t="shared" si="353"/>
        <v/>
      </c>
      <c r="D449" s="56" t="str">
        <f t="shared" si="355"/>
        <v/>
      </c>
      <c r="E449" s="121" t="str">
        <f t="shared" si="359"/>
        <v/>
      </c>
      <c r="F449" s="121"/>
      <c r="G449" s="57" t="str">
        <f t="shared" si="356"/>
        <v/>
      </c>
      <c r="H449" s="57" t="str">
        <f t="shared" si="357"/>
        <v/>
      </c>
      <c r="I449" s="128" t="str">
        <f t="shared" si="360"/>
        <v/>
      </c>
      <c r="J449" s="128" t="str">
        <f t="shared" si="361"/>
        <v/>
      </c>
      <c r="K449" s="140" t="str">
        <f t="shared" si="364"/>
        <v/>
      </c>
      <c r="L449" s="140"/>
      <c r="M449" s="139" t="str">
        <f t="shared" si="365"/>
        <v/>
      </c>
      <c r="N449" s="139"/>
      <c r="O449" s="46" t="str">
        <f t="shared" si="366"/>
        <v/>
      </c>
      <c r="P449" s="51" t="str">
        <f t="shared" si="367"/>
        <v/>
      </c>
      <c r="Q449" s="51"/>
      <c r="R449" s="75">
        <f>IF(R448+1&lt;13,(R448+1)*S1,1*S1)</f>
        <v>0</v>
      </c>
      <c r="S449" s="75">
        <f>SUM(BG449*S1)</f>
        <v>0</v>
      </c>
      <c r="T449" s="75">
        <f>IF(R449=1,(T448+1)*S1,T448*S1)</f>
        <v>0</v>
      </c>
      <c r="U449" s="75">
        <f>IF(U448+3&lt;13,(U448+3)*V1,(U448-9)*V1)</f>
        <v>0</v>
      </c>
      <c r="V449" s="75">
        <f>SUM(BG449*V1)</f>
        <v>0</v>
      </c>
      <c r="W449" s="75">
        <f>IF(U449&lt;4,(W448+1)*V1,W448*V1)</f>
        <v>0</v>
      </c>
      <c r="X449" s="75">
        <f>IF(X448+6&lt;13,(X448+6)*Y1,(X448-6)*Y1)</f>
        <v>0</v>
      </c>
      <c r="Y449" s="75">
        <f>SUM(BG449*Y1)</f>
        <v>0</v>
      </c>
      <c r="Z449" s="75">
        <f>IF(X449&lt;6,(Z448+1)*Y1,Z448*Y1)</f>
        <v>0</v>
      </c>
      <c r="AA449" s="75">
        <f>SUM(AA448*AB1)</f>
        <v>0</v>
      </c>
      <c r="AB449" s="75">
        <f>SUM(BG449*AB1)</f>
        <v>0</v>
      </c>
      <c r="AC449" s="75">
        <f>SUM(AC448+1*AB1)</f>
        <v>0</v>
      </c>
      <c r="AD449" s="75">
        <v>0</v>
      </c>
      <c r="AE449" s="75">
        <v>0</v>
      </c>
      <c r="AF449" s="75">
        <v>0</v>
      </c>
      <c r="AG449" s="75">
        <f>IF(AG448+2&lt;13,(AG448+2)*AH1,(AG448-10)*AH1)</f>
        <v>0</v>
      </c>
      <c r="AH449" s="75">
        <f>SUM(BG449*AH1)</f>
        <v>0</v>
      </c>
      <c r="AI449" s="75">
        <f>IF(AG449&lt;3,(AI448+1)*AH1,AI448*AH1)</f>
        <v>0</v>
      </c>
      <c r="AJ449" s="75">
        <f>IF(AJ447=AJ448,(AJ448+1-AK449)*AL1,AJ448*AL1)</f>
        <v>0</v>
      </c>
      <c r="AK449" s="75">
        <f t="shared" si="351"/>
        <v>0</v>
      </c>
      <c r="AL449" s="75">
        <f>IF(AJ449-AJ448=0,(AL448+15)*AL1,AM1*AL1)</f>
        <v>0</v>
      </c>
      <c r="AM449" s="75">
        <f>IF(AK449=12,(AM448+1)*AL1,AM448*AL1)</f>
        <v>0</v>
      </c>
      <c r="AN449" s="75">
        <f>IF(AN447=AN448,(AN448+1-AO449)*AO1,AN448*AO1)</f>
        <v>0</v>
      </c>
      <c r="AO449" s="75">
        <f t="shared" si="343"/>
        <v>0</v>
      </c>
      <c r="AP449" s="75">
        <f>IF(AN448=AN449,BG449*AO1,(AP448-15)*AO1)</f>
        <v>0</v>
      </c>
      <c r="AQ449" s="75">
        <f>IF(AO449=12,(AQ448+1)*AO1,AQ448*AO1)</f>
        <v>0</v>
      </c>
      <c r="AR449" s="91">
        <f>SUM(MONTH(BC448+14)*AS1)</f>
        <v>0</v>
      </c>
      <c r="AS449" s="91">
        <f>SUM(DAY(BC448+14)*AS1)</f>
        <v>0</v>
      </c>
      <c r="AT449" s="91">
        <f>SUM(YEAR(BC448+14)*AS1)</f>
        <v>0</v>
      </c>
      <c r="AU449" s="91">
        <f>SUM(MONTH(BC448+7)*AV1)</f>
        <v>0</v>
      </c>
      <c r="AV449" s="91">
        <f>SUM(DAY(BC448+7)*AV1)</f>
        <v>0</v>
      </c>
      <c r="AW449" s="91">
        <f>SUM(YEAR(BC448+7)*AV1)</f>
        <v>0</v>
      </c>
      <c r="AX449" s="91">
        <f t="shared" si="321"/>
        <v>1</v>
      </c>
      <c r="AY449" s="91">
        <f t="shared" si="319"/>
        <v>1</v>
      </c>
      <c r="AZ449" s="91">
        <f t="shared" si="320"/>
        <v>0</v>
      </c>
      <c r="BA449" s="91">
        <f t="shared" si="320"/>
        <v>0</v>
      </c>
      <c r="BB449" s="79">
        <f t="shared" si="322"/>
        <v>0</v>
      </c>
      <c r="BC449" s="91">
        <f t="shared" si="323"/>
        <v>0</v>
      </c>
      <c r="BD449" s="75" t="s">
        <v>59</v>
      </c>
      <c r="BE449" s="91">
        <f>IF(BC449&lt;BU42,((BC449*10)+5),999999)</f>
        <v>5</v>
      </c>
      <c r="BF449" s="91">
        <f t="shared" si="324"/>
        <v>1</v>
      </c>
      <c r="BG449" s="75">
        <f t="shared" si="325"/>
        <v>0</v>
      </c>
      <c r="BH449" s="75">
        <f t="shared" si="344"/>
        <v>0</v>
      </c>
      <c r="BI449" s="75" t="b">
        <f t="shared" si="326"/>
        <v>0</v>
      </c>
      <c r="BJ449" s="75">
        <f t="shared" si="327"/>
        <v>0</v>
      </c>
      <c r="BK449" s="75">
        <f t="shared" si="328"/>
        <v>0</v>
      </c>
      <c r="BL449" s="75" t="b">
        <f t="shared" si="329"/>
        <v>1</v>
      </c>
      <c r="BM449" s="75">
        <f t="shared" si="330"/>
        <v>0</v>
      </c>
      <c r="BN449" s="75">
        <f t="shared" si="331"/>
        <v>0</v>
      </c>
      <c r="BO449" s="75" t="b">
        <f t="shared" si="332"/>
        <v>0</v>
      </c>
      <c r="BP449" s="75">
        <f t="shared" si="333"/>
        <v>0</v>
      </c>
      <c r="BQ449" s="75">
        <f t="shared" si="334"/>
        <v>0</v>
      </c>
      <c r="BR449" s="75"/>
      <c r="BS449" s="72" t="b">
        <f t="shared" si="358"/>
        <v>0</v>
      </c>
      <c r="BT449" s="72">
        <f t="shared" si="363"/>
        <v>0</v>
      </c>
      <c r="BU449" s="69" t="str">
        <f t="shared" si="362"/>
        <v/>
      </c>
      <c r="BV449" s="75"/>
      <c r="BW449" s="75"/>
      <c r="BX449" s="75"/>
      <c r="BY449" s="75"/>
      <c r="BZ449" s="75"/>
      <c r="CA449" s="75"/>
      <c r="CB449" s="75"/>
      <c r="CC449" s="75"/>
      <c r="CD449" s="79">
        <f t="shared" si="335"/>
        <v>0</v>
      </c>
      <c r="CE449" s="92">
        <f>IF(CD449&lt;CE3,CD449,CE3)</f>
        <v>0</v>
      </c>
      <c r="CF449" s="72" t="str">
        <f>IF(CE449&gt;=CE3,"BALLOON","PMT")</f>
        <v>PMT</v>
      </c>
      <c r="CG449" s="91">
        <f t="shared" si="345"/>
        <v>0</v>
      </c>
      <c r="CH449" s="91">
        <f>IF(BX1=360,CB5,CG449)</f>
        <v>0</v>
      </c>
      <c r="CI449" s="75" t="b">
        <f t="shared" si="336"/>
        <v>0</v>
      </c>
      <c r="CJ449" s="75">
        <f t="shared" si="346"/>
        <v>0</v>
      </c>
      <c r="CK449" s="75">
        <f>SUM(CJ449*CK1)</f>
        <v>0</v>
      </c>
      <c r="CL449" s="98">
        <f t="shared" si="337"/>
        <v>0</v>
      </c>
      <c r="CM449" s="97">
        <f>IF(CF449="PMT",E16-CL449,0)</f>
        <v>0</v>
      </c>
      <c r="CN449" s="97">
        <f t="shared" si="350"/>
        <v>0</v>
      </c>
      <c r="CO449" s="97">
        <f t="shared" si="338"/>
        <v>0</v>
      </c>
      <c r="CP449" s="97">
        <f t="shared" si="339"/>
        <v>0</v>
      </c>
      <c r="CQ449" s="94">
        <f t="shared" si="340"/>
        <v>0</v>
      </c>
      <c r="CR449" s="95">
        <f t="shared" si="347"/>
        <v>0</v>
      </c>
      <c r="CS449" s="96">
        <f t="shared" si="341"/>
        <v>0</v>
      </c>
      <c r="CT449" s="75">
        <f t="shared" si="349"/>
        <v>0</v>
      </c>
      <c r="CU449" s="99">
        <f t="shared" si="342"/>
        <v>0</v>
      </c>
      <c r="CV449" s="99">
        <f t="shared" si="368"/>
        <v>0</v>
      </c>
      <c r="CW449" s="100">
        <f t="shared" si="348"/>
        <v>0</v>
      </c>
      <c r="CX449" s="75">
        <f>SUM(CR449*CT449*BE1)</f>
        <v>0</v>
      </c>
    </row>
    <row r="450" spans="1:102" ht="18.95" customHeight="1">
      <c r="A450" s="45" t="str">
        <f t="shared" si="352"/>
        <v/>
      </c>
      <c r="B450" s="55" t="str">
        <f t="shared" si="354"/>
        <v/>
      </c>
      <c r="C450" s="47" t="str">
        <f t="shared" si="353"/>
        <v/>
      </c>
      <c r="D450" s="56" t="str">
        <f t="shared" si="355"/>
        <v/>
      </c>
      <c r="E450" s="121" t="str">
        <f t="shared" si="359"/>
        <v/>
      </c>
      <c r="F450" s="121"/>
      <c r="G450" s="57" t="str">
        <f t="shared" si="356"/>
        <v/>
      </c>
      <c r="H450" s="57" t="str">
        <f t="shared" si="357"/>
        <v/>
      </c>
      <c r="I450" s="128" t="str">
        <f t="shared" si="360"/>
        <v/>
      </c>
      <c r="J450" s="128" t="str">
        <f t="shared" si="361"/>
        <v/>
      </c>
      <c r="K450" s="140" t="str">
        <f t="shared" si="364"/>
        <v/>
      </c>
      <c r="L450" s="140"/>
      <c r="M450" s="139" t="str">
        <f t="shared" si="365"/>
        <v/>
      </c>
      <c r="N450" s="139"/>
      <c r="O450" s="46" t="str">
        <f t="shared" si="366"/>
        <v/>
      </c>
      <c r="P450" s="51" t="str">
        <f t="shared" si="367"/>
        <v/>
      </c>
      <c r="Q450" s="51"/>
      <c r="R450" s="75">
        <f>IF(R449+1&lt;13,(R449+1)*S1,1*S1)</f>
        <v>0</v>
      </c>
      <c r="S450" s="75">
        <f>SUM(BG450*S1)</f>
        <v>0</v>
      </c>
      <c r="T450" s="75">
        <f>IF(R450=1,(T449+1)*S1,T449*S1)</f>
        <v>0</v>
      </c>
      <c r="U450" s="75">
        <f>IF(U449+3&lt;13,(U449+3)*V1,(U449-9)*V1)</f>
        <v>0</v>
      </c>
      <c r="V450" s="75">
        <f>SUM(BG450*V1)</f>
        <v>0</v>
      </c>
      <c r="W450" s="75">
        <f>IF(U450&lt;4,(W449+1)*V1,W449*V1)</f>
        <v>0</v>
      </c>
      <c r="X450" s="75">
        <f>IF(X449+6&lt;13,(X449+6)*Y1,(X449-6)*Y1)</f>
        <v>0</v>
      </c>
      <c r="Y450" s="75">
        <f>SUM(BG450*Y1)</f>
        <v>0</v>
      </c>
      <c r="Z450" s="75">
        <f>IF(X450&lt;6,(Z449+1)*Y1,Z449*Y1)</f>
        <v>0</v>
      </c>
      <c r="AA450" s="75">
        <f>SUM(AA449*AB1)</f>
        <v>0</v>
      </c>
      <c r="AB450" s="75">
        <f>SUM(BG450*AB1)</f>
        <v>0</v>
      </c>
      <c r="AC450" s="75">
        <f>SUM(AC449+1*AB1)</f>
        <v>0</v>
      </c>
      <c r="AD450" s="75">
        <v>0</v>
      </c>
      <c r="AE450" s="75">
        <v>0</v>
      </c>
      <c r="AF450" s="75">
        <v>0</v>
      </c>
      <c r="AG450" s="75">
        <f>IF(AG449+2&lt;13,(AG449+2)*AH1,(AG449-10)*AH1)</f>
        <v>0</v>
      </c>
      <c r="AH450" s="75">
        <f>SUM(BG450*AH1)</f>
        <v>0</v>
      </c>
      <c r="AI450" s="75">
        <f>IF(AG450&lt;3,(AI449+1)*AH1,AI449*AH1)</f>
        <v>0</v>
      </c>
      <c r="AJ450" s="75">
        <f>IF(AJ448=AJ449,(AJ449+1-AK450)*AL1,AJ449*AL1)</f>
        <v>0</v>
      </c>
      <c r="AK450" s="75">
        <f t="shared" si="351"/>
        <v>0</v>
      </c>
      <c r="AL450" s="75">
        <f>IF(AJ450-AJ449=0,(AL449+15)*AL1,AM1*AL1)</f>
        <v>0</v>
      </c>
      <c r="AM450" s="75">
        <f>IF(AK450=12,(AM449+1)*AL1,AM449*AL1)</f>
        <v>0</v>
      </c>
      <c r="AN450" s="75">
        <f>IF(AN448=AN449,(AN449+1-AO450)*AO1,AN449*AO1)</f>
        <v>0</v>
      </c>
      <c r="AO450" s="75">
        <f t="shared" si="343"/>
        <v>0</v>
      </c>
      <c r="AP450" s="75">
        <f>IF(AN449=AN450,BG450*AO1,(AP449-15)*AO1)</f>
        <v>0</v>
      </c>
      <c r="AQ450" s="75">
        <f>IF(AO450=12,(AQ449+1)*AO1,AQ449*AO1)</f>
        <v>0</v>
      </c>
      <c r="AR450" s="91">
        <f>SUM(MONTH(BC449+14)*AS1)</f>
        <v>0</v>
      </c>
      <c r="AS450" s="91">
        <f>SUM(DAY(BC449+14)*AS1)</f>
        <v>0</v>
      </c>
      <c r="AT450" s="91">
        <f>SUM(YEAR(BC449+14)*AS1)</f>
        <v>0</v>
      </c>
      <c r="AU450" s="91">
        <f>SUM(MONTH(BC449+7)*AV1)</f>
        <v>0</v>
      </c>
      <c r="AV450" s="91">
        <f>SUM(DAY(BC449+7)*AV1)</f>
        <v>0</v>
      </c>
      <c r="AW450" s="91">
        <f>SUM(YEAR(BC449+7)*AV1)</f>
        <v>0</v>
      </c>
      <c r="AX450" s="91">
        <f t="shared" si="321"/>
        <v>1</v>
      </c>
      <c r="AY450" s="91">
        <f t="shared" si="319"/>
        <v>1</v>
      </c>
      <c r="AZ450" s="91">
        <f t="shared" si="320"/>
        <v>0</v>
      </c>
      <c r="BA450" s="91">
        <f t="shared" si="320"/>
        <v>0</v>
      </c>
      <c r="BB450" s="79">
        <f t="shared" si="322"/>
        <v>0</v>
      </c>
      <c r="BC450" s="91">
        <f t="shared" si="323"/>
        <v>0</v>
      </c>
      <c r="BD450" s="75" t="s">
        <v>59</v>
      </c>
      <c r="BE450" s="91">
        <f>IF(BC450&lt;BU42,((BC450*10)+5),999999)</f>
        <v>5</v>
      </c>
      <c r="BF450" s="91">
        <f t="shared" si="324"/>
        <v>1</v>
      </c>
      <c r="BG450" s="75">
        <f t="shared" si="325"/>
        <v>0</v>
      </c>
      <c r="BH450" s="75">
        <f t="shared" si="344"/>
        <v>0</v>
      </c>
      <c r="BI450" s="75" t="b">
        <f t="shared" si="326"/>
        <v>0</v>
      </c>
      <c r="BJ450" s="75">
        <f t="shared" si="327"/>
        <v>0</v>
      </c>
      <c r="BK450" s="75">
        <f t="shared" si="328"/>
        <v>0</v>
      </c>
      <c r="BL450" s="75" t="b">
        <f t="shared" si="329"/>
        <v>1</v>
      </c>
      <c r="BM450" s="75">
        <f t="shared" si="330"/>
        <v>0</v>
      </c>
      <c r="BN450" s="75">
        <f t="shared" si="331"/>
        <v>0</v>
      </c>
      <c r="BO450" s="75" t="b">
        <f t="shared" si="332"/>
        <v>0</v>
      </c>
      <c r="BP450" s="75">
        <f t="shared" si="333"/>
        <v>0</v>
      </c>
      <c r="BQ450" s="75">
        <f t="shared" si="334"/>
        <v>0</v>
      </c>
      <c r="BR450" s="75"/>
      <c r="BS450" s="72" t="b">
        <f t="shared" si="358"/>
        <v>0</v>
      </c>
      <c r="BT450" s="72">
        <f t="shared" si="363"/>
        <v>0</v>
      </c>
      <c r="BU450" s="69" t="str">
        <f t="shared" si="362"/>
        <v/>
      </c>
      <c r="BV450" s="75"/>
      <c r="BW450" s="75"/>
      <c r="BX450" s="75"/>
      <c r="BY450" s="75"/>
      <c r="BZ450" s="75"/>
      <c r="CA450" s="75"/>
      <c r="CB450" s="75"/>
      <c r="CC450" s="75"/>
      <c r="CD450" s="79">
        <f t="shared" si="335"/>
        <v>0</v>
      </c>
      <c r="CE450" s="92">
        <f>IF(CD450&lt;CE3,CD450,CE3)</f>
        <v>0</v>
      </c>
      <c r="CF450" s="72" t="str">
        <f>IF(CE450&gt;=CE3,"BALLOON","PMT")</f>
        <v>PMT</v>
      </c>
      <c r="CG450" s="91">
        <f t="shared" si="345"/>
        <v>0</v>
      </c>
      <c r="CH450" s="91">
        <f>IF(BX1=360,CB5,CG450)</f>
        <v>0</v>
      </c>
      <c r="CI450" s="75" t="b">
        <f t="shared" si="336"/>
        <v>0</v>
      </c>
      <c r="CJ450" s="75">
        <f t="shared" si="346"/>
        <v>0</v>
      </c>
      <c r="CK450" s="75">
        <f>SUM(CJ450*CK1)</f>
        <v>0</v>
      </c>
      <c r="CL450" s="98">
        <f t="shared" si="337"/>
        <v>0</v>
      </c>
      <c r="CM450" s="97">
        <f>IF(CF450="PMT",E16-CL450,0)</f>
        <v>0</v>
      </c>
      <c r="CN450" s="97">
        <f t="shared" si="350"/>
        <v>0</v>
      </c>
      <c r="CO450" s="97">
        <f t="shared" si="338"/>
        <v>0</v>
      </c>
      <c r="CP450" s="97">
        <f t="shared" si="339"/>
        <v>0</v>
      </c>
      <c r="CQ450" s="94">
        <f t="shared" si="340"/>
        <v>0</v>
      </c>
      <c r="CR450" s="95">
        <f t="shared" si="347"/>
        <v>0</v>
      </c>
      <c r="CS450" s="96">
        <f t="shared" si="341"/>
        <v>0</v>
      </c>
      <c r="CT450" s="75">
        <f t="shared" si="349"/>
        <v>0</v>
      </c>
      <c r="CU450" s="99">
        <f t="shared" si="342"/>
        <v>0</v>
      </c>
      <c r="CV450" s="99">
        <f t="shared" si="368"/>
        <v>0</v>
      </c>
      <c r="CW450" s="100">
        <f t="shared" si="348"/>
        <v>0</v>
      </c>
      <c r="CX450" s="75">
        <f>SUM(CR450*CT450*BE1)</f>
        <v>0</v>
      </c>
    </row>
    <row r="451" spans="1:102" ht="18.95" customHeight="1">
      <c r="A451" s="45" t="str">
        <f t="shared" si="352"/>
        <v/>
      </c>
      <c r="B451" s="55" t="str">
        <f t="shared" si="354"/>
        <v/>
      </c>
      <c r="C451" s="47" t="str">
        <f t="shared" si="353"/>
        <v/>
      </c>
      <c r="D451" s="56" t="str">
        <f t="shared" si="355"/>
        <v/>
      </c>
      <c r="E451" s="121" t="str">
        <f t="shared" si="359"/>
        <v/>
      </c>
      <c r="F451" s="121"/>
      <c r="G451" s="57" t="str">
        <f t="shared" si="356"/>
        <v/>
      </c>
      <c r="H451" s="57" t="str">
        <f t="shared" si="357"/>
        <v/>
      </c>
      <c r="I451" s="128" t="str">
        <f t="shared" si="360"/>
        <v/>
      </c>
      <c r="J451" s="128" t="str">
        <f t="shared" si="361"/>
        <v/>
      </c>
      <c r="K451" s="140" t="str">
        <f t="shared" si="364"/>
        <v/>
      </c>
      <c r="L451" s="140"/>
      <c r="M451" s="139" t="str">
        <f t="shared" si="365"/>
        <v/>
      </c>
      <c r="N451" s="139"/>
      <c r="O451" s="46" t="str">
        <f t="shared" si="366"/>
        <v/>
      </c>
      <c r="P451" s="51" t="str">
        <f t="shared" si="367"/>
        <v/>
      </c>
      <c r="Q451" s="51"/>
      <c r="R451" s="75">
        <f>IF(R450+1&lt;13,(R450+1)*S1,1*S1)</f>
        <v>0</v>
      </c>
      <c r="S451" s="75">
        <f>SUM(BG451*S1)</f>
        <v>0</v>
      </c>
      <c r="T451" s="75">
        <f>IF(R451=1,(T450+1)*S1,T450*S1)</f>
        <v>0</v>
      </c>
      <c r="U451" s="75">
        <f>IF(U450+3&lt;13,(U450+3)*V1,(U450-9)*V1)</f>
        <v>0</v>
      </c>
      <c r="V451" s="75">
        <f>SUM(BG451*V1)</f>
        <v>0</v>
      </c>
      <c r="W451" s="75">
        <f>IF(U451&lt;4,(W450+1)*V1,W450*V1)</f>
        <v>0</v>
      </c>
      <c r="X451" s="75">
        <f>IF(X450+6&lt;13,(X450+6)*Y1,(X450-6)*Y1)</f>
        <v>0</v>
      </c>
      <c r="Y451" s="75">
        <f>SUM(BG451*Y1)</f>
        <v>0</v>
      </c>
      <c r="Z451" s="75">
        <f>IF(X451&lt;6,(Z450+1)*Y1,Z450*Y1)</f>
        <v>0</v>
      </c>
      <c r="AA451" s="75">
        <f>SUM(AA450*AB1)</f>
        <v>0</v>
      </c>
      <c r="AB451" s="75">
        <f>SUM(BG451*AB1)</f>
        <v>0</v>
      </c>
      <c r="AC451" s="75">
        <f>SUM(AC450+1*AB1)</f>
        <v>0</v>
      </c>
      <c r="AD451" s="75">
        <v>0</v>
      </c>
      <c r="AE451" s="75">
        <v>0</v>
      </c>
      <c r="AF451" s="75">
        <v>0</v>
      </c>
      <c r="AG451" s="75">
        <f>IF(AG450+2&lt;13,(AG450+2)*AH1,(AG450-10)*AH1)</f>
        <v>0</v>
      </c>
      <c r="AH451" s="75">
        <f>SUM(BG451*AH1)</f>
        <v>0</v>
      </c>
      <c r="AI451" s="75">
        <f>IF(AG451&lt;3,(AI450+1)*AH1,AI450*AH1)</f>
        <v>0</v>
      </c>
      <c r="AJ451" s="75">
        <f>IF(AJ449=AJ450,(AJ450+1-AK451)*AL1,AJ450*AL1)</f>
        <v>0</v>
      </c>
      <c r="AK451" s="75">
        <f t="shared" si="351"/>
        <v>0</v>
      </c>
      <c r="AL451" s="75">
        <f>IF(AJ451-AJ450=0,(AL450+15)*AL1,AM1*AL1)</f>
        <v>0</v>
      </c>
      <c r="AM451" s="75">
        <f>IF(AK451=12,(AM450+1)*AL1,AM450*AL1)</f>
        <v>0</v>
      </c>
      <c r="AN451" s="75">
        <f>IF(AN449=AN450,(AN450+1-AO451)*AO1,AN450*AO1)</f>
        <v>0</v>
      </c>
      <c r="AO451" s="75">
        <f t="shared" si="343"/>
        <v>0</v>
      </c>
      <c r="AP451" s="75">
        <f>IF(AN450=AN451,BG451*AO1,(AP450-15)*AO1)</f>
        <v>0</v>
      </c>
      <c r="AQ451" s="75">
        <f>IF(AO451=12,(AQ450+1)*AO1,AQ450*AO1)</f>
        <v>0</v>
      </c>
      <c r="AR451" s="91">
        <f>SUM(MONTH(BC450+14)*AS1)</f>
        <v>0</v>
      </c>
      <c r="AS451" s="91">
        <f>SUM(DAY(BC450+14)*AS1)</f>
        <v>0</v>
      </c>
      <c r="AT451" s="91">
        <f>SUM(YEAR(BC450+14)*AS1)</f>
        <v>0</v>
      </c>
      <c r="AU451" s="91">
        <f>SUM(MONTH(BC450+7)*AV1)</f>
        <v>0</v>
      </c>
      <c r="AV451" s="91">
        <f>SUM(DAY(BC450+7)*AV1)</f>
        <v>0</v>
      </c>
      <c r="AW451" s="91">
        <f>SUM(YEAR(BC450+7)*AV1)</f>
        <v>0</v>
      </c>
      <c r="AX451" s="91">
        <f t="shared" si="321"/>
        <v>1</v>
      </c>
      <c r="AY451" s="91">
        <f t="shared" si="319"/>
        <v>1</v>
      </c>
      <c r="AZ451" s="91">
        <f t="shared" si="320"/>
        <v>0</v>
      </c>
      <c r="BA451" s="91">
        <f t="shared" si="320"/>
        <v>0</v>
      </c>
      <c r="BB451" s="79">
        <f t="shared" si="322"/>
        <v>0</v>
      </c>
      <c r="BC451" s="91">
        <f t="shared" si="323"/>
        <v>0</v>
      </c>
      <c r="BD451" s="75" t="s">
        <v>59</v>
      </c>
      <c r="BE451" s="91">
        <f>IF(BC451&lt;BU42,((BC451*10)+5),999999)</f>
        <v>5</v>
      </c>
      <c r="BF451" s="91">
        <f t="shared" si="324"/>
        <v>1</v>
      </c>
      <c r="BG451" s="75">
        <f t="shared" si="325"/>
        <v>0</v>
      </c>
      <c r="BH451" s="75">
        <f t="shared" si="344"/>
        <v>0</v>
      </c>
      <c r="BI451" s="75" t="b">
        <f t="shared" si="326"/>
        <v>0</v>
      </c>
      <c r="BJ451" s="75">
        <f t="shared" si="327"/>
        <v>0</v>
      </c>
      <c r="BK451" s="75">
        <f t="shared" si="328"/>
        <v>0</v>
      </c>
      <c r="BL451" s="75" t="b">
        <f t="shared" si="329"/>
        <v>1</v>
      </c>
      <c r="BM451" s="75">
        <f t="shared" si="330"/>
        <v>0</v>
      </c>
      <c r="BN451" s="75">
        <f t="shared" si="331"/>
        <v>0</v>
      </c>
      <c r="BO451" s="75" t="b">
        <f t="shared" si="332"/>
        <v>0</v>
      </c>
      <c r="BP451" s="75">
        <f t="shared" si="333"/>
        <v>0</v>
      </c>
      <c r="BQ451" s="75">
        <f t="shared" si="334"/>
        <v>0</v>
      </c>
      <c r="BR451" s="75"/>
      <c r="BS451" s="72" t="b">
        <f t="shared" si="358"/>
        <v>0</v>
      </c>
      <c r="BT451" s="72">
        <f t="shared" si="363"/>
        <v>0</v>
      </c>
      <c r="BU451" s="69" t="str">
        <f t="shared" si="362"/>
        <v/>
      </c>
      <c r="BV451" s="75"/>
      <c r="BW451" s="75"/>
      <c r="BX451" s="75"/>
      <c r="BY451" s="75"/>
      <c r="BZ451" s="75"/>
      <c r="CA451" s="75"/>
      <c r="CB451" s="75"/>
      <c r="CC451" s="75"/>
      <c r="CD451" s="79">
        <f t="shared" si="335"/>
        <v>0</v>
      </c>
      <c r="CE451" s="92">
        <f>IF(CD451&lt;CE3,CD451,CE3)</f>
        <v>0</v>
      </c>
      <c r="CF451" s="72" t="str">
        <f>IF(CE451&gt;=CE3,"BALLOON","PMT")</f>
        <v>PMT</v>
      </c>
      <c r="CG451" s="91">
        <f t="shared" si="345"/>
        <v>0</v>
      </c>
      <c r="CH451" s="91">
        <f>IF(BX1=360,CB5,CG451)</f>
        <v>0</v>
      </c>
      <c r="CI451" s="75" t="b">
        <f t="shared" si="336"/>
        <v>0</v>
      </c>
      <c r="CJ451" s="75">
        <f t="shared" si="346"/>
        <v>0</v>
      </c>
      <c r="CK451" s="75">
        <f>SUM(CJ451*CK1)</f>
        <v>0</v>
      </c>
      <c r="CL451" s="98">
        <f t="shared" si="337"/>
        <v>0</v>
      </c>
      <c r="CM451" s="97">
        <f>IF(CF451="PMT",E16-CL451,0)</f>
        <v>0</v>
      </c>
      <c r="CN451" s="97">
        <f t="shared" si="350"/>
        <v>0</v>
      </c>
      <c r="CO451" s="97">
        <f t="shared" si="338"/>
        <v>0</v>
      </c>
      <c r="CP451" s="97">
        <f t="shared" si="339"/>
        <v>0</v>
      </c>
      <c r="CQ451" s="94">
        <f t="shared" si="340"/>
        <v>0</v>
      </c>
      <c r="CR451" s="95">
        <f t="shared" si="347"/>
        <v>0</v>
      </c>
      <c r="CS451" s="96">
        <f t="shared" si="341"/>
        <v>0</v>
      </c>
      <c r="CT451" s="75">
        <f t="shared" si="349"/>
        <v>0</v>
      </c>
      <c r="CU451" s="99">
        <f t="shared" si="342"/>
        <v>0</v>
      </c>
      <c r="CV451" s="99">
        <f t="shared" si="368"/>
        <v>0</v>
      </c>
      <c r="CW451" s="100">
        <f t="shared" si="348"/>
        <v>0</v>
      </c>
      <c r="CX451" s="75">
        <f>SUM(CR451*CT451*BE1)</f>
        <v>0</v>
      </c>
    </row>
    <row r="452" spans="1:102" ht="18.95" customHeight="1">
      <c r="A452" s="45" t="str">
        <f t="shared" si="352"/>
        <v/>
      </c>
      <c r="B452" s="55" t="str">
        <f t="shared" si="354"/>
        <v/>
      </c>
      <c r="C452" s="47" t="str">
        <f t="shared" si="353"/>
        <v/>
      </c>
      <c r="D452" s="56" t="str">
        <f t="shared" si="355"/>
        <v/>
      </c>
      <c r="E452" s="121" t="str">
        <f t="shared" si="359"/>
        <v/>
      </c>
      <c r="F452" s="121"/>
      <c r="G452" s="57" t="str">
        <f t="shared" si="356"/>
        <v/>
      </c>
      <c r="H452" s="57" t="str">
        <f t="shared" si="357"/>
        <v/>
      </c>
      <c r="I452" s="128" t="str">
        <f t="shared" si="360"/>
        <v/>
      </c>
      <c r="J452" s="128" t="str">
        <f t="shared" si="361"/>
        <v/>
      </c>
      <c r="K452" s="140" t="str">
        <f t="shared" si="364"/>
        <v/>
      </c>
      <c r="L452" s="140"/>
      <c r="M452" s="139" t="str">
        <f t="shared" si="365"/>
        <v/>
      </c>
      <c r="N452" s="139"/>
      <c r="O452" s="46" t="str">
        <f t="shared" si="366"/>
        <v/>
      </c>
      <c r="P452" s="51" t="str">
        <f t="shared" si="367"/>
        <v/>
      </c>
      <c r="Q452" s="51"/>
      <c r="R452" s="75">
        <f>IF(R451+1&lt;13,(R451+1)*S1,1*S1)</f>
        <v>0</v>
      </c>
      <c r="S452" s="75">
        <f>SUM(BG452*S1)</f>
        <v>0</v>
      </c>
      <c r="T452" s="75">
        <f>IF(R452=1,(T451+1)*S1,T451*S1)</f>
        <v>0</v>
      </c>
      <c r="U452" s="75">
        <f>IF(U451+3&lt;13,(U451+3)*V1,(U451-9)*V1)</f>
        <v>0</v>
      </c>
      <c r="V452" s="75">
        <f>SUM(BG452*V1)</f>
        <v>0</v>
      </c>
      <c r="W452" s="75">
        <f>IF(U452&lt;4,(W451+1)*V1,W451*V1)</f>
        <v>0</v>
      </c>
      <c r="X452" s="75">
        <f>IF(X451+6&lt;13,(X451+6)*Y1,(X451-6)*Y1)</f>
        <v>0</v>
      </c>
      <c r="Y452" s="75">
        <f>SUM(BG452*Y1)</f>
        <v>0</v>
      </c>
      <c r="Z452" s="75">
        <f>IF(X452&lt;6,(Z451+1)*Y1,Z451*Y1)</f>
        <v>0</v>
      </c>
      <c r="AA452" s="75">
        <f>SUM(AA451*AB1)</f>
        <v>0</v>
      </c>
      <c r="AB452" s="75">
        <f>SUM(BG452*AB1)</f>
        <v>0</v>
      </c>
      <c r="AC452" s="75">
        <f>SUM(AC451+1*AB1)</f>
        <v>0</v>
      </c>
      <c r="AD452" s="75">
        <v>0</v>
      </c>
      <c r="AE452" s="75">
        <v>0</v>
      </c>
      <c r="AF452" s="75">
        <v>0</v>
      </c>
      <c r="AG452" s="75">
        <f>IF(AG451+2&lt;13,(AG451+2)*AH1,(AG451-10)*AH1)</f>
        <v>0</v>
      </c>
      <c r="AH452" s="75">
        <f>SUM(BG452*AH1)</f>
        <v>0</v>
      </c>
      <c r="AI452" s="75">
        <f>IF(AG452&lt;3,(AI451+1)*AH1,AI451*AH1)</f>
        <v>0</v>
      </c>
      <c r="AJ452" s="75">
        <f>IF(AJ450=AJ451,(AJ451+1-AK452)*AL1,AJ451*AL1)</f>
        <v>0</v>
      </c>
      <c r="AK452" s="75">
        <f t="shared" si="351"/>
        <v>0</v>
      </c>
      <c r="AL452" s="75">
        <f>IF(AJ452-AJ451=0,(AL451+15)*AL1,AM1*AL1)</f>
        <v>0</v>
      </c>
      <c r="AM452" s="75">
        <f>IF(AK452=12,(AM451+1)*AL1,AM451*AL1)</f>
        <v>0</v>
      </c>
      <c r="AN452" s="75">
        <f>IF(AN450=AN451,(AN451+1-AO452)*AO1,AN451*AO1)</f>
        <v>0</v>
      </c>
      <c r="AO452" s="75">
        <f t="shared" si="343"/>
        <v>0</v>
      </c>
      <c r="AP452" s="75">
        <f>IF(AN451=AN452,BG452*AO1,(AP451-15)*AO1)</f>
        <v>0</v>
      </c>
      <c r="AQ452" s="75">
        <f>IF(AO452=12,(AQ451+1)*AO1,AQ451*AO1)</f>
        <v>0</v>
      </c>
      <c r="AR452" s="91">
        <f>SUM(MONTH(BC451+14)*AS1)</f>
        <v>0</v>
      </c>
      <c r="AS452" s="91">
        <f>SUM(DAY(BC451+14)*AS1)</f>
        <v>0</v>
      </c>
      <c r="AT452" s="91">
        <f>SUM(YEAR(BC451+14)*AS1)</f>
        <v>0</v>
      </c>
      <c r="AU452" s="91">
        <f>SUM(MONTH(BC451+7)*AV1)</f>
        <v>0</v>
      </c>
      <c r="AV452" s="91">
        <f>SUM(DAY(BC451+7)*AV1)</f>
        <v>0</v>
      </c>
      <c r="AW452" s="91">
        <f>SUM(YEAR(BC451+7)*AV1)</f>
        <v>0</v>
      </c>
      <c r="AX452" s="91">
        <f t="shared" si="321"/>
        <v>1</v>
      </c>
      <c r="AY452" s="91">
        <f t="shared" ref="AY452:AY515" si="369">SUM(R452+U452+X452+AA452+AD452+AG452+AJ452+AN452+AR452+AU452+AX452)</f>
        <v>1</v>
      </c>
      <c r="AZ452" s="91">
        <f t="shared" ref="AZ452:BA515" si="370">SUM(S452+V452+Y452+AB452+AE452+AH452+AL452+AP452+AS452+AV452)</f>
        <v>0</v>
      </c>
      <c r="BA452" s="91">
        <f t="shared" si="370"/>
        <v>0</v>
      </c>
      <c r="BB452" s="79">
        <f t="shared" si="322"/>
        <v>0</v>
      </c>
      <c r="BC452" s="91">
        <f t="shared" si="323"/>
        <v>0</v>
      </c>
      <c r="BD452" s="75" t="s">
        <v>59</v>
      </c>
      <c r="BE452" s="91">
        <f>IF(BC452&lt;BU42,((BC452*10)+5),999999)</f>
        <v>5</v>
      </c>
      <c r="BF452" s="91">
        <f t="shared" si="324"/>
        <v>1</v>
      </c>
      <c r="BG452" s="75">
        <f t="shared" si="325"/>
        <v>0</v>
      </c>
      <c r="BH452" s="75">
        <f t="shared" si="344"/>
        <v>0</v>
      </c>
      <c r="BI452" s="75" t="b">
        <f t="shared" si="326"/>
        <v>0</v>
      </c>
      <c r="BJ452" s="75">
        <f t="shared" si="327"/>
        <v>0</v>
      </c>
      <c r="BK452" s="75">
        <f t="shared" si="328"/>
        <v>0</v>
      </c>
      <c r="BL452" s="75" t="b">
        <f t="shared" si="329"/>
        <v>1</v>
      </c>
      <c r="BM452" s="75">
        <f t="shared" si="330"/>
        <v>0</v>
      </c>
      <c r="BN452" s="75">
        <f t="shared" si="331"/>
        <v>0</v>
      </c>
      <c r="BO452" s="75" t="b">
        <f t="shared" si="332"/>
        <v>0</v>
      </c>
      <c r="BP452" s="75">
        <f t="shared" si="333"/>
        <v>0</v>
      </c>
      <c r="BQ452" s="75">
        <f t="shared" si="334"/>
        <v>0</v>
      </c>
      <c r="BR452" s="75"/>
      <c r="BS452" s="72" t="b">
        <f t="shared" si="358"/>
        <v>0</v>
      </c>
      <c r="BT452" s="72">
        <f t="shared" si="363"/>
        <v>0</v>
      </c>
      <c r="BU452" s="69" t="str">
        <f t="shared" si="362"/>
        <v/>
      </c>
      <c r="BV452" s="75"/>
      <c r="BW452" s="75"/>
      <c r="BX452" s="75"/>
      <c r="BY452" s="75"/>
      <c r="BZ452" s="75"/>
      <c r="CA452" s="75"/>
      <c r="CB452" s="75"/>
      <c r="CC452" s="75"/>
      <c r="CD452" s="79">
        <f t="shared" si="335"/>
        <v>0</v>
      </c>
      <c r="CE452" s="92">
        <f>IF(CD452&lt;CE3,CD452,CE3)</f>
        <v>0</v>
      </c>
      <c r="CF452" s="72" t="str">
        <f>IF(CE452&gt;=CE3,"BALLOON","PMT")</f>
        <v>PMT</v>
      </c>
      <c r="CG452" s="91">
        <f t="shared" si="345"/>
        <v>0</v>
      </c>
      <c r="CH452" s="91">
        <f>IF(BX1=360,CB5,CG452)</f>
        <v>0</v>
      </c>
      <c r="CI452" s="75" t="b">
        <f t="shared" si="336"/>
        <v>0</v>
      </c>
      <c r="CJ452" s="75">
        <f t="shared" si="346"/>
        <v>0</v>
      </c>
      <c r="CK452" s="75">
        <f>SUM(CJ452*CK1)</f>
        <v>0</v>
      </c>
      <c r="CL452" s="98">
        <f t="shared" si="337"/>
        <v>0</v>
      </c>
      <c r="CM452" s="97">
        <f>IF(CF452="PMT",E16-CL452,0)</f>
        <v>0</v>
      </c>
      <c r="CN452" s="97">
        <f t="shared" si="350"/>
        <v>0</v>
      </c>
      <c r="CO452" s="97">
        <f t="shared" si="338"/>
        <v>0</v>
      </c>
      <c r="CP452" s="97">
        <f t="shared" si="339"/>
        <v>0</v>
      </c>
      <c r="CQ452" s="94">
        <f t="shared" si="340"/>
        <v>0</v>
      </c>
      <c r="CR452" s="95">
        <f t="shared" si="347"/>
        <v>0</v>
      </c>
      <c r="CS452" s="96">
        <f t="shared" si="341"/>
        <v>0</v>
      </c>
      <c r="CT452" s="75">
        <f t="shared" si="349"/>
        <v>0</v>
      </c>
      <c r="CU452" s="99">
        <f t="shared" si="342"/>
        <v>0</v>
      </c>
      <c r="CV452" s="99">
        <f t="shared" si="368"/>
        <v>0</v>
      </c>
      <c r="CW452" s="100">
        <f t="shared" si="348"/>
        <v>0</v>
      </c>
      <c r="CX452" s="75">
        <f>SUM(CR452*CT452*BE1)</f>
        <v>0</v>
      </c>
    </row>
    <row r="453" spans="1:102" ht="18.95" customHeight="1">
      <c r="A453" s="45" t="str">
        <f t="shared" si="352"/>
        <v/>
      </c>
      <c r="B453" s="55" t="str">
        <f t="shared" si="354"/>
        <v/>
      </c>
      <c r="C453" s="47" t="str">
        <f t="shared" si="353"/>
        <v/>
      </c>
      <c r="D453" s="56" t="str">
        <f t="shared" si="355"/>
        <v/>
      </c>
      <c r="E453" s="121" t="str">
        <f t="shared" si="359"/>
        <v/>
      </c>
      <c r="F453" s="121"/>
      <c r="G453" s="57" t="str">
        <f t="shared" si="356"/>
        <v/>
      </c>
      <c r="H453" s="57" t="str">
        <f t="shared" si="357"/>
        <v/>
      </c>
      <c r="I453" s="128" t="str">
        <f t="shared" si="360"/>
        <v/>
      </c>
      <c r="J453" s="128" t="str">
        <f t="shared" si="361"/>
        <v/>
      </c>
      <c r="K453" s="140" t="str">
        <f t="shared" si="364"/>
        <v/>
      </c>
      <c r="L453" s="140"/>
      <c r="M453" s="139" t="str">
        <f t="shared" si="365"/>
        <v/>
      </c>
      <c r="N453" s="139"/>
      <c r="O453" s="46" t="str">
        <f t="shared" si="366"/>
        <v/>
      </c>
      <c r="P453" s="51" t="str">
        <f t="shared" si="367"/>
        <v/>
      </c>
      <c r="Q453" s="51"/>
      <c r="R453" s="75">
        <f>IF(R452+1&lt;13,(R452+1)*S1,1*S1)</f>
        <v>0</v>
      </c>
      <c r="S453" s="75">
        <f>SUM(BG453*S1)</f>
        <v>0</v>
      </c>
      <c r="T453" s="75">
        <f>IF(R453=1,(T452+1)*S1,T452*S1)</f>
        <v>0</v>
      </c>
      <c r="U453" s="75">
        <f>IF(U452+3&lt;13,(U452+3)*V1,(U452-9)*V1)</f>
        <v>0</v>
      </c>
      <c r="V453" s="75">
        <f>SUM(BG453*V1)</f>
        <v>0</v>
      </c>
      <c r="W453" s="75">
        <f>IF(U453&lt;4,(W452+1)*V1,W452*V1)</f>
        <v>0</v>
      </c>
      <c r="X453" s="75">
        <f>IF(X452+6&lt;13,(X452+6)*Y1,(X452-6)*Y1)</f>
        <v>0</v>
      </c>
      <c r="Y453" s="75">
        <f>SUM(BG453*Y1)</f>
        <v>0</v>
      </c>
      <c r="Z453" s="75">
        <f>IF(X453&lt;6,(Z452+1)*Y1,Z452*Y1)</f>
        <v>0</v>
      </c>
      <c r="AA453" s="75">
        <f>SUM(AA452*AB1)</f>
        <v>0</v>
      </c>
      <c r="AB453" s="75">
        <f>SUM(BG453*AB1)</f>
        <v>0</v>
      </c>
      <c r="AC453" s="75">
        <f>SUM(AC452+1*AB1)</f>
        <v>0</v>
      </c>
      <c r="AD453" s="75">
        <v>0</v>
      </c>
      <c r="AE453" s="75">
        <v>0</v>
      </c>
      <c r="AF453" s="75">
        <v>0</v>
      </c>
      <c r="AG453" s="75">
        <f>IF(AG452+2&lt;13,(AG452+2)*AH1,(AG452-10)*AH1)</f>
        <v>0</v>
      </c>
      <c r="AH453" s="75">
        <f>SUM(BG453*AH1)</f>
        <v>0</v>
      </c>
      <c r="AI453" s="75">
        <f>IF(AG453&lt;3,(AI452+1)*AH1,AI452*AH1)</f>
        <v>0</v>
      </c>
      <c r="AJ453" s="75">
        <f>IF(AJ451=AJ452,(AJ452+1-AK453)*AL1,AJ452*AL1)</f>
        <v>0</v>
      </c>
      <c r="AK453" s="75">
        <f t="shared" si="351"/>
        <v>0</v>
      </c>
      <c r="AL453" s="75">
        <f>IF(AJ453-AJ452=0,(AL452+15)*AL1,AM1*AL1)</f>
        <v>0</v>
      </c>
      <c r="AM453" s="75">
        <f>IF(AK453=12,(AM452+1)*AL1,AM452*AL1)</f>
        <v>0</v>
      </c>
      <c r="AN453" s="75">
        <f>IF(AN451=AN452,(AN452+1-AO453)*AO1,AN452*AO1)</f>
        <v>0</v>
      </c>
      <c r="AO453" s="75">
        <f t="shared" si="343"/>
        <v>0</v>
      </c>
      <c r="AP453" s="75">
        <f>IF(AN452=AN453,BG453*AO1,(AP452-15)*AO1)</f>
        <v>0</v>
      </c>
      <c r="AQ453" s="75">
        <f>IF(AO453=12,(AQ452+1)*AO1,AQ452*AO1)</f>
        <v>0</v>
      </c>
      <c r="AR453" s="91">
        <f>SUM(MONTH(BC452+14)*AS1)</f>
        <v>0</v>
      </c>
      <c r="AS453" s="91">
        <f>SUM(DAY(BC452+14)*AS1)</f>
        <v>0</v>
      </c>
      <c r="AT453" s="91">
        <f>SUM(YEAR(BC452+14)*AS1)</f>
        <v>0</v>
      </c>
      <c r="AU453" s="91">
        <f>SUM(MONTH(BC452+7)*AV1)</f>
        <v>0</v>
      </c>
      <c r="AV453" s="91">
        <f>SUM(DAY(BC452+7)*AV1)</f>
        <v>0</v>
      </c>
      <c r="AW453" s="91">
        <f>SUM(YEAR(BC452+7)*AV1)</f>
        <v>0</v>
      </c>
      <c r="AX453" s="91">
        <f t="shared" si="321"/>
        <v>1</v>
      </c>
      <c r="AY453" s="91">
        <f t="shared" si="369"/>
        <v>1</v>
      </c>
      <c r="AZ453" s="91">
        <f t="shared" si="370"/>
        <v>0</v>
      </c>
      <c r="BA453" s="91">
        <f t="shared" si="370"/>
        <v>0</v>
      </c>
      <c r="BB453" s="79">
        <f t="shared" si="322"/>
        <v>0</v>
      </c>
      <c r="BC453" s="91">
        <f t="shared" si="323"/>
        <v>0</v>
      </c>
      <c r="BD453" s="75" t="s">
        <v>59</v>
      </c>
      <c r="BE453" s="91">
        <f>IF(BC453&lt;BU42,((BC453*10)+5),999999)</f>
        <v>5</v>
      </c>
      <c r="BF453" s="91">
        <f t="shared" si="324"/>
        <v>1</v>
      </c>
      <c r="BG453" s="75">
        <f t="shared" si="325"/>
        <v>0</v>
      </c>
      <c r="BH453" s="75">
        <f t="shared" si="344"/>
        <v>0</v>
      </c>
      <c r="BI453" s="75" t="b">
        <f t="shared" si="326"/>
        <v>0</v>
      </c>
      <c r="BJ453" s="75">
        <f t="shared" si="327"/>
        <v>0</v>
      </c>
      <c r="BK453" s="75">
        <f t="shared" si="328"/>
        <v>0</v>
      </c>
      <c r="BL453" s="75" t="b">
        <f t="shared" si="329"/>
        <v>1</v>
      </c>
      <c r="BM453" s="75">
        <f t="shared" si="330"/>
        <v>0</v>
      </c>
      <c r="BN453" s="75">
        <f t="shared" si="331"/>
        <v>0</v>
      </c>
      <c r="BO453" s="75" t="b">
        <f t="shared" si="332"/>
        <v>0</v>
      </c>
      <c r="BP453" s="75">
        <f t="shared" si="333"/>
        <v>0</v>
      </c>
      <c r="BQ453" s="75">
        <f t="shared" si="334"/>
        <v>0</v>
      </c>
      <c r="BR453" s="75"/>
      <c r="BS453" s="72" t="b">
        <f t="shared" si="358"/>
        <v>0</v>
      </c>
      <c r="BT453" s="72">
        <f t="shared" si="363"/>
        <v>0</v>
      </c>
      <c r="BU453" s="69" t="str">
        <f t="shared" si="362"/>
        <v/>
      </c>
      <c r="BV453" s="75"/>
      <c r="BW453" s="75"/>
      <c r="BX453" s="75"/>
      <c r="BY453" s="75"/>
      <c r="BZ453" s="75"/>
      <c r="CA453" s="75"/>
      <c r="CB453" s="75"/>
      <c r="CC453" s="75"/>
      <c r="CD453" s="79">
        <f t="shared" si="335"/>
        <v>0</v>
      </c>
      <c r="CE453" s="92">
        <f>IF(CD453&lt;CE3,CD453,CE3)</f>
        <v>0</v>
      </c>
      <c r="CF453" s="72" t="str">
        <f>IF(CE453&gt;=CE3,"BALLOON","PMT")</f>
        <v>PMT</v>
      </c>
      <c r="CG453" s="91">
        <f t="shared" si="345"/>
        <v>0</v>
      </c>
      <c r="CH453" s="91">
        <f>IF(BX1=360,CB5,CG453)</f>
        <v>0</v>
      </c>
      <c r="CI453" s="75" t="b">
        <f t="shared" si="336"/>
        <v>0</v>
      </c>
      <c r="CJ453" s="75">
        <f t="shared" si="346"/>
        <v>0</v>
      </c>
      <c r="CK453" s="75">
        <f>SUM(CJ453*CK1)</f>
        <v>0</v>
      </c>
      <c r="CL453" s="98">
        <f t="shared" si="337"/>
        <v>0</v>
      </c>
      <c r="CM453" s="97">
        <f>IF(CF453="PMT",E16-CL453,0)</f>
        <v>0</v>
      </c>
      <c r="CN453" s="97">
        <f t="shared" si="350"/>
        <v>0</v>
      </c>
      <c r="CO453" s="97">
        <f t="shared" si="338"/>
        <v>0</v>
      </c>
      <c r="CP453" s="97">
        <f t="shared" si="339"/>
        <v>0</v>
      </c>
      <c r="CQ453" s="94">
        <f t="shared" si="340"/>
        <v>0</v>
      </c>
      <c r="CR453" s="95">
        <f t="shared" si="347"/>
        <v>0</v>
      </c>
      <c r="CS453" s="96">
        <f t="shared" si="341"/>
        <v>0</v>
      </c>
      <c r="CT453" s="75">
        <f t="shared" si="349"/>
        <v>0</v>
      </c>
      <c r="CU453" s="99">
        <f t="shared" si="342"/>
        <v>0</v>
      </c>
      <c r="CV453" s="99">
        <f t="shared" si="368"/>
        <v>0</v>
      </c>
      <c r="CW453" s="100">
        <f t="shared" si="348"/>
        <v>0</v>
      </c>
      <c r="CX453" s="75">
        <f>SUM(CR453*CT453*BE1)</f>
        <v>0</v>
      </c>
    </row>
    <row r="454" spans="1:102" ht="18.95" customHeight="1">
      <c r="A454" s="45" t="str">
        <f t="shared" si="352"/>
        <v/>
      </c>
      <c r="B454" s="55" t="str">
        <f t="shared" si="354"/>
        <v/>
      </c>
      <c r="C454" s="47" t="str">
        <f t="shared" si="353"/>
        <v/>
      </c>
      <c r="D454" s="56" t="str">
        <f t="shared" si="355"/>
        <v/>
      </c>
      <c r="E454" s="121" t="str">
        <f t="shared" si="359"/>
        <v/>
      </c>
      <c r="F454" s="121"/>
      <c r="G454" s="57" t="str">
        <f t="shared" si="356"/>
        <v/>
      </c>
      <c r="H454" s="57" t="str">
        <f t="shared" si="357"/>
        <v/>
      </c>
      <c r="I454" s="128" t="str">
        <f t="shared" si="360"/>
        <v/>
      </c>
      <c r="J454" s="128" t="str">
        <f t="shared" si="361"/>
        <v/>
      </c>
      <c r="K454" s="140" t="str">
        <f t="shared" si="364"/>
        <v/>
      </c>
      <c r="L454" s="140"/>
      <c r="M454" s="139" t="str">
        <f t="shared" si="365"/>
        <v/>
      </c>
      <c r="N454" s="139"/>
      <c r="O454" s="46" t="str">
        <f t="shared" si="366"/>
        <v/>
      </c>
      <c r="P454" s="51" t="str">
        <f t="shared" si="367"/>
        <v/>
      </c>
      <c r="Q454" s="51"/>
      <c r="R454" s="75">
        <f>IF(R453+1&lt;13,(R453+1)*S1,1*S1)</f>
        <v>0</v>
      </c>
      <c r="S454" s="75">
        <f>SUM(BG454*S1)</f>
        <v>0</v>
      </c>
      <c r="T454" s="75">
        <f>IF(R454=1,(T453+1)*S1,T453*S1)</f>
        <v>0</v>
      </c>
      <c r="U454" s="75">
        <f>IF(U453+3&lt;13,(U453+3)*V1,(U453-9)*V1)</f>
        <v>0</v>
      </c>
      <c r="V454" s="75">
        <f>SUM(BG454*V1)</f>
        <v>0</v>
      </c>
      <c r="W454" s="75">
        <f>IF(U454&lt;4,(W453+1)*V1,W453*V1)</f>
        <v>0</v>
      </c>
      <c r="X454" s="75">
        <f>IF(X453+6&lt;13,(X453+6)*Y1,(X453-6)*Y1)</f>
        <v>0</v>
      </c>
      <c r="Y454" s="75">
        <f>SUM(BG454*Y1)</f>
        <v>0</v>
      </c>
      <c r="Z454" s="75">
        <f>IF(X454&lt;6,(Z453+1)*Y1,Z453*Y1)</f>
        <v>0</v>
      </c>
      <c r="AA454" s="75">
        <f>SUM(AA453*AB1)</f>
        <v>0</v>
      </c>
      <c r="AB454" s="75">
        <f>SUM(BG454*AB1)</f>
        <v>0</v>
      </c>
      <c r="AC454" s="75">
        <f>SUM(AC453+1*AB1)</f>
        <v>0</v>
      </c>
      <c r="AD454" s="75">
        <v>0</v>
      </c>
      <c r="AE454" s="75">
        <v>0</v>
      </c>
      <c r="AF454" s="75">
        <v>0</v>
      </c>
      <c r="AG454" s="75">
        <f>IF(AG453+2&lt;13,(AG453+2)*AH1,(AG453-10)*AH1)</f>
        <v>0</v>
      </c>
      <c r="AH454" s="75">
        <f>SUM(BG454*AH1)</f>
        <v>0</v>
      </c>
      <c r="AI454" s="75">
        <f>IF(AG454&lt;3,(AI453+1)*AH1,AI453*AH1)</f>
        <v>0</v>
      </c>
      <c r="AJ454" s="75">
        <f>IF(AJ452=AJ453,(AJ453+1-AK454)*AL1,AJ453*AL1)</f>
        <v>0</v>
      </c>
      <c r="AK454" s="75">
        <f t="shared" si="351"/>
        <v>0</v>
      </c>
      <c r="AL454" s="75">
        <f>IF(AJ454-AJ453=0,(AL453+15)*AL1,AM1*AL1)</f>
        <v>0</v>
      </c>
      <c r="AM454" s="75">
        <f>IF(AK454=12,(AM453+1)*AL1,AM453*AL1)</f>
        <v>0</v>
      </c>
      <c r="AN454" s="75">
        <f>IF(AN452=AN453,(AN453+1-AO454)*AO1,AN453*AO1)</f>
        <v>0</v>
      </c>
      <c r="AO454" s="75">
        <f t="shared" si="343"/>
        <v>0</v>
      </c>
      <c r="AP454" s="75">
        <f>IF(AN453=AN454,BG454*AO1,(AP453-15)*AO1)</f>
        <v>0</v>
      </c>
      <c r="AQ454" s="75">
        <f>IF(AO454=12,(AQ453+1)*AO1,AQ453*AO1)</f>
        <v>0</v>
      </c>
      <c r="AR454" s="91">
        <f>SUM(MONTH(BC453+14)*AS1)</f>
        <v>0</v>
      </c>
      <c r="AS454" s="91">
        <f>SUM(DAY(BC453+14)*AS1)</f>
        <v>0</v>
      </c>
      <c r="AT454" s="91">
        <f>SUM(YEAR(BC453+14)*AS1)</f>
        <v>0</v>
      </c>
      <c r="AU454" s="91">
        <f>SUM(MONTH(BC453+7)*AV1)</f>
        <v>0</v>
      </c>
      <c r="AV454" s="91">
        <f>SUM(DAY(BC453+7)*AV1)</f>
        <v>0</v>
      </c>
      <c r="AW454" s="91">
        <f>SUM(YEAR(BC453+7)*AV1)</f>
        <v>0</v>
      </c>
      <c r="AX454" s="91">
        <f t="shared" ref="AX454:AX517" si="371">IF(BA454&gt;0,0,1)</f>
        <v>1</v>
      </c>
      <c r="AY454" s="91">
        <f t="shared" si="369"/>
        <v>1</v>
      </c>
      <c r="AZ454" s="91">
        <f t="shared" si="370"/>
        <v>0</v>
      </c>
      <c r="BA454" s="91">
        <f t="shared" si="370"/>
        <v>0</v>
      </c>
      <c r="BB454" s="79">
        <f t="shared" ref="BB454:BB517" si="372">DATE(BA454,AY454,AZ454)</f>
        <v>0</v>
      </c>
      <c r="BC454" s="91">
        <f t="shared" ref="BC454:BC517" si="373">DATE(BA454,AY454,AZ454)</f>
        <v>0</v>
      </c>
      <c r="BD454" s="75" t="s">
        <v>59</v>
      </c>
      <c r="BE454" s="91">
        <f>IF(BC454&lt;BU42,((BC454*10)+5),999999)</f>
        <v>5</v>
      </c>
      <c r="BF454" s="91">
        <f t="shared" ref="BF454:BF517" si="374">SUM(AY454)</f>
        <v>1</v>
      </c>
      <c r="BG454" s="75">
        <f t="shared" ref="BG454:BG517" si="375">SUM(BK454+BN454+BQ454)</f>
        <v>0</v>
      </c>
      <c r="BH454" s="75">
        <f t="shared" si="344"/>
        <v>0</v>
      </c>
      <c r="BI454" s="75" t="b">
        <f t="shared" ref="BI454:BI517" si="376">OR(BF454=4,BF454=6,BF454=7,BF454=9,BF454=11)</f>
        <v>0</v>
      </c>
      <c r="BJ454" s="75">
        <f t="shared" ref="BJ454:BJ517" si="377">IF(BH454&gt;30,30,BH454)</f>
        <v>0</v>
      </c>
      <c r="BK454" s="75">
        <f t="shared" ref="BK454:BK517" si="378">IF(BI454,BJ454,0)</f>
        <v>0</v>
      </c>
      <c r="BL454" s="75" t="b">
        <f t="shared" ref="BL454:BL517" si="379">OR(BF454=1,BF454=3,BF454=5,BF454=8,BF454=10,BF454=12)</f>
        <v>1</v>
      </c>
      <c r="BM454" s="75">
        <f t="shared" ref="BM454:BM517" si="380">IF(BH454&gt;31,31,BH454)</f>
        <v>0</v>
      </c>
      <c r="BN454" s="75">
        <f t="shared" ref="BN454:BN517" si="381">IF(BL454,BM454,0)</f>
        <v>0</v>
      </c>
      <c r="BO454" s="75" t="b">
        <f t="shared" ref="BO454:BO517" si="382">OR(BF454=2)</f>
        <v>0</v>
      </c>
      <c r="BP454" s="75">
        <f t="shared" ref="BP454:BP517" si="383">IF(BH454&gt;28,28,BH454)</f>
        <v>0</v>
      </c>
      <c r="BQ454" s="75">
        <f t="shared" ref="BQ454:BQ517" si="384">IF(BO454,BP454,0)</f>
        <v>0</v>
      </c>
      <c r="BR454" s="75"/>
      <c r="BS454" s="72" t="b">
        <f t="shared" si="358"/>
        <v>0</v>
      </c>
      <c r="BT454" s="72">
        <f t="shared" si="363"/>
        <v>0</v>
      </c>
      <c r="BU454" s="69" t="str">
        <f t="shared" si="362"/>
        <v/>
      </c>
      <c r="BV454" s="75"/>
      <c r="BW454" s="75"/>
      <c r="BX454" s="75"/>
      <c r="BY454" s="75"/>
      <c r="BZ454" s="75"/>
      <c r="CA454" s="75"/>
      <c r="CB454" s="75"/>
      <c r="CC454" s="75"/>
      <c r="CD454" s="79">
        <f t="shared" ref="CD454:CD517" si="385">SUM(BB453)</f>
        <v>0</v>
      </c>
      <c r="CE454" s="92">
        <f>IF(CD454&lt;CE3,CD454,CE3)</f>
        <v>0</v>
      </c>
      <c r="CF454" s="72" t="str">
        <f>IF(CE454&gt;=CE3,"BALLOON","PMT")</f>
        <v>PMT</v>
      </c>
      <c r="CG454" s="91">
        <f t="shared" si="345"/>
        <v>0</v>
      </c>
      <c r="CH454" s="91">
        <f>IF(BX1=360,CB5,CG454)</f>
        <v>0</v>
      </c>
      <c r="CI454" s="75" t="b">
        <f t="shared" ref="CI454:CI517" si="386">AND(CF454="BALLOON",CG454&lt;CH454)</f>
        <v>0</v>
      </c>
      <c r="CJ454" s="75">
        <f t="shared" si="346"/>
        <v>0</v>
      </c>
      <c r="CK454" s="75">
        <f>SUM(CJ454*CK1)</f>
        <v>0</v>
      </c>
      <c r="CL454" s="98">
        <f t="shared" ref="CL454:CL517" si="387">PMT(CK454,1,-CP453,CP453)</f>
        <v>0</v>
      </c>
      <c r="CM454" s="97">
        <f>IF(CF454="PMT",E16-CL454,0)</f>
        <v>0</v>
      </c>
      <c r="CN454" s="97">
        <f t="shared" si="350"/>
        <v>0</v>
      </c>
      <c r="CO454" s="97">
        <f t="shared" ref="CO454:CO517" si="388">IF(CF454="BALLOON",(CP453)*CT454,0)</f>
        <v>0</v>
      </c>
      <c r="CP454" s="97">
        <f t="shared" ref="CP454:CP517" si="389">SUM((CP453-CM454-CO454)*CT454)</f>
        <v>0</v>
      </c>
      <c r="CQ454" s="94">
        <f t="shared" ref="CQ454:CQ517" si="390">IF(CO454=0,CP454,CO454+CL454)</f>
        <v>0</v>
      </c>
      <c r="CR454" s="95">
        <f t="shared" si="347"/>
        <v>0</v>
      </c>
      <c r="CS454" s="96">
        <f t="shared" ref="CS454:CS517" si="391">IF(CL454+CM454&lt;CQ453,(CL454+CM454)*CR454,(CQ453+CL454)*CR454)</f>
        <v>0</v>
      </c>
      <c r="CT454" s="75">
        <f t="shared" si="349"/>
        <v>0</v>
      </c>
      <c r="CU454" s="99">
        <f t="shared" ref="CU454:CU517" si="392">IF(CO454=0,CL454+CM454,CO454+CL454)</f>
        <v>0</v>
      </c>
      <c r="CV454" s="99">
        <f t="shared" si="368"/>
        <v>0</v>
      </c>
      <c r="CW454" s="100">
        <f t="shared" si="348"/>
        <v>0</v>
      </c>
      <c r="CX454" s="75">
        <f>SUM(CR454*CT454*BE1)</f>
        <v>0</v>
      </c>
    </row>
    <row r="455" spans="1:102" ht="18.95" customHeight="1">
      <c r="A455" s="45" t="str">
        <f t="shared" si="352"/>
        <v/>
      </c>
      <c r="B455" s="55" t="str">
        <f t="shared" si="354"/>
        <v/>
      </c>
      <c r="C455" s="47" t="str">
        <f t="shared" si="353"/>
        <v/>
      </c>
      <c r="D455" s="56" t="str">
        <f t="shared" si="355"/>
        <v/>
      </c>
      <c r="E455" s="121" t="str">
        <f t="shared" si="359"/>
        <v/>
      </c>
      <c r="F455" s="121"/>
      <c r="G455" s="57" t="str">
        <f t="shared" si="356"/>
        <v/>
      </c>
      <c r="H455" s="57" t="str">
        <f t="shared" si="357"/>
        <v/>
      </c>
      <c r="I455" s="128" t="str">
        <f t="shared" si="360"/>
        <v/>
      </c>
      <c r="J455" s="128" t="str">
        <f t="shared" si="361"/>
        <v/>
      </c>
      <c r="K455" s="140" t="str">
        <f t="shared" si="364"/>
        <v/>
      </c>
      <c r="L455" s="140"/>
      <c r="M455" s="139" t="str">
        <f t="shared" si="365"/>
        <v/>
      </c>
      <c r="N455" s="139"/>
      <c r="O455" s="46" t="str">
        <f t="shared" si="366"/>
        <v/>
      </c>
      <c r="P455" s="51" t="str">
        <f t="shared" si="367"/>
        <v/>
      </c>
      <c r="Q455" s="51"/>
      <c r="R455" s="75">
        <f>IF(R454+1&lt;13,(R454+1)*S1,1*S1)</f>
        <v>0</v>
      </c>
      <c r="S455" s="75">
        <f>SUM(BG455*S1)</f>
        <v>0</v>
      </c>
      <c r="T455" s="75">
        <f>IF(R455=1,(T454+1)*S1,T454*S1)</f>
        <v>0</v>
      </c>
      <c r="U455" s="75">
        <f>IF(U454+3&lt;13,(U454+3)*V1,(U454-9)*V1)</f>
        <v>0</v>
      </c>
      <c r="V455" s="75">
        <f>SUM(BG455*V1)</f>
        <v>0</v>
      </c>
      <c r="W455" s="75">
        <f>IF(U455&lt;4,(W454+1)*V1,W454*V1)</f>
        <v>0</v>
      </c>
      <c r="X455" s="75">
        <f>IF(X454+6&lt;13,(X454+6)*Y1,(X454-6)*Y1)</f>
        <v>0</v>
      </c>
      <c r="Y455" s="75">
        <f>SUM(BG455*Y1)</f>
        <v>0</v>
      </c>
      <c r="Z455" s="75">
        <f>IF(X455&lt;6,(Z454+1)*Y1,Z454*Y1)</f>
        <v>0</v>
      </c>
      <c r="AA455" s="75">
        <f>SUM(AA454*AB1)</f>
        <v>0</v>
      </c>
      <c r="AB455" s="75">
        <f>SUM(BG455*AB1)</f>
        <v>0</v>
      </c>
      <c r="AC455" s="75">
        <f>SUM(AC454+1*AB1)</f>
        <v>0</v>
      </c>
      <c r="AD455" s="75">
        <v>0</v>
      </c>
      <c r="AE455" s="75">
        <v>0</v>
      </c>
      <c r="AF455" s="75">
        <v>0</v>
      </c>
      <c r="AG455" s="75">
        <f>IF(AG454+2&lt;13,(AG454+2)*AH1,(AG454-10)*AH1)</f>
        <v>0</v>
      </c>
      <c r="AH455" s="75">
        <f>SUM(BG455*AH1)</f>
        <v>0</v>
      </c>
      <c r="AI455" s="75">
        <f>IF(AG455&lt;3,(AI454+1)*AH1,AI454*AH1)</f>
        <v>0</v>
      </c>
      <c r="AJ455" s="75">
        <f>IF(AJ453=AJ454,(AJ454+1-AK455)*AL1,AJ454*AL1)</f>
        <v>0</v>
      </c>
      <c r="AK455" s="75">
        <f t="shared" si="351"/>
        <v>0</v>
      </c>
      <c r="AL455" s="75">
        <f>IF(AJ455-AJ454=0,(AL454+15)*AL1,AM1*AL1)</f>
        <v>0</v>
      </c>
      <c r="AM455" s="75">
        <f>IF(AK455=12,(AM454+1)*AL1,AM454*AL1)</f>
        <v>0</v>
      </c>
      <c r="AN455" s="75">
        <f>IF(AN453=AN454,(AN454+1-AO455)*AO1,AN454*AO1)</f>
        <v>0</v>
      </c>
      <c r="AO455" s="75">
        <f t="shared" ref="AO455:AO518" si="393">IF(AN454+AN453=24,12,0)</f>
        <v>0</v>
      </c>
      <c r="AP455" s="75">
        <f>IF(AN454=AN455,BG455*AO1,(AP454-15)*AO1)</f>
        <v>0</v>
      </c>
      <c r="AQ455" s="75">
        <f>IF(AO455=12,(AQ454+1)*AO1,AQ454*AO1)</f>
        <v>0</v>
      </c>
      <c r="AR455" s="91">
        <f>SUM(MONTH(BC454+14)*AS1)</f>
        <v>0</v>
      </c>
      <c r="AS455" s="91">
        <f>SUM(DAY(BC454+14)*AS1)</f>
        <v>0</v>
      </c>
      <c r="AT455" s="91">
        <f>SUM(YEAR(BC454+14)*AS1)</f>
        <v>0</v>
      </c>
      <c r="AU455" s="91">
        <f>SUM(MONTH(BC454+7)*AV1)</f>
        <v>0</v>
      </c>
      <c r="AV455" s="91">
        <f>SUM(DAY(BC454+7)*AV1)</f>
        <v>0</v>
      </c>
      <c r="AW455" s="91">
        <f>SUM(YEAR(BC454+7)*AV1)</f>
        <v>0</v>
      </c>
      <c r="AX455" s="91">
        <f t="shared" si="371"/>
        <v>1</v>
      </c>
      <c r="AY455" s="91">
        <f t="shared" si="369"/>
        <v>1</v>
      </c>
      <c r="AZ455" s="91">
        <f t="shared" si="370"/>
        <v>0</v>
      </c>
      <c r="BA455" s="91">
        <f t="shared" si="370"/>
        <v>0</v>
      </c>
      <c r="BB455" s="79">
        <f t="shared" si="372"/>
        <v>0</v>
      </c>
      <c r="BC455" s="91">
        <f t="shared" si="373"/>
        <v>0</v>
      </c>
      <c r="BD455" s="75" t="s">
        <v>59</v>
      </c>
      <c r="BE455" s="91">
        <f>IF(BC455&lt;BU42,((BC455*10)+5),999999)</f>
        <v>5</v>
      </c>
      <c r="BF455" s="91">
        <f t="shared" si="374"/>
        <v>1</v>
      </c>
      <c r="BG455" s="75">
        <f t="shared" si="375"/>
        <v>0</v>
      </c>
      <c r="BH455" s="75">
        <f t="shared" ref="BH455:BH518" si="394">SUM(BH454)</f>
        <v>0</v>
      </c>
      <c r="BI455" s="75" t="b">
        <f t="shared" si="376"/>
        <v>0</v>
      </c>
      <c r="BJ455" s="75">
        <f t="shared" si="377"/>
        <v>0</v>
      </c>
      <c r="BK455" s="75">
        <f t="shared" si="378"/>
        <v>0</v>
      </c>
      <c r="BL455" s="75" t="b">
        <f t="shared" si="379"/>
        <v>1</v>
      </c>
      <c r="BM455" s="75">
        <f t="shared" si="380"/>
        <v>0</v>
      </c>
      <c r="BN455" s="75">
        <f t="shared" si="381"/>
        <v>0</v>
      </c>
      <c r="BO455" s="75" t="b">
        <f t="shared" si="382"/>
        <v>0</v>
      </c>
      <c r="BP455" s="75">
        <f t="shared" si="383"/>
        <v>0</v>
      </c>
      <c r="BQ455" s="75">
        <f t="shared" si="384"/>
        <v>0</v>
      </c>
      <c r="BR455" s="75"/>
      <c r="BS455" s="72" t="b">
        <f t="shared" si="358"/>
        <v>0</v>
      </c>
      <c r="BT455" s="72">
        <f t="shared" si="363"/>
        <v>0</v>
      </c>
      <c r="BU455" s="69" t="str">
        <f t="shared" si="362"/>
        <v/>
      </c>
      <c r="BV455" s="75"/>
      <c r="BW455" s="75"/>
      <c r="BX455" s="75"/>
      <c r="BY455" s="75"/>
      <c r="BZ455" s="75"/>
      <c r="CA455" s="75"/>
      <c r="CB455" s="75"/>
      <c r="CC455" s="75"/>
      <c r="CD455" s="79">
        <f t="shared" si="385"/>
        <v>0</v>
      </c>
      <c r="CE455" s="92">
        <f>IF(CD455&lt;CE3,CD455,CE3)</f>
        <v>0</v>
      </c>
      <c r="CF455" s="72" t="str">
        <f>IF(CE455&gt;=CE3,"BALLOON","PMT")</f>
        <v>PMT</v>
      </c>
      <c r="CG455" s="91">
        <f t="shared" ref="CG455:CG518" si="395">SUM(CE455-CE454)</f>
        <v>0</v>
      </c>
      <c r="CH455" s="91">
        <f>IF(BX1=360,CB5,CG455)</f>
        <v>0</v>
      </c>
      <c r="CI455" s="75" t="b">
        <f t="shared" si="386"/>
        <v>0</v>
      </c>
      <c r="CJ455" s="75">
        <f t="shared" ref="CJ455:CJ518" si="396">IF(CI455,CG455,CH455)</f>
        <v>0</v>
      </c>
      <c r="CK455" s="75">
        <f>SUM(CJ455*CK1)</f>
        <v>0</v>
      </c>
      <c r="CL455" s="98">
        <f t="shared" si="387"/>
        <v>0</v>
      </c>
      <c r="CM455" s="97">
        <f>IF(CF455="PMT",E16-CL455,0)</f>
        <v>0</v>
      </c>
      <c r="CN455" s="97">
        <f t="shared" si="350"/>
        <v>0</v>
      </c>
      <c r="CO455" s="97">
        <f t="shared" si="388"/>
        <v>0</v>
      </c>
      <c r="CP455" s="97">
        <f t="shared" si="389"/>
        <v>0</v>
      </c>
      <c r="CQ455" s="94">
        <f t="shared" si="390"/>
        <v>0</v>
      </c>
      <c r="CR455" s="95">
        <f t="shared" ref="CR455:CR518" si="397">IF(CL455&gt;0,1,0)</f>
        <v>0</v>
      </c>
      <c r="CS455" s="96">
        <f t="shared" si="391"/>
        <v>0</v>
      </c>
      <c r="CT455" s="75">
        <f t="shared" si="349"/>
        <v>0</v>
      </c>
      <c r="CU455" s="99">
        <f t="shared" si="392"/>
        <v>0</v>
      </c>
      <c r="CV455" s="99">
        <f t="shared" si="368"/>
        <v>0</v>
      </c>
      <c r="CW455" s="100">
        <f t="shared" ref="CW455:CW518" si="398">SUM((CW454-CN455-CO455)*CR455*CT455)</f>
        <v>0</v>
      </c>
      <c r="CX455" s="75">
        <f>SUM(CR455*CT455*BE1)</f>
        <v>0</v>
      </c>
    </row>
    <row r="456" spans="1:102" ht="18.95" customHeight="1">
      <c r="A456" s="45" t="str">
        <f t="shared" si="352"/>
        <v/>
      </c>
      <c r="B456" s="55" t="str">
        <f t="shared" si="354"/>
        <v/>
      </c>
      <c r="C456" s="47" t="str">
        <f t="shared" si="353"/>
        <v/>
      </c>
      <c r="D456" s="56" t="str">
        <f t="shared" si="355"/>
        <v/>
      </c>
      <c r="E456" s="121" t="str">
        <f t="shared" si="359"/>
        <v/>
      </c>
      <c r="F456" s="121"/>
      <c r="G456" s="57" t="str">
        <f t="shared" si="356"/>
        <v/>
      </c>
      <c r="H456" s="57" t="str">
        <f t="shared" si="357"/>
        <v/>
      </c>
      <c r="I456" s="128" t="str">
        <f t="shared" si="360"/>
        <v/>
      </c>
      <c r="J456" s="128" t="str">
        <f t="shared" si="361"/>
        <v/>
      </c>
      <c r="K456" s="140" t="str">
        <f t="shared" si="364"/>
        <v/>
      </c>
      <c r="L456" s="140"/>
      <c r="M456" s="139" t="str">
        <f t="shared" si="365"/>
        <v/>
      </c>
      <c r="N456" s="139"/>
      <c r="O456" s="46" t="str">
        <f t="shared" si="366"/>
        <v/>
      </c>
      <c r="P456" s="51" t="str">
        <f t="shared" si="367"/>
        <v/>
      </c>
      <c r="Q456" s="51"/>
      <c r="R456" s="75">
        <f>IF(R455+1&lt;13,(R455+1)*S1,1*S1)</f>
        <v>0</v>
      </c>
      <c r="S456" s="75">
        <f>SUM(BG456*S1)</f>
        <v>0</v>
      </c>
      <c r="T456" s="75">
        <f>IF(R456=1,(T455+1)*S1,T455*S1)</f>
        <v>0</v>
      </c>
      <c r="U456" s="75">
        <f>IF(U455+3&lt;13,(U455+3)*V1,(U455-9)*V1)</f>
        <v>0</v>
      </c>
      <c r="V456" s="75">
        <f>SUM(BG456*V1)</f>
        <v>0</v>
      </c>
      <c r="W456" s="75">
        <f>IF(U456&lt;4,(W455+1)*V1,W455*V1)</f>
        <v>0</v>
      </c>
      <c r="X456" s="75">
        <f>IF(X455+6&lt;13,(X455+6)*Y1,(X455-6)*Y1)</f>
        <v>0</v>
      </c>
      <c r="Y456" s="75">
        <f>SUM(BG456*Y1)</f>
        <v>0</v>
      </c>
      <c r="Z456" s="75">
        <f>IF(X456&lt;6,(Z455+1)*Y1,Z455*Y1)</f>
        <v>0</v>
      </c>
      <c r="AA456" s="75">
        <f>SUM(AA455*AB1)</f>
        <v>0</v>
      </c>
      <c r="AB456" s="75">
        <f>SUM(BG456*AB1)</f>
        <v>0</v>
      </c>
      <c r="AC456" s="75">
        <f>SUM(AC455+1*AB1)</f>
        <v>0</v>
      </c>
      <c r="AD456" s="75">
        <v>0</v>
      </c>
      <c r="AE456" s="75">
        <v>0</v>
      </c>
      <c r="AF456" s="75">
        <v>0</v>
      </c>
      <c r="AG456" s="75">
        <f>IF(AG455+2&lt;13,(AG455+2)*AH1,(AG455-10)*AH1)</f>
        <v>0</v>
      </c>
      <c r="AH456" s="75">
        <f>SUM(BG456*AH1)</f>
        <v>0</v>
      </c>
      <c r="AI456" s="75">
        <f>IF(AG456&lt;3,(AI455+1)*AH1,AI455*AH1)</f>
        <v>0</v>
      </c>
      <c r="AJ456" s="75">
        <f>IF(AJ454=AJ455,(AJ455+1-AK456)*AL1,AJ455*AL1)</f>
        <v>0</v>
      </c>
      <c r="AK456" s="75">
        <f t="shared" si="351"/>
        <v>0</v>
      </c>
      <c r="AL456" s="75">
        <f>IF(AJ456-AJ455=0,(AL455+15)*AL1,AM1*AL1)</f>
        <v>0</v>
      </c>
      <c r="AM456" s="75">
        <f>IF(AK456=12,(AM455+1)*AL1,AM455*AL1)</f>
        <v>0</v>
      </c>
      <c r="AN456" s="75">
        <f>IF(AN454=AN455,(AN455+1-AO456)*AO1,AN455*AO1)</f>
        <v>0</v>
      </c>
      <c r="AO456" s="75">
        <f t="shared" si="393"/>
        <v>0</v>
      </c>
      <c r="AP456" s="75">
        <f>IF(AN455=AN456,BG456*AO1,(AP455-15)*AO1)</f>
        <v>0</v>
      </c>
      <c r="AQ456" s="75">
        <f>IF(AO456=12,(AQ455+1)*AO1,AQ455*AO1)</f>
        <v>0</v>
      </c>
      <c r="AR456" s="91">
        <f>SUM(MONTH(BC455+14)*AS1)</f>
        <v>0</v>
      </c>
      <c r="AS456" s="91">
        <f>SUM(DAY(BC455+14)*AS1)</f>
        <v>0</v>
      </c>
      <c r="AT456" s="91">
        <f>SUM(YEAR(BC455+14)*AS1)</f>
        <v>0</v>
      </c>
      <c r="AU456" s="91">
        <f>SUM(MONTH(BC455+7)*AV1)</f>
        <v>0</v>
      </c>
      <c r="AV456" s="91">
        <f>SUM(DAY(BC455+7)*AV1)</f>
        <v>0</v>
      </c>
      <c r="AW456" s="91">
        <f>SUM(YEAR(BC455+7)*AV1)</f>
        <v>0</v>
      </c>
      <c r="AX456" s="91">
        <f t="shared" si="371"/>
        <v>1</v>
      </c>
      <c r="AY456" s="91">
        <f t="shared" si="369"/>
        <v>1</v>
      </c>
      <c r="AZ456" s="91">
        <f t="shared" si="370"/>
        <v>0</v>
      </c>
      <c r="BA456" s="91">
        <f t="shared" si="370"/>
        <v>0</v>
      </c>
      <c r="BB456" s="79">
        <f t="shared" si="372"/>
        <v>0</v>
      </c>
      <c r="BC456" s="91">
        <f t="shared" si="373"/>
        <v>0</v>
      </c>
      <c r="BD456" s="75" t="s">
        <v>59</v>
      </c>
      <c r="BE456" s="91">
        <f>IF(BC456&lt;BU42,((BC456*10)+5),999999)</f>
        <v>5</v>
      </c>
      <c r="BF456" s="91">
        <f t="shared" si="374"/>
        <v>1</v>
      </c>
      <c r="BG456" s="75">
        <f t="shared" si="375"/>
        <v>0</v>
      </c>
      <c r="BH456" s="75">
        <f t="shared" si="394"/>
        <v>0</v>
      </c>
      <c r="BI456" s="75" t="b">
        <f t="shared" si="376"/>
        <v>0</v>
      </c>
      <c r="BJ456" s="75">
        <f t="shared" si="377"/>
        <v>0</v>
      </c>
      <c r="BK456" s="75">
        <f t="shared" si="378"/>
        <v>0</v>
      </c>
      <c r="BL456" s="75" t="b">
        <f t="shared" si="379"/>
        <v>1</v>
      </c>
      <c r="BM456" s="75">
        <f t="shared" si="380"/>
        <v>0</v>
      </c>
      <c r="BN456" s="75">
        <f t="shared" si="381"/>
        <v>0</v>
      </c>
      <c r="BO456" s="75" t="b">
        <f t="shared" si="382"/>
        <v>0</v>
      </c>
      <c r="BP456" s="75">
        <f t="shared" si="383"/>
        <v>0</v>
      </c>
      <c r="BQ456" s="75">
        <f t="shared" si="384"/>
        <v>0</v>
      </c>
      <c r="BR456" s="75"/>
      <c r="BS456" s="72" t="b">
        <f t="shared" si="358"/>
        <v>0</v>
      </c>
      <c r="BT456" s="72">
        <f t="shared" si="363"/>
        <v>0</v>
      </c>
      <c r="BU456" s="69" t="str">
        <f t="shared" si="362"/>
        <v/>
      </c>
      <c r="BV456" s="75"/>
      <c r="BW456" s="75"/>
      <c r="BX456" s="75"/>
      <c r="BY456" s="75"/>
      <c r="BZ456" s="75"/>
      <c r="CA456" s="75"/>
      <c r="CB456" s="75"/>
      <c r="CC456" s="75"/>
      <c r="CD456" s="79">
        <f t="shared" si="385"/>
        <v>0</v>
      </c>
      <c r="CE456" s="92">
        <f>IF(CD456&lt;CE3,CD456,CE3)</f>
        <v>0</v>
      </c>
      <c r="CF456" s="72" t="str">
        <f>IF(CE456&gt;=CE3,"BALLOON","PMT")</f>
        <v>PMT</v>
      </c>
      <c r="CG456" s="91">
        <f t="shared" si="395"/>
        <v>0</v>
      </c>
      <c r="CH456" s="91">
        <f>IF(BX1=360,CB5,CG456)</f>
        <v>0</v>
      </c>
      <c r="CI456" s="75" t="b">
        <f t="shared" si="386"/>
        <v>0</v>
      </c>
      <c r="CJ456" s="75">
        <f t="shared" si="396"/>
        <v>0</v>
      </c>
      <c r="CK456" s="75">
        <f>SUM(CJ456*CK1)</f>
        <v>0</v>
      </c>
      <c r="CL456" s="98">
        <f t="shared" si="387"/>
        <v>0</v>
      </c>
      <c r="CM456" s="97">
        <f>IF(CF456="PMT",E16-CL456,0)</f>
        <v>0</v>
      </c>
      <c r="CN456" s="97">
        <f t="shared" si="350"/>
        <v>0</v>
      </c>
      <c r="CO456" s="97">
        <f t="shared" si="388"/>
        <v>0</v>
      </c>
      <c r="CP456" s="97">
        <f t="shared" si="389"/>
        <v>0</v>
      </c>
      <c r="CQ456" s="94">
        <f t="shared" si="390"/>
        <v>0</v>
      </c>
      <c r="CR456" s="95">
        <f t="shared" si="397"/>
        <v>0</v>
      </c>
      <c r="CS456" s="96">
        <f t="shared" si="391"/>
        <v>0</v>
      </c>
      <c r="CT456" s="75">
        <f t="shared" si="349"/>
        <v>0</v>
      </c>
      <c r="CU456" s="99">
        <f t="shared" si="392"/>
        <v>0</v>
      </c>
      <c r="CV456" s="99">
        <f t="shared" si="368"/>
        <v>0</v>
      </c>
      <c r="CW456" s="100">
        <f t="shared" si="398"/>
        <v>0</v>
      </c>
      <c r="CX456" s="75">
        <f>SUM(CR456*CT456*BE1)</f>
        <v>0</v>
      </c>
    </row>
    <row r="457" spans="1:102" ht="18.95" customHeight="1">
      <c r="A457" s="45" t="str">
        <f t="shared" si="352"/>
        <v/>
      </c>
      <c r="B457" s="55" t="str">
        <f t="shared" si="354"/>
        <v/>
      </c>
      <c r="C457" s="47" t="str">
        <f t="shared" si="353"/>
        <v/>
      </c>
      <c r="D457" s="56" t="str">
        <f t="shared" si="355"/>
        <v/>
      </c>
      <c r="E457" s="121" t="str">
        <f t="shared" si="359"/>
        <v/>
      </c>
      <c r="F457" s="121"/>
      <c r="G457" s="57" t="str">
        <f t="shared" si="356"/>
        <v/>
      </c>
      <c r="H457" s="57" t="str">
        <f t="shared" si="357"/>
        <v/>
      </c>
      <c r="I457" s="128" t="str">
        <f t="shared" si="360"/>
        <v/>
      </c>
      <c r="J457" s="128" t="str">
        <f t="shared" si="361"/>
        <v/>
      </c>
      <c r="K457" s="140" t="str">
        <f t="shared" si="364"/>
        <v/>
      </c>
      <c r="L457" s="140"/>
      <c r="M457" s="139" t="str">
        <f t="shared" si="365"/>
        <v/>
      </c>
      <c r="N457" s="139"/>
      <c r="O457" s="46" t="str">
        <f t="shared" si="366"/>
        <v/>
      </c>
      <c r="P457" s="51" t="str">
        <f t="shared" si="367"/>
        <v/>
      </c>
      <c r="Q457" s="51"/>
      <c r="R457" s="75">
        <f>IF(R456+1&lt;13,(R456+1)*S1,1*S1)</f>
        <v>0</v>
      </c>
      <c r="S457" s="75">
        <f>SUM(BG457*S1)</f>
        <v>0</v>
      </c>
      <c r="T457" s="75">
        <f>IF(R457=1,(T456+1)*S1,T456*S1)</f>
        <v>0</v>
      </c>
      <c r="U457" s="75">
        <f>IF(U456+3&lt;13,(U456+3)*V1,(U456-9)*V1)</f>
        <v>0</v>
      </c>
      <c r="V457" s="75">
        <f>SUM(BG457*V1)</f>
        <v>0</v>
      </c>
      <c r="W457" s="75">
        <f>IF(U457&lt;4,(W456+1)*V1,W456*V1)</f>
        <v>0</v>
      </c>
      <c r="X457" s="75">
        <f>IF(X456+6&lt;13,(X456+6)*Y1,(X456-6)*Y1)</f>
        <v>0</v>
      </c>
      <c r="Y457" s="75">
        <f>SUM(BG457*Y1)</f>
        <v>0</v>
      </c>
      <c r="Z457" s="75">
        <f>IF(X457&lt;6,(Z456+1)*Y1,Z456*Y1)</f>
        <v>0</v>
      </c>
      <c r="AA457" s="75">
        <f>SUM(AA456*AB1)</f>
        <v>0</v>
      </c>
      <c r="AB457" s="75">
        <f>SUM(BG457*AB1)</f>
        <v>0</v>
      </c>
      <c r="AC457" s="75">
        <f>SUM(AC456+1*AB1)</f>
        <v>0</v>
      </c>
      <c r="AD457" s="75">
        <v>0</v>
      </c>
      <c r="AE457" s="75">
        <v>0</v>
      </c>
      <c r="AF457" s="75">
        <v>0</v>
      </c>
      <c r="AG457" s="75">
        <f>IF(AG456+2&lt;13,(AG456+2)*AH1,(AG456-10)*AH1)</f>
        <v>0</v>
      </c>
      <c r="AH457" s="75">
        <f>SUM(BG457*AH1)</f>
        <v>0</v>
      </c>
      <c r="AI457" s="75">
        <f>IF(AG457&lt;3,(AI456+1)*AH1,AI456*AH1)</f>
        <v>0</v>
      </c>
      <c r="AJ457" s="75">
        <f>IF(AJ455=AJ456,(AJ456+1-AK457)*AL1,AJ456*AL1)</f>
        <v>0</v>
      </c>
      <c r="AK457" s="75">
        <f t="shared" si="351"/>
        <v>0</v>
      </c>
      <c r="AL457" s="75">
        <f>IF(AJ457-AJ456=0,(AL456+15)*AL1,AM1*AL1)</f>
        <v>0</v>
      </c>
      <c r="AM457" s="75">
        <f>IF(AK457=12,(AM456+1)*AL1,AM456*AL1)</f>
        <v>0</v>
      </c>
      <c r="AN457" s="75">
        <f>IF(AN455=AN456,(AN456+1-AO457)*AO1,AN456*AO1)</f>
        <v>0</v>
      </c>
      <c r="AO457" s="75">
        <f t="shared" si="393"/>
        <v>0</v>
      </c>
      <c r="AP457" s="75">
        <f>IF(AN456=AN457,BG457*AO1,(AP456-15)*AO1)</f>
        <v>0</v>
      </c>
      <c r="AQ457" s="75">
        <f>IF(AO457=12,(AQ456+1)*AO1,AQ456*AO1)</f>
        <v>0</v>
      </c>
      <c r="AR457" s="91">
        <f>SUM(MONTH(BC456+14)*AS1)</f>
        <v>0</v>
      </c>
      <c r="AS457" s="91">
        <f>SUM(DAY(BC456+14)*AS1)</f>
        <v>0</v>
      </c>
      <c r="AT457" s="91">
        <f>SUM(YEAR(BC456+14)*AS1)</f>
        <v>0</v>
      </c>
      <c r="AU457" s="91">
        <f>SUM(MONTH(BC456+7)*AV1)</f>
        <v>0</v>
      </c>
      <c r="AV457" s="91">
        <f>SUM(DAY(BC456+7)*AV1)</f>
        <v>0</v>
      </c>
      <c r="AW457" s="91">
        <f>SUM(YEAR(BC456+7)*AV1)</f>
        <v>0</v>
      </c>
      <c r="AX457" s="91">
        <f t="shared" si="371"/>
        <v>1</v>
      </c>
      <c r="AY457" s="91">
        <f t="shared" si="369"/>
        <v>1</v>
      </c>
      <c r="AZ457" s="91">
        <f t="shared" si="370"/>
        <v>0</v>
      </c>
      <c r="BA457" s="91">
        <f t="shared" si="370"/>
        <v>0</v>
      </c>
      <c r="BB457" s="79">
        <f t="shared" si="372"/>
        <v>0</v>
      </c>
      <c r="BC457" s="91">
        <f t="shared" si="373"/>
        <v>0</v>
      </c>
      <c r="BD457" s="75" t="s">
        <v>59</v>
      </c>
      <c r="BE457" s="91">
        <f>IF(BC457&lt;BU42,((BC457*10)+5),999999)</f>
        <v>5</v>
      </c>
      <c r="BF457" s="91">
        <f t="shared" si="374"/>
        <v>1</v>
      </c>
      <c r="BG457" s="75">
        <f t="shared" si="375"/>
        <v>0</v>
      </c>
      <c r="BH457" s="75">
        <f t="shared" si="394"/>
        <v>0</v>
      </c>
      <c r="BI457" s="75" t="b">
        <f t="shared" si="376"/>
        <v>0</v>
      </c>
      <c r="BJ457" s="75">
        <f t="shared" si="377"/>
        <v>0</v>
      </c>
      <c r="BK457" s="75">
        <f t="shared" si="378"/>
        <v>0</v>
      </c>
      <c r="BL457" s="75" t="b">
        <f t="shared" si="379"/>
        <v>1</v>
      </c>
      <c r="BM457" s="75">
        <f t="shared" si="380"/>
        <v>0</v>
      </c>
      <c r="BN457" s="75">
        <f t="shared" si="381"/>
        <v>0</v>
      </c>
      <c r="BO457" s="75" t="b">
        <f t="shared" si="382"/>
        <v>0</v>
      </c>
      <c r="BP457" s="75">
        <f t="shared" si="383"/>
        <v>0</v>
      </c>
      <c r="BQ457" s="75">
        <f t="shared" si="384"/>
        <v>0</v>
      </c>
      <c r="BR457" s="75"/>
      <c r="BS457" s="72" t="b">
        <f t="shared" si="358"/>
        <v>0</v>
      </c>
      <c r="BT457" s="72">
        <f t="shared" si="363"/>
        <v>0</v>
      </c>
      <c r="BU457" s="69" t="str">
        <f t="shared" si="362"/>
        <v/>
      </c>
      <c r="BV457" s="75"/>
      <c r="BW457" s="75"/>
      <c r="BX457" s="75"/>
      <c r="BY457" s="75"/>
      <c r="BZ457" s="75"/>
      <c r="CA457" s="75"/>
      <c r="CB457" s="75"/>
      <c r="CC457" s="75"/>
      <c r="CD457" s="79">
        <f t="shared" si="385"/>
        <v>0</v>
      </c>
      <c r="CE457" s="92">
        <f>IF(CD457&lt;CE3,CD457,CE3)</f>
        <v>0</v>
      </c>
      <c r="CF457" s="72" t="str">
        <f>IF(CE457&gt;=CE3,"BALLOON","PMT")</f>
        <v>PMT</v>
      </c>
      <c r="CG457" s="91">
        <f t="shared" si="395"/>
        <v>0</v>
      </c>
      <c r="CH457" s="91">
        <f>IF(BX1=360,CB5,CG457)</f>
        <v>0</v>
      </c>
      <c r="CI457" s="75" t="b">
        <f t="shared" si="386"/>
        <v>0</v>
      </c>
      <c r="CJ457" s="75">
        <f t="shared" si="396"/>
        <v>0</v>
      </c>
      <c r="CK457" s="75">
        <f>SUM(CJ457*CK1)</f>
        <v>0</v>
      </c>
      <c r="CL457" s="98">
        <f t="shared" si="387"/>
        <v>0</v>
      </c>
      <c r="CM457" s="97">
        <f>IF(CF457="PMT",E16-CL457,0)</f>
        <v>0</v>
      </c>
      <c r="CN457" s="97">
        <f t="shared" si="350"/>
        <v>0</v>
      </c>
      <c r="CO457" s="97">
        <f t="shared" si="388"/>
        <v>0</v>
      </c>
      <c r="CP457" s="97">
        <f t="shared" si="389"/>
        <v>0</v>
      </c>
      <c r="CQ457" s="94">
        <f t="shared" si="390"/>
        <v>0</v>
      </c>
      <c r="CR457" s="95">
        <f t="shared" si="397"/>
        <v>0</v>
      </c>
      <c r="CS457" s="96">
        <f t="shared" si="391"/>
        <v>0</v>
      </c>
      <c r="CT457" s="75">
        <f t="shared" si="349"/>
        <v>0</v>
      </c>
      <c r="CU457" s="99">
        <f t="shared" si="392"/>
        <v>0</v>
      </c>
      <c r="CV457" s="99">
        <f t="shared" si="368"/>
        <v>0</v>
      </c>
      <c r="CW457" s="100">
        <f t="shared" si="398"/>
        <v>0</v>
      </c>
      <c r="CX457" s="75">
        <f>SUM(CR457*CT457*BE1)</f>
        <v>0</v>
      </c>
    </row>
    <row r="458" spans="1:102" ht="18.95" customHeight="1">
      <c r="A458" s="45" t="str">
        <f t="shared" si="352"/>
        <v/>
      </c>
      <c r="B458" s="55" t="str">
        <f t="shared" si="354"/>
        <v/>
      </c>
      <c r="C458" s="47" t="str">
        <f t="shared" si="353"/>
        <v/>
      </c>
      <c r="D458" s="56" t="str">
        <f t="shared" si="355"/>
        <v/>
      </c>
      <c r="E458" s="121" t="str">
        <f t="shared" si="359"/>
        <v/>
      </c>
      <c r="F458" s="121"/>
      <c r="G458" s="57" t="str">
        <f t="shared" si="356"/>
        <v/>
      </c>
      <c r="H458" s="57" t="str">
        <f t="shared" si="357"/>
        <v/>
      </c>
      <c r="I458" s="128" t="str">
        <f t="shared" si="360"/>
        <v/>
      </c>
      <c r="J458" s="128" t="str">
        <f t="shared" si="361"/>
        <v/>
      </c>
      <c r="K458" s="140" t="str">
        <f t="shared" si="364"/>
        <v/>
      </c>
      <c r="L458" s="140"/>
      <c r="M458" s="139" t="str">
        <f t="shared" si="365"/>
        <v/>
      </c>
      <c r="N458" s="139"/>
      <c r="O458" s="46" t="str">
        <f t="shared" si="366"/>
        <v/>
      </c>
      <c r="P458" s="51" t="str">
        <f t="shared" si="367"/>
        <v/>
      </c>
      <c r="Q458" s="51"/>
      <c r="R458" s="75">
        <f>IF(R457+1&lt;13,(R457+1)*S1,1*S1)</f>
        <v>0</v>
      </c>
      <c r="S458" s="75">
        <f>SUM(BG458*S1)</f>
        <v>0</v>
      </c>
      <c r="T458" s="75">
        <f>IF(R458=1,(T457+1)*S1,T457*S1)</f>
        <v>0</v>
      </c>
      <c r="U458" s="75">
        <f>IF(U457+3&lt;13,(U457+3)*V1,(U457-9)*V1)</f>
        <v>0</v>
      </c>
      <c r="V458" s="75">
        <f>SUM(BG458*V1)</f>
        <v>0</v>
      </c>
      <c r="W458" s="75">
        <f>IF(U458&lt;4,(W457+1)*V1,W457*V1)</f>
        <v>0</v>
      </c>
      <c r="X458" s="75">
        <f>IF(X457+6&lt;13,(X457+6)*Y1,(X457-6)*Y1)</f>
        <v>0</v>
      </c>
      <c r="Y458" s="75">
        <f>SUM(BG458*Y1)</f>
        <v>0</v>
      </c>
      <c r="Z458" s="75">
        <f>IF(X458&lt;6,(Z457+1)*Y1,Z457*Y1)</f>
        <v>0</v>
      </c>
      <c r="AA458" s="75">
        <f>SUM(AA457*AB1)</f>
        <v>0</v>
      </c>
      <c r="AB458" s="75">
        <f>SUM(BG458*AB1)</f>
        <v>0</v>
      </c>
      <c r="AC458" s="75">
        <f>SUM(AC457+1*AB1)</f>
        <v>0</v>
      </c>
      <c r="AD458" s="75">
        <v>0</v>
      </c>
      <c r="AE458" s="75">
        <v>0</v>
      </c>
      <c r="AF458" s="75">
        <v>0</v>
      </c>
      <c r="AG458" s="75">
        <f>IF(AG457+2&lt;13,(AG457+2)*AH1,(AG457-10)*AH1)</f>
        <v>0</v>
      </c>
      <c r="AH458" s="75">
        <f>SUM(BG458*AH1)</f>
        <v>0</v>
      </c>
      <c r="AI458" s="75">
        <f>IF(AG458&lt;3,(AI457+1)*AH1,AI457*AH1)</f>
        <v>0</v>
      </c>
      <c r="AJ458" s="75">
        <f>IF(AJ456=AJ457,(AJ457+1-AK458)*AL1,AJ457*AL1)</f>
        <v>0</v>
      </c>
      <c r="AK458" s="75">
        <f t="shared" si="351"/>
        <v>0</v>
      </c>
      <c r="AL458" s="75">
        <f>IF(AJ458-AJ457=0,(AL457+15)*AL1,AM1*AL1)</f>
        <v>0</v>
      </c>
      <c r="AM458" s="75">
        <f>IF(AK458=12,(AM457+1)*AL1,AM457*AL1)</f>
        <v>0</v>
      </c>
      <c r="AN458" s="75">
        <f>IF(AN456=AN457,(AN457+1-AO458)*AO1,AN457*AO1)</f>
        <v>0</v>
      </c>
      <c r="AO458" s="75">
        <f t="shared" si="393"/>
        <v>0</v>
      </c>
      <c r="AP458" s="75">
        <f>IF(AN457=AN458,BG458*AO1,(AP457-15)*AO1)</f>
        <v>0</v>
      </c>
      <c r="AQ458" s="75">
        <f>IF(AO458=12,(AQ457+1)*AO1,AQ457*AO1)</f>
        <v>0</v>
      </c>
      <c r="AR458" s="91">
        <f>SUM(MONTH(BC457+14)*AS1)</f>
        <v>0</v>
      </c>
      <c r="AS458" s="91">
        <f>SUM(DAY(BC457+14)*AS1)</f>
        <v>0</v>
      </c>
      <c r="AT458" s="91">
        <f>SUM(YEAR(BC457+14)*AS1)</f>
        <v>0</v>
      </c>
      <c r="AU458" s="91">
        <f>SUM(MONTH(BC457+7)*AV1)</f>
        <v>0</v>
      </c>
      <c r="AV458" s="91">
        <f>SUM(DAY(BC457+7)*AV1)</f>
        <v>0</v>
      </c>
      <c r="AW458" s="91">
        <f>SUM(YEAR(BC457+7)*AV1)</f>
        <v>0</v>
      </c>
      <c r="AX458" s="91">
        <f t="shared" si="371"/>
        <v>1</v>
      </c>
      <c r="AY458" s="91">
        <f t="shared" si="369"/>
        <v>1</v>
      </c>
      <c r="AZ458" s="91">
        <f t="shared" si="370"/>
        <v>0</v>
      </c>
      <c r="BA458" s="91">
        <f t="shared" si="370"/>
        <v>0</v>
      </c>
      <c r="BB458" s="79">
        <f t="shared" si="372"/>
        <v>0</v>
      </c>
      <c r="BC458" s="91">
        <f t="shared" si="373"/>
        <v>0</v>
      </c>
      <c r="BD458" s="75" t="s">
        <v>59</v>
      </c>
      <c r="BE458" s="91">
        <f>IF(BC458&lt;BU42,((BC458*10)+5),999999)</f>
        <v>5</v>
      </c>
      <c r="BF458" s="91">
        <f t="shared" si="374"/>
        <v>1</v>
      </c>
      <c r="BG458" s="75">
        <f t="shared" si="375"/>
        <v>0</v>
      </c>
      <c r="BH458" s="75">
        <f t="shared" si="394"/>
        <v>0</v>
      </c>
      <c r="BI458" s="75" t="b">
        <f t="shared" si="376"/>
        <v>0</v>
      </c>
      <c r="BJ458" s="75">
        <f t="shared" si="377"/>
        <v>0</v>
      </c>
      <c r="BK458" s="75">
        <f t="shared" si="378"/>
        <v>0</v>
      </c>
      <c r="BL458" s="75" t="b">
        <f t="shared" si="379"/>
        <v>1</v>
      </c>
      <c r="BM458" s="75">
        <f t="shared" si="380"/>
        <v>0</v>
      </c>
      <c r="BN458" s="75">
        <f t="shared" si="381"/>
        <v>0</v>
      </c>
      <c r="BO458" s="75" t="b">
        <f t="shared" si="382"/>
        <v>0</v>
      </c>
      <c r="BP458" s="75">
        <f t="shared" si="383"/>
        <v>0</v>
      </c>
      <c r="BQ458" s="75">
        <f t="shared" si="384"/>
        <v>0</v>
      </c>
      <c r="BR458" s="75"/>
      <c r="BS458" s="72" t="b">
        <f t="shared" si="358"/>
        <v>0</v>
      </c>
      <c r="BT458" s="72">
        <f t="shared" si="363"/>
        <v>0</v>
      </c>
      <c r="BU458" s="69" t="str">
        <f t="shared" si="362"/>
        <v/>
      </c>
      <c r="BV458" s="75"/>
      <c r="BW458" s="75"/>
      <c r="BX458" s="75"/>
      <c r="BY458" s="75"/>
      <c r="BZ458" s="75"/>
      <c r="CA458" s="75"/>
      <c r="CB458" s="75"/>
      <c r="CC458" s="75"/>
      <c r="CD458" s="79">
        <f t="shared" si="385"/>
        <v>0</v>
      </c>
      <c r="CE458" s="92">
        <f>IF(CD458&lt;CE3,CD458,CE3)</f>
        <v>0</v>
      </c>
      <c r="CF458" s="72" t="str">
        <f>IF(CE458&gt;=CE3,"BALLOON","PMT")</f>
        <v>PMT</v>
      </c>
      <c r="CG458" s="91">
        <f t="shared" si="395"/>
        <v>0</v>
      </c>
      <c r="CH458" s="91">
        <f>IF(BX1=360,CB5,CG458)</f>
        <v>0</v>
      </c>
      <c r="CI458" s="75" t="b">
        <f t="shared" si="386"/>
        <v>0</v>
      </c>
      <c r="CJ458" s="75">
        <f t="shared" si="396"/>
        <v>0</v>
      </c>
      <c r="CK458" s="75">
        <f>SUM(CJ458*CK1)</f>
        <v>0</v>
      </c>
      <c r="CL458" s="98">
        <f t="shared" si="387"/>
        <v>0</v>
      </c>
      <c r="CM458" s="97">
        <f>IF(CF458="PMT",E16-CL458,0)</f>
        <v>0</v>
      </c>
      <c r="CN458" s="97">
        <f t="shared" si="350"/>
        <v>0</v>
      </c>
      <c r="CO458" s="97">
        <f t="shared" si="388"/>
        <v>0</v>
      </c>
      <c r="CP458" s="97">
        <f t="shared" si="389"/>
        <v>0</v>
      </c>
      <c r="CQ458" s="94">
        <f t="shared" si="390"/>
        <v>0</v>
      </c>
      <c r="CR458" s="95">
        <f t="shared" si="397"/>
        <v>0</v>
      </c>
      <c r="CS458" s="96">
        <f t="shared" si="391"/>
        <v>0</v>
      </c>
      <c r="CT458" s="75">
        <f t="shared" si="349"/>
        <v>0</v>
      </c>
      <c r="CU458" s="99">
        <f t="shared" si="392"/>
        <v>0</v>
      </c>
      <c r="CV458" s="99">
        <f t="shared" si="368"/>
        <v>0</v>
      </c>
      <c r="CW458" s="100">
        <f t="shared" si="398"/>
        <v>0</v>
      </c>
      <c r="CX458" s="75">
        <f>SUM(CR458*CT458*BE1)</f>
        <v>0</v>
      </c>
    </row>
    <row r="459" spans="1:102" ht="18.95" customHeight="1">
      <c r="A459" s="45" t="str">
        <f t="shared" si="352"/>
        <v/>
      </c>
      <c r="B459" s="55" t="str">
        <f t="shared" si="354"/>
        <v/>
      </c>
      <c r="C459" s="47" t="str">
        <f t="shared" si="353"/>
        <v/>
      </c>
      <c r="D459" s="56" t="str">
        <f t="shared" si="355"/>
        <v/>
      </c>
      <c r="E459" s="121" t="str">
        <f t="shared" si="359"/>
        <v/>
      </c>
      <c r="F459" s="121"/>
      <c r="G459" s="57" t="str">
        <f t="shared" si="356"/>
        <v/>
      </c>
      <c r="H459" s="57" t="str">
        <f t="shared" si="357"/>
        <v/>
      </c>
      <c r="I459" s="128" t="str">
        <f t="shared" si="360"/>
        <v/>
      </c>
      <c r="J459" s="128" t="str">
        <f t="shared" si="361"/>
        <v/>
      </c>
      <c r="K459" s="140" t="str">
        <f t="shared" si="364"/>
        <v/>
      </c>
      <c r="L459" s="140"/>
      <c r="M459" s="139" t="str">
        <f t="shared" si="365"/>
        <v/>
      </c>
      <c r="N459" s="139"/>
      <c r="O459" s="46" t="str">
        <f t="shared" si="366"/>
        <v/>
      </c>
      <c r="P459" s="51" t="str">
        <f t="shared" si="367"/>
        <v/>
      </c>
      <c r="Q459" s="51"/>
      <c r="R459" s="75">
        <f>IF(R458+1&lt;13,(R458+1)*S1,1*S1)</f>
        <v>0</v>
      </c>
      <c r="S459" s="75">
        <f>SUM(BG459*S1)</f>
        <v>0</v>
      </c>
      <c r="T459" s="75">
        <f>IF(R459=1,(T458+1)*S1,T458*S1)</f>
        <v>0</v>
      </c>
      <c r="U459" s="75">
        <f>IF(U458+3&lt;13,(U458+3)*V1,(U458-9)*V1)</f>
        <v>0</v>
      </c>
      <c r="V459" s="75">
        <f>SUM(BG459*V1)</f>
        <v>0</v>
      </c>
      <c r="W459" s="75">
        <f>IF(U459&lt;4,(W458+1)*V1,W458*V1)</f>
        <v>0</v>
      </c>
      <c r="X459" s="75">
        <f>IF(X458+6&lt;13,(X458+6)*Y1,(X458-6)*Y1)</f>
        <v>0</v>
      </c>
      <c r="Y459" s="75">
        <f>SUM(BG459*Y1)</f>
        <v>0</v>
      </c>
      <c r="Z459" s="75">
        <f>IF(X459&lt;6,(Z458+1)*Y1,Z458*Y1)</f>
        <v>0</v>
      </c>
      <c r="AA459" s="75">
        <f>SUM(AA458*AB1)</f>
        <v>0</v>
      </c>
      <c r="AB459" s="75">
        <f>SUM(BG459*AB1)</f>
        <v>0</v>
      </c>
      <c r="AC459" s="75">
        <f>SUM(AC458+1*AB1)</f>
        <v>0</v>
      </c>
      <c r="AD459" s="75">
        <v>0</v>
      </c>
      <c r="AE459" s="75">
        <v>0</v>
      </c>
      <c r="AF459" s="75">
        <v>0</v>
      </c>
      <c r="AG459" s="75">
        <f>IF(AG458+2&lt;13,(AG458+2)*AH1,(AG458-10)*AH1)</f>
        <v>0</v>
      </c>
      <c r="AH459" s="75">
        <f>SUM(BG459*AH1)</f>
        <v>0</v>
      </c>
      <c r="AI459" s="75">
        <f>IF(AG459&lt;3,(AI458+1)*AH1,AI458*AH1)</f>
        <v>0</v>
      </c>
      <c r="AJ459" s="75">
        <f>IF(AJ457=AJ458,(AJ458+1-AK459)*AL1,AJ458*AL1)</f>
        <v>0</v>
      </c>
      <c r="AK459" s="75">
        <f t="shared" si="351"/>
        <v>0</v>
      </c>
      <c r="AL459" s="75">
        <f>IF(AJ459-AJ458=0,(AL458+15)*AL1,AM1*AL1)</f>
        <v>0</v>
      </c>
      <c r="AM459" s="75">
        <f>IF(AK459=12,(AM458+1)*AL1,AM458*AL1)</f>
        <v>0</v>
      </c>
      <c r="AN459" s="75">
        <f>IF(AN457=AN458,(AN458+1-AO459)*AO1,AN458*AO1)</f>
        <v>0</v>
      </c>
      <c r="AO459" s="75">
        <f t="shared" si="393"/>
        <v>0</v>
      </c>
      <c r="AP459" s="75">
        <f>IF(AN458=AN459,BG459*AO1,(AP458-15)*AO1)</f>
        <v>0</v>
      </c>
      <c r="AQ459" s="75">
        <f>IF(AO459=12,(AQ458+1)*AO1,AQ458*AO1)</f>
        <v>0</v>
      </c>
      <c r="AR459" s="91">
        <f>SUM(MONTH(BC458+14)*AS1)</f>
        <v>0</v>
      </c>
      <c r="AS459" s="91">
        <f>SUM(DAY(BC458+14)*AS1)</f>
        <v>0</v>
      </c>
      <c r="AT459" s="91">
        <f>SUM(YEAR(BC458+14)*AS1)</f>
        <v>0</v>
      </c>
      <c r="AU459" s="91">
        <f>SUM(MONTH(BC458+7)*AV1)</f>
        <v>0</v>
      </c>
      <c r="AV459" s="91">
        <f>SUM(DAY(BC458+7)*AV1)</f>
        <v>0</v>
      </c>
      <c r="AW459" s="91">
        <f>SUM(YEAR(BC458+7)*AV1)</f>
        <v>0</v>
      </c>
      <c r="AX459" s="91">
        <f t="shared" si="371"/>
        <v>1</v>
      </c>
      <c r="AY459" s="91">
        <f t="shared" si="369"/>
        <v>1</v>
      </c>
      <c r="AZ459" s="91">
        <f t="shared" si="370"/>
        <v>0</v>
      </c>
      <c r="BA459" s="91">
        <f t="shared" si="370"/>
        <v>0</v>
      </c>
      <c r="BB459" s="79">
        <f t="shared" si="372"/>
        <v>0</v>
      </c>
      <c r="BC459" s="91">
        <f t="shared" si="373"/>
        <v>0</v>
      </c>
      <c r="BD459" s="75" t="s">
        <v>59</v>
      </c>
      <c r="BE459" s="91">
        <f>IF(BC459&lt;BU42,((BC459*10)+5),999999)</f>
        <v>5</v>
      </c>
      <c r="BF459" s="91">
        <f t="shared" si="374"/>
        <v>1</v>
      </c>
      <c r="BG459" s="75">
        <f t="shared" si="375"/>
        <v>0</v>
      </c>
      <c r="BH459" s="75">
        <f t="shared" si="394"/>
        <v>0</v>
      </c>
      <c r="BI459" s="75" t="b">
        <f t="shared" si="376"/>
        <v>0</v>
      </c>
      <c r="BJ459" s="75">
        <f t="shared" si="377"/>
        <v>0</v>
      </c>
      <c r="BK459" s="75">
        <f t="shared" si="378"/>
        <v>0</v>
      </c>
      <c r="BL459" s="75" t="b">
        <f t="shared" si="379"/>
        <v>1</v>
      </c>
      <c r="BM459" s="75">
        <f t="shared" si="380"/>
        <v>0</v>
      </c>
      <c r="BN459" s="75">
        <f t="shared" si="381"/>
        <v>0</v>
      </c>
      <c r="BO459" s="75" t="b">
        <f t="shared" si="382"/>
        <v>0</v>
      </c>
      <c r="BP459" s="75">
        <f t="shared" si="383"/>
        <v>0</v>
      </c>
      <c r="BQ459" s="75">
        <f t="shared" si="384"/>
        <v>0</v>
      </c>
      <c r="BR459" s="75"/>
      <c r="BS459" s="72" t="b">
        <f t="shared" si="358"/>
        <v>0</v>
      </c>
      <c r="BT459" s="72">
        <f t="shared" si="363"/>
        <v>0</v>
      </c>
      <c r="BU459" s="69" t="str">
        <f t="shared" si="362"/>
        <v/>
      </c>
      <c r="BV459" s="75"/>
      <c r="BW459" s="75"/>
      <c r="BX459" s="75"/>
      <c r="BY459" s="75"/>
      <c r="BZ459" s="75"/>
      <c r="CA459" s="75"/>
      <c r="CB459" s="75"/>
      <c r="CC459" s="75"/>
      <c r="CD459" s="79">
        <f t="shared" si="385"/>
        <v>0</v>
      </c>
      <c r="CE459" s="92">
        <f>IF(CD459&lt;CE3,CD459,CE3)</f>
        <v>0</v>
      </c>
      <c r="CF459" s="72" t="str">
        <f>IF(CE459&gt;=CE3,"BALLOON","PMT")</f>
        <v>PMT</v>
      </c>
      <c r="CG459" s="91">
        <f t="shared" si="395"/>
        <v>0</v>
      </c>
      <c r="CH459" s="91">
        <f>IF(BX1=360,CB5,CG459)</f>
        <v>0</v>
      </c>
      <c r="CI459" s="75" t="b">
        <f t="shared" si="386"/>
        <v>0</v>
      </c>
      <c r="CJ459" s="75">
        <f t="shared" si="396"/>
        <v>0</v>
      </c>
      <c r="CK459" s="75">
        <f>SUM(CJ459*CK1)</f>
        <v>0</v>
      </c>
      <c r="CL459" s="98">
        <f t="shared" si="387"/>
        <v>0</v>
      </c>
      <c r="CM459" s="97">
        <f>IF(CF459="PMT",E16-CL459,0)</f>
        <v>0</v>
      </c>
      <c r="CN459" s="97">
        <f t="shared" si="350"/>
        <v>0</v>
      </c>
      <c r="CO459" s="97">
        <f t="shared" si="388"/>
        <v>0</v>
      </c>
      <c r="CP459" s="97">
        <f t="shared" si="389"/>
        <v>0</v>
      </c>
      <c r="CQ459" s="94">
        <f t="shared" si="390"/>
        <v>0</v>
      </c>
      <c r="CR459" s="95">
        <f t="shared" si="397"/>
        <v>0</v>
      </c>
      <c r="CS459" s="96">
        <f t="shared" si="391"/>
        <v>0</v>
      </c>
      <c r="CT459" s="75">
        <f t="shared" si="349"/>
        <v>0</v>
      </c>
      <c r="CU459" s="99">
        <f t="shared" si="392"/>
        <v>0</v>
      </c>
      <c r="CV459" s="99">
        <f t="shared" si="368"/>
        <v>0</v>
      </c>
      <c r="CW459" s="100">
        <f t="shared" si="398"/>
        <v>0</v>
      </c>
      <c r="CX459" s="75">
        <f>SUM(CR459*CT459*BE1)</f>
        <v>0</v>
      </c>
    </row>
    <row r="460" spans="1:102" ht="18.95" customHeight="1">
      <c r="A460" s="45" t="str">
        <f t="shared" si="352"/>
        <v/>
      </c>
      <c r="B460" s="55" t="str">
        <f t="shared" si="354"/>
        <v/>
      </c>
      <c r="C460" s="47" t="str">
        <f t="shared" si="353"/>
        <v/>
      </c>
      <c r="D460" s="56" t="str">
        <f t="shared" si="355"/>
        <v/>
      </c>
      <c r="E460" s="121" t="str">
        <f t="shared" si="359"/>
        <v/>
      </c>
      <c r="F460" s="121"/>
      <c r="G460" s="57" t="str">
        <f t="shared" si="356"/>
        <v/>
      </c>
      <c r="H460" s="57" t="str">
        <f t="shared" si="357"/>
        <v/>
      </c>
      <c r="I460" s="128" t="str">
        <f t="shared" si="360"/>
        <v/>
      </c>
      <c r="J460" s="128" t="str">
        <f t="shared" si="361"/>
        <v/>
      </c>
      <c r="K460" s="140" t="str">
        <f t="shared" si="364"/>
        <v/>
      </c>
      <c r="L460" s="140"/>
      <c r="M460" s="139" t="str">
        <f t="shared" si="365"/>
        <v/>
      </c>
      <c r="N460" s="139"/>
      <c r="O460" s="46" t="str">
        <f t="shared" si="366"/>
        <v/>
      </c>
      <c r="P460" s="51" t="str">
        <f t="shared" si="367"/>
        <v/>
      </c>
      <c r="Q460" s="51"/>
      <c r="R460" s="75">
        <f>IF(R459+1&lt;13,(R459+1)*S1,1*S1)</f>
        <v>0</v>
      </c>
      <c r="S460" s="75">
        <f>SUM(BG460*S1)</f>
        <v>0</v>
      </c>
      <c r="T460" s="75">
        <f>IF(R460=1,(T459+1)*S1,T459*S1)</f>
        <v>0</v>
      </c>
      <c r="U460" s="75">
        <f>IF(U459+3&lt;13,(U459+3)*V1,(U459-9)*V1)</f>
        <v>0</v>
      </c>
      <c r="V460" s="75">
        <f>SUM(BG460*V1)</f>
        <v>0</v>
      </c>
      <c r="W460" s="75">
        <f>IF(U460&lt;4,(W459+1)*V1,W459*V1)</f>
        <v>0</v>
      </c>
      <c r="X460" s="75">
        <f>IF(X459+6&lt;13,(X459+6)*Y1,(X459-6)*Y1)</f>
        <v>0</v>
      </c>
      <c r="Y460" s="75">
        <f>SUM(BG460*Y1)</f>
        <v>0</v>
      </c>
      <c r="Z460" s="75">
        <f>IF(X460&lt;6,(Z459+1)*Y1,Z459*Y1)</f>
        <v>0</v>
      </c>
      <c r="AA460" s="75">
        <f>SUM(AA459*AB1)</f>
        <v>0</v>
      </c>
      <c r="AB460" s="75">
        <f>SUM(BG460*AB1)</f>
        <v>0</v>
      </c>
      <c r="AC460" s="75">
        <f>SUM(AC459+1*AB1)</f>
        <v>0</v>
      </c>
      <c r="AD460" s="75">
        <v>0</v>
      </c>
      <c r="AE460" s="75">
        <v>0</v>
      </c>
      <c r="AF460" s="75">
        <v>0</v>
      </c>
      <c r="AG460" s="75">
        <f>IF(AG459+2&lt;13,(AG459+2)*AH1,(AG459-10)*AH1)</f>
        <v>0</v>
      </c>
      <c r="AH460" s="75">
        <f>SUM(BG460*AH1)</f>
        <v>0</v>
      </c>
      <c r="AI460" s="75">
        <f>IF(AG460&lt;3,(AI459+1)*AH1,AI459*AH1)</f>
        <v>0</v>
      </c>
      <c r="AJ460" s="75">
        <f>IF(AJ458=AJ459,(AJ459+1-AK460)*AL1,AJ459*AL1)</f>
        <v>0</v>
      </c>
      <c r="AK460" s="75">
        <f t="shared" si="351"/>
        <v>0</v>
      </c>
      <c r="AL460" s="75">
        <f>IF(AJ460-AJ459=0,(AL459+15)*AL1,AM1*AL1)</f>
        <v>0</v>
      </c>
      <c r="AM460" s="75">
        <f>IF(AK460=12,(AM459+1)*AL1,AM459*AL1)</f>
        <v>0</v>
      </c>
      <c r="AN460" s="75">
        <f>IF(AN458=AN459,(AN459+1-AO460)*AO1,AN459*AO1)</f>
        <v>0</v>
      </c>
      <c r="AO460" s="75">
        <f t="shared" si="393"/>
        <v>0</v>
      </c>
      <c r="AP460" s="75">
        <f>IF(AN459=AN460,BG460*AO1,(AP459-15)*AO1)</f>
        <v>0</v>
      </c>
      <c r="AQ460" s="75">
        <f>IF(AO460=12,(AQ459+1)*AO1,AQ459*AO1)</f>
        <v>0</v>
      </c>
      <c r="AR460" s="91">
        <f>SUM(MONTH(BC459+14)*AS1)</f>
        <v>0</v>
      </c>
      <c r="AS460" s="91">
        <f>SUM(DAY(BC459+14)*AS1)</f>
        <v>0</v>
      </c>
      <c r="AT460" s="91">
        <f>SUM(YEAR(BC459+14)*AS1)</f>
        <v>0</v>
      </c>
      <c r="AU460" s="91">
        <f>SUM(MONTH(BC459+7)*AV1)</f>
        <v>0</v>
      </c>
      <c r="AV460" s="91">
        <f>SUM(DAY(BC459+7)*AV1)</f>
        <v>0</v>
      </c>
      <c r="AW460" s="91">
        <f>SUM(YEAR(BC459+7)*AV1)</f>
        <v>0</v>
      </c>
      <c r="AX460" s="91">
        <f t="shared" si="371"/>
        <v>1</v>
      </c>
      <c r="AY460" s="91">
        <f t="shared" si="369"/>
        <v>1</v>
      </c>
      <c r="AZ460" s="91">
        <f t="shared" si="370"/>
        <v>0</v>
      </c>
      <c r="BA460" s="91">
        <f t="shared" si="370"/>
        <v>0</v>
      </c>
      <c r="BB460" s="79">
        <f t="shared" si="372"/>
        <v>0</v>
      </c>
      <c r="BC460" s="91">
        <f t="shared" si="373"/>
        <v>0</v>
      </c>
      <c r="BD460" s="75" t="s">
        <v>59</v>
      </c>
      <c r="BE460" s="91">
        <f>IF(BC460&lt;BU42,((BC460*10)+5),999999)</f>
        <v>5</v>
      </c>
      <c r="BF460" s="91">
        <f t="shared" si="374"/>
        <v>1</v>
      </c>
      <c r="BG460" s="75">
        <f t="shared" si="375"/>
        <v>0</v>
      </c>
      <c r="BH460" s="75">
        <f t="shared" si="394"/>
        <v>0</v>
      </c>
      <c r="BI460" s="75" t="b">
        <f t="shared" si="376"/>
        <v>0</v>
      </c>
      <c r="BJ460" s="75">
        <f t="shared" si="377"/>
        <v>0</v>
      </c>
      <c r="BK460" s="75">
        <f t="shared" si="378"/>
        <v>0</v>
      </c>
      <c r="BL460" s="75" t="b">
        <f t="shared" si="379"/>
        <v>1</v>
      </c>
      <c r="BM460" s="75">
        <f t="shared" si="380"/>
        <v>0</v>
      </c>
      <c r="BN460" s="75">
        <f t="shared" si="381"/>
        <v>0</v>
      </c>
      <c r="BO460" s="75" t="b">
        <f t="shared" si="382"/>
        <v>0</v>
      </c>
      <c r="BP460" s="75">
        <f t="shared" si="383"/>
        <v>0</v>
      </c>
      <c r="BQ460" s="75">
        <f t="shared" si="384"/>
        <v>0</v>
      </c>
      <c r="BR460" s="75"/>
      <c r="BS460" s="72" t="b">
        <f t="shared" si="358"/>
        <v>0</v>
      </c>
      <c r="BT460" s="72">
        <f t="shared" si="363"/>
        <v>0</v>
      </c>
      <c r="BU460" s="69" t="str">
        <f t="shared" si="362"/>
        <v/>
      </c>
      <c r="BV460" s="75"/>
      <c r="BW460" s="75"/>
      <c r="BX460" s="75"/>
      <c r="BY460" s="75"/>
      <c r="BZ460" s="75"/>
      <c r="CA460" s="75"/>
      <c r="CB460" s="75"/>
      <c r="CC460" s="75"/>
      <c r="CD460" s="79">
        <f t="shared" si="385"/>
        <v>0</v>
      </c>
      <c r="CE460" s="92">
        <f>IF(CD460&lt;CE3,CD460,CE3)</f>
        <v>0</v>
      </c>
      <c r="CF460" s="72" t="str">
        <f>IF(CE460&gt;=CE3,"BALLOON","PMT")</f>
        <v>PMT</v>
      </c>
      <c r="CG460" s="91">
        <f t="shared" si="395"/>
        <v>0</v>
      </c>
      <c r="CH460" s="91">
        <f>IF(BX1=360,CB5,CG460)</f>
        <v>0</v>
      </c>
      <c r="CI460" s="75" t="b">
        <f t="shared" si="386"/>
        <v>0</v>
      </c>
      <c r="CJ460" s="75">
        <f t="shared" si="396"/>
        <v>0</v>
      </c>
      <c r="CK460" s="75">
        <f>SUM(CJ460*CK1)</f>
        <v>0</v>
      </c>
      <c r="CL460" s="98">
        <f t="shared" si="387"/>
        <v>0</v>
      </c>
      <c r="CM460" s="97">
        <f>IF(CF460="PMT",E16-CL460,0)</f>
        <v>0</v>
      </c>
      <c r="CN460" s="97">
        <f t="shared" si="350"/>
        <v>0</v>
      </c>
      <c r="CO460" s="97">
        <f t="shared" si="388"/>
        <v>0</v>
      </c>
      <c r="CP460" s="97">
        <f t="shared" si="389"/>
        <v>0</v>
      </c>
      <c r="CQ460" s="94">
        <f t="shared" si="390"/>
        <v>0</v>
      </c>
      <c r="CR460" s="95">
        <f t="shared" si="397"/>
        <v>0</v>
      </c>
      <c r="CS460" s="96">
        <f t="shared" si="391"/>
        <v>0</v>
      </c>
      <c r="CT460" s="75">
        <f t="shared" si="349"/>
        <v>0</v>
      </c>
      <c r="CU460" s="99">
        <f t="shared" si="392"/>
        <v>0</v>
      </c>
      <c r="CV460" s="99">
        <f t="shared" si="368"/>
        <v>0</v>
      </c>
      <c r="CW460" s="100">
        <f t="shared" si="398"/>
        <v>0</v>
      </c>
      <c r="CX460" s="75">
        <f>SUM(CR460*CT460*BE1)</f>
        <v>0</v>
      </c>
    </row>
    <row r="461" spans="1:102" ht="18.95" customHeight="1">
      <c r="A461" s="45" t="str">
        <f t="shared" si="352"/>
        <v/>
      </c>
      <c r="B461" s="55" t="str">
        <f t="shared" si="354"/>
        <v/>
      </c>
      <c r="C461" s="47" t="str">
        <f t="shared" si="353"/>
        <v/>
      </c>
      <c r="D461" s="56" t="str">
        <f t="shared" si="355"/>
        <v/>
      </c>
      <c r="E461" s="121" t="str">
        <f t="shared" si="359"/>
        <v/>
      </c>
      <c r="F461" s="121"/>
      <c r="G461" s="57" t="str">
        <f t="shared" si="356"/>
        <v/>
      </c>
      <c r="H461" s="57" t="str">
        <f t="shared" si="357"/>
        <v/>
      </c>
      <c r="I461" s="128" t="str">
        <f t="shared" si="360"/>
        <v/>
      </c>
      <c r="J461" s="128" t="str">
        <f t="shared" si="361"/>
        <v/>
      </c>
      <c r="K461" s="140" t="str">
        <f t="shared" si="364"/>
        <v/>
      </c>
      <c r="L461" s="140"/>
      <c r="M461" s="139" t="str">
        <f t="shared" si="365"/>
        <v/>
      </c>
      <c r="N461" s="139"/>
      <c r="O461" s="46" t="str">
        <f t="shared" si="366"/>
        <v/>
      </c>
      <c r="P461" s="51" t="str">
        <f t="shared" si="367"/>
        <v/>
      </c>
      <c r="Q461" s="51"/>
      <c r="R461" s="75">
        <f>IF(R460+1&lt;13,(R460+1)*S1,1*S1)</f>
        <v>0</v>
      </c>
      <c r="S461" s="75">
        <f>SUM(BG461*S1)</f>
        <v>0</v>
      </c>
      <c r="T461" s="75">
        <f>IF(R461=1,(T460+1)*S1,T460*S1)</f>
        <v>0</v>
      </c>
      <c r="U461" s="75">
        <f>IF(U460+3&lt;13,(U460+3)*V1,(U460-9)*V1)</f>
        <v>0</v>
      </c>
      <c r="V461" s="75">
        <f>SUM(BG461*V1)</f>
        <v>0</v>
      </c>
      <c r="W461" s="75">
        <f>IF(U461&lt;4,(W460+1)*V1,W460*V1)</f>
        <v>0</v>
      </c>
      <c r="X461" s="75">
        <f>IF(X460+6&lt;13,(X460+6)*Y1,(X460-6)*Y1)</f>
        <v>0</v>
      </c>
      <c r="Y461" s="75">
        <f>SUM(BG461*Y1)</f>
        <v>0</v>
      </c>
      <c r="Z461" s="75">
        <f>IF(X461&lt;6,(Z460+1)*Y1,Z460*Y1)</f>
        <v>0</v>
      </c>
      <c r="AA461" s="75">
        <f>SUM(AA460*AB1)</f>
        <v>0</v>
      </c>
      <c r="AB461" s="75">
        <f>SUM(BG461*AB1)</f>
        <v>0</v>
      </c>
      <c r="AC461" s="75">
        <f>SUM(AC460+1*AB1)</f>
        <v>0</v>
      </c>
      <c r="AD461" s="75">
        <v>0</v>
      </c>
      <c r="AE461" s="75">
        <v>0</v>
      </c>
      <c r="AF461" s="75">
        <v>0</v>
      </c>
      <c r="AG461" s="75">
        <f>IF(AG460+2&lt;13,(AG460+2)*AH1,(AG460-10)*AH1)</f>
        <v>0</v>
      </c>
      <c r="AH461" s="75">
        <f>SUM(BG461*AH1)</f>
        <v>0</v>
      </c>
      <c r="AI461" s="75">
        <f>IF(AG461&lt;3,(AI460+1)*AH1,AI460*AH1)</f>
        <v>0</v>
      </c>
      <c r="AJ461" s="75">
        <f>IF(AJ459=AJ460,(AJ460+1-AK461)*AL1,AJ460*AL1)</f>
        <v>0</v>
      </c>
      <c r="AK461" s="75">
        <f t="shared" si="351"/>
        <v>0</v>
      </c>
      <c r="AL461" s="75">
        <f>IF(AJ461-AJ460=0,(AL460+15)*AL1,AM1*AL1)</f>
        <v>0</v>
      </c>
      <c r="AM461" s="75">
        <f>IF(AK461=12,(AM460+1)*AL1,AM460*AL1)</f>
        <v>0</v>
      </c>
      <c r="AN461" s="75">
        <f>IF(AN459=AN460,(AN460+1-AO461)*AO1,AN460*AO1)</f>
        <v>0</v>
      </c>
      <c r="AO461" s="75">
        <f t="shared" si="393"/>
        <v>0</v>
      </c>
      <c r="AP461" s="75">
        <f>IF(AN460=AN461,BG461*AO1,(AP460-15)*AO1)</f>
        <v>0</v>
      </c>
      <c r="AQ461" s="75">
        <f>IF(AO461=12,(AQ460+1)*AO1,AQ460*AO1)</f>
        <v>0</v>
      </c>
      <c r="AR461" s="91">
        <f>SUM(MONTH(BC460+14)*AS1)</f>
        <v>0</v>
      </c>
      <c r="AS461" s="91">
        <f>SUM(DAY(BC460+14)*AS1)</f>
        <v>0</v>
      </c>
      <c r="AT461" s="91">
        <f>SUM(YEAR(BC460+14)*AS1)</f>
        <v>0</v>
      </c>
      <c r="AU461" s="91">
        <f>SUM(MONTH(BC460+7)*AV1)</f>
        <v>0</v>
      </c>
      <c r="AV461" s="91">
        <f>SUM(DAY(BC460+7)*AV1)</f>
        <v>0</v>
      </c>
      <c r="AW461" s="91">
        <f>SUM(YEAR(BC460+7)*AV1)</f>
        <v>0</v>
      </c>
      <c r="AX461" s="91">
        <f t="shared" si="371"/>
        <v>1</v>
      </c>
      <c r="AY461" s="91">
        <f t="shared" si="369"/>
        <v>1</v>
      </c>
      <c r="AZ461" s="91">
        <f t="shared" si="370"/>
        <v>0</v>
      </c>
      <c r="BA461" s="91">
        <f t="shared" si="370"/>
        <v>0</v>
      </c>
      <c r="BB461" s="79">
        <f t="shared" si="372"/>
        <v>0</v>
      </c>
      <c r="BC461" s="91">
        <f t="shared" si="373"/>
        <v>0</v>
      </c>
      <c r="BD461" s="75" t="s">
        <v>59</v>
      </c>
      <c r="BE461" s="91">
        <f>IF(BC461&lt;BU42,((BC461*10)+5),999999)</f>
        <v>5</v>
      </c>
      <c r="BF461" s="91">
        <f t="shared" si="374"/>
        <v>1</v>
      </c>
      <c r="BG461" s="75">
        <f t="shared" si="375"/>
        <v>0</v>
      </c>
      <c r="BH461" s="75">
        <f t="shared" si="394"/>
        <v>0</v>
      </c>
      <c r="BI461" s="75" t="b">
        <f t="shared" si="376"/>
        <v>0</v>
      </c>
      <c r="BJ461" s="75">
        <f t="shared" si="377"/>
        <v>0</v>
      </c>
      <c r="BK461" s="75">
        <f t="shared" si="378"/>
        <v>0</v>
      </c>
      <c r="BL461" s="75" t="b">
        <f t="shared" si="379"/>
        <v>1</v>
      </c>
      <c r="BM461" s="75">
        <f t="shared" si="380"/>
        <v>0</v>
      </c>
      <c r="BN461" s="75">
        <f t="shared" si="381"/>
        <v>0</v>
      </c>
      <c r="BO461" s="75" t="b">
        <f t="shared" si="382"/>
        <v>0</v>
      </c>
      <c r="BP461" s="75">
        <f t="shared" si="383"/>
        <v>0</v>
      </c>
      <c r="BQ461" s="75">
        <f t="shared" si="384"/>
        <v>0</v>
      </c>
      <c r="BR461" s="75"/>
      <c r="BS461" s="72" t="b">
        <f t="shared" si="358"/>
        <v>0</v>
      </c>
      <c r="BT461" s="72">
        <f t="shared" si="363"/>
        <v>0</v>
      </c>
      <c r="BU461" s="69" t="str">
        <f t="shared" si="362"/>
        <v/>
      </c>
      <c r="BV461" s="75"/>
      <c r="BW461" s="75"/>
      <c r="BX461" s="75"/>
      <c r="BY461" s="75"/>
      <c r="BZ461" s="75"/>
      <c r="CA461" s="75"/>
      <c r="CB461" s="75"/>
      <c r="CC461" s="75"/>
      <c r="CD461" s="79">
        <f t="shared" si="385"/>
        <v>0</v>
      </c>
      <c r="CE461" s="92">
        <f>IF(CD461&lt;CE3,CD461,CE3)</f>
        <v>0</v>
      </c>
      <c r="CF461" s="72" t="str">
        <f>IF(CE461&gt;=CE3,"BALLOON","PMT")</f>
        <v>PMT</v>
      </c>
      <c r="CG461" s="91">
        <f t="shared" si="395"/>
        <v>0</v>
      </c>
      <c r="CH461" s="91">
        <f>IF(BX1=360,CB5,CG461)</f>
        <v>0</v>
      </c>
      <c r="CI461" s="75" t="b">
        <f t="shared" si="386"/>
        <v>0</v>
      </c>
      <c r="CJ461" s="75">
        <f t="shared" si="396"/>
        <v>0</v>
      </c>
      <c r="CK461" s="75">
        <f>SUM(CJ461*CK1)</f>
        <v>0</v>
      </c>
      <c r="CL461" s="98">
        <f t="shared" si="387"/>
        <v>0</v>
      </c>
      <c r="CM461" s="97">
        <f>IF(CF461="PMT",E16-CL461,0)</f>
        <v>0</v>
      </c>
      <c r="CN461" s="97">
        <f t="shared" si="350"/>
        <v>0</v>
      </c>
      <c r="CO461" s="97">
        <f t="shared" si="388"/>
        <v>0</v>
      </c>
      <c r="CP461" s="97">
        <f t="shared" si="389"/>
        <v>0</v>
      </c>
      <c r="CQ461" s="94">
        <f t="shared" si="390"/>
        <v>0</v>
      </c>
      <c r="CR461" s="95">
        <f t="shared" si="397"/>
        <v>0</v>
      </c>
      <c r="CS461" s="96">
        <f t="shared" si="391"/>
        <v>0</v>
      </c>
      <c r="CT461" s="75">
        <f t="shared" si="349"/>
        <v>0</v>
      </c>
      <c r="CU461" s="99">
        <f t="shared" si="392"/>
        <v>0</v>
      </c>
      <c r="CV461" s="99">
        <f t="shared" si="368"/>
        <v>0</v>
      </c>
      <c r="CW461" s="100">
        <f t="shared" si="398"/>
        <v>0</v>
      </c>
      <c r="CX461" s="75">
        <f>SUM(CR461*CT461*BE1)</f>
        <v>0</v>
      </c>
    </row>
    <row r="462" spans="1:102" ht="18.95" customHeight="1">
      <c r="A462" s="45" t="str">
        <f t="shared" si="352"/>
        <v/>
      </c>
      <c r="B462" s="55" t="str">
        <f t="shared" si="354"/>
        <v/>
      </c>
      <c r="C462" s="47" t="str">
        <f t="shared" si="353"/>
        <v/>
      </c>
      <c r="D462" s="56" t="str">
        <f t="shared" si="355"/>
        <v/>
      </c>
      <c r="E462" s="121" t="str">
        <f t="shared" si="359"/>
        <v/>
      </c>
      <c r="F462" s="121"/>
      <c r="G462" s="57" t="str">
        <f t="shared" si="356"/>
        <v/>
      </c>
      <c r="H462" s="57" t="str">
        <f t="shared" si="357"/>
        <v/>
      </c>
      <c r="I462" s="128" t="str">
        <f t="shared" si="360"/>
        <v/>
      </c>
      <c r="J462" s="128" t="str">
        <f t="shared" si="361"/>
        <v/>
      </c>
      <c r="K462" s="140" t="str">
        <f t="shared" ref="K462:K502" si="399">IF(C462="","","_____________")</f>
        <v/>
      </c>
      <c r="L462" s="140"/>
      <c r="M462" s="139" t="str">
        <f t="shared" si="365"/>
        <v/>
      </c>
      <c r="N462" s="139"/>
      <c r="O462" s="46" t="str">
        <f t="shared" si="366"/>
        <v/>
      </c>
      <c r="P462" s="51" t="str">
        <f t="shared" si="367"/>
        <v/>
      </c>
      <c r="Q462" s="51"/>
      <c r="R462" s="75">
        <f>IF(R461+1&lt;13,(R461+1)*S1,1*S1)</f>
        <v>0</v>
      </c>
      <c r="S462" s="75">
        <f>SUM(BG462*S1)</f>
        <v>0</v>
      </c>
      <c r="T462" s="75">
        <f>IF(R462=1,(T461+1)*S1,T461*S1)</f>
        <v>0</v>
      </c>
      <c r="U462" s="75">
        <f>IF(U461+3&lt;13,(U461+3)*V1,(U461-9)*V1)</f>
        <v>0</v>
      </c>
      <c r="V462" s="75">
        <f>SUM(BG462*V1)</f>
        <v>0</v>
      </c>
      <c r="W462" s="75">
        <f>IF(U462&lt;4,(W461+1)*V1,W461*V1)</f>
        <v>0</v>
      </c>
      <c r="X462" s="75">
        <f>IF(X461+6&lt;13,(X461+6)*Y1,(X461-6)*Y1)</f>
        <v>0</v>
      </c>
      <c r="Y462" s="75">
        <f>SUM(BG462*Y1)</f>
        <v>0</v>
      </c>
      <c r="Z462" s="75">
        <f>IF(X462&lt;6,(Z461+1)*Y1,Z461*Y1)</f>
        <v>0</v>
      </c>
      <c r="AA462" s="75">
        <f>SUM(AA461*AB1)</f>
        <v>0</v>
      </c>
      <c r="AB462" s="75">
        <f>SUM(BG462*AB1)</f>
        <v>0</v>
      </c>
      <c r="AC462" s="75">
        <f>SUM(AC461+1*AB1)</f>
        <v>0</v>
      </c>
      <c r="AD462" s="75">
        <v>0</v>
      </c>
      <c r="AE462" s="75">
        <v>0</v>
      </c>
      <c r="AF462" s="75">
        <v>0</v>
      </c>
      <c r="AG462" s="75">
        <f>IF(AG461+2&lt;13,(AG461+2)*AH1,(AG461-10)*AH1)</f>
        <v>0</v>
      </c>
      <c r="AH462" s="75">
        <f>SUM(BG462*AH1)</f>
        <v>0</v>
      </c>
      <c r="AI462" s="75">
        <f>IF(AG462&lt;3,(AI461+1)*AH1,AI461*AH1)</f>
        <v>0</v>
      </c>
      <c r="AJ462" s="75">
        <f>IF(AJ460=AJ461,(AJ461+1-AK462)*AL1,AJ461*AL1)</f>
        <v>0</v>
      </c>
      <c r="AK462" s="75">
        <f t="shared" si="351"/>
        <v>0</v>
      </c>
      <c r="AL462" s="75">
        <f>IF(AJ462-AJ461=0,(AL461+15)*AL1,AM1*AL1)</f>
        <v>0</v>
      </c>
      <c r="AM462" s="75">
        <f>IF(AK462=12,(AM461+1)*AL1,AM461*AL1)</f>
        <v>0</v>
      </c>
      <c r="AN462" s="75">
        <f>IF(AN460=AN461,(AN461+1-AO462)*AO1,AN461*AO1)</f>
        <v>0</v>
      </c>
      <c r="AO462" s="75">
        <f t="shared" si="393"/>
        <v>0</v>
      </c>
      <c r="AP462" s="75">
        <f>IF(AN461=AN462,BG462*AO1,(AP461-15)*AO1)</f>
        <v>0</v>
      </c>
      <c r="AQ462" s="75">
        <f>IF(AO462=12,(AQ461+1)*AO1,AQ461*AO1)</f>
        <v>0</v>
      </c>
      <c r="AR462" s="91">
        <f>SUM(MONTH(BC461+14)*AS1)</f>
        <v>0</v>
      </c>
      <c r="AS462" s="91">
        <f>SUM(DAY(BC461+14)*AS1)</f>
        <v>0</v>
      </c>
      <c r="AT462" s="91">
        <f>SUM(YEAR(BC461+14)*AS1)</f>
        <v>0</v>
      </c>
      <c r="AU462" s="91">
        <f>SUM(MONTH(BC461+7)*AV1)</f>
        <v>0</v>
      </c>
      <c r="AV462" s="91">
        <f>SUM(DAY(BC461+7)*AV1)</f>
        <v>0</v>
      </c>
      <c r="AW462" s="91">
        <f>SUM(YEAR(BC461+7)*AV1)</f>
        <v>0</v>
      </c>
      <c r="AX462" s="91">
        <f t="shared" si="371"/>
        <v>1</v>
      </c>
      <c r="AY462" s="91">
        <f t="shared" si="369"/>
        <v>1</v>
      </c>
      <c r="AZ462" s="91">
        <f t="shared" si="370"/>
        <v>0</v>
      </c>
      <c r="BA462" s="91">
        <f t="shared" si="370"/>
        <v>0</v>
      </c>
      <c r="BB462" s="79">
        <f t="shared" si="372"/>
        <v>0</v>
      </c>
      <c r="BC462" s="91">
        <f t="shared" si="373"/>
        <v>0</v>
      </c>
      <c r="BD462" s="75" t="s">
        <v>59</v>
      </c>
      <c r="BE462" s="91">
        <f>IF(BC462&lt;BU42,((BC462*10)+5),999999)</f>
        <v>5</v>
      </c>
      <c r="BF462" s="91">
        <f t="shared" si="374"/>
        <v>1</v>
      </c>
      <c r="BG462" s="75">
        <f t="shared" si="375"/>
        <v>0</v>
      </c>
      <c r="BH462" s="75">
        <f t="shared" si="394"/>
        <v>0</v>
      </c>
      <c r="BI462" s="75" t="b">
        <f t="shared" si="376"/>
        <v>0</v>
      </c>
      <c r="BJ462" s="75">
        <f t="shared" si="377"/>
        <v>0</v>
      </c>
      <c r="BK462" s="75">
        <f t="shared" si="378"/>
        <v>0</v>
      </c>
      <c r="BL462" s="75" t="b">
        <f t="shared" si="379"/>
        <v>1</v>
      </c>
      <c r="BM462" s="75">
        <f t="shared" si="380"/>
        <v>0</v>
      </c>
      <c r="BN462" s="75">
        <f t="shared" si="381"/>
        <v>0</v>
      </c>
      <c r="BO462" s="75" t="b">
        <f t="shared" si="382"/>
        <v>0</v>
      </c>
      <c r="BP462" s="75">
        <f t="shared" si="383"/>
        <v>0</v>
      </c>
      <c r="BQ462" s="75">
        <f t="shared" si="384"/>
        <v>0</v>
      </c>
      <c r="BR462" s="75"/>
      <c r="BS462" s="72" t="b">
        <f t="shared" si="358"/>
        <v>0</v>
      </c>
      <c r="BT462" s="72">
        <f t="shared" si="363"/>
        <v>0</v>
      </c>
      <c r="BU462" s="69" t="str">
        <f t="shared" si="362"/>
        <v/>
      </c>
      <c r="BV462" s="75"/>
      <c r="BW462" s="75"/>
      <c r="BX462" s="75"/>
      <c r="BY462" s="75"/>
      <c r="BZ462" s="75"/>
      <c r="CA462" s="75"/>
      <c r="CB462" s="75"/>
      <c r="CC462" s="75"/>
      <c r="CD462" s="79">
        <f t="shared" si="385"/>
        <v>0</v>
      </c>
      <c r="CE462" s="92">
        <f>IF(CD462&lt;CE3,CD462,CE3)</f>
        <v>0</v>
      </c>
      <c r="CF462" s="72" t="str">
        <f>IF(CE462&gt;=CE3,"BALLOON","PMT")</f>
        <v>PMT</v>
      </c>
      <c r="CG462" s="91">
        <f t="shared" si="395"/>
        <v>0</v>
      </c>
      <c r="CH462" s="91">
        <f>IF(BX1=360,CB5,CG462)</f>
        <v>0</v>
      </c>
      <c r="CI462" s="75" t="b">
        <f t="shared" si="386"/>
        <v>0</v>
      </c>
      <c r="CJ462" s="75">
        <f t="shared" si="396"/>
        <v>0</v>
      </c>
      <c r="CK462" s="75">
        <f>SUM(CJ462*CK1)</f>
        <v>0</v>
      </c>
      <c r="CL462" s="98">
        <f t="shared" si="387"/>
        <v>0</v>
      </c>
      <c r="CM462" s="97">
        <f>IF(CF462="PMT",E16-CL462,0)</f>
        <v>0</v>
      </c>
      <c r="CN462" s="97">
        <f t="shared" si="350"/>
        <v>0</v>
      </c>
      <c r="CO462" s="97">
        <f t="shared" si="388"/>
        <v>0</v>
      </c>
      <c r="CP462" s="97">
        <f t="shared" si="389"/>
        <v>0</v>
      </c>
      <c r="CQ462" s="94">
        <f t="shared" si="390"/>
        <v>0</v>
      </c>
      <c r="CR462" s="95">
        <f t="shared" si="397"/>
        <v>0</v>
      </c>
      <c r="CS462" s="96">
        <f t="shared" si="391"/>
        <v>0</v>
      </c>
      <c r="CT462" s="75">
        <f t="shared" si="349"/>
        <v>0</v>
      </c>
      <c r="CU462" s="99">
        <f t="shared" si="392"/>
        <v>0</v>
      </c>
      <c r="CV462" s="99">
        <f t="shared" si="368"/>
        <v>0</v>
      </c>
      <c r="CW462" s="100">
        <f t="shared" si="398"/>
        <v>0</v>
      </c>
      <c r="CX462" s="75">
        <f>SUM(CR462*CT462*BE1)</f>
        <v>0</v>
      </c>
    </row>
    <row r="463" spans="1:102" ht="18.95" customHeight="1">
      <c r="A463" s="45" t="str">
        <f t="shared" si="352"/>
        <v/>
      </c>
      <c r="B463" s="55" t="str">
        <f t="shared" si="354"/>
        <v/>
      </c>
      <c r="C463" s="47" t="str">
        <f t="shared" si="353"/>
        <v/>
      </c>
      <c r="D463" s="56" t="str">
        <f t="shared" si="355"/>
        <v/>
      </c>
      <c r="E463" s="121" t="str">
        <f t="shared" si="359"/>
        <v/>
      </c>
      <c r="F463" s="121"/>
      <c r="G463" s="57" t="str">
        <f t="shared" si="356"/>
        <v/>
      </c>
      <c r="H463" s="57" t="str">
        <f t="shared" si="357"/>
        <v/>
      </c>
      <c r="I463" s="128" t="str">
        <f t="shared" si="360"/>
        <v/>
      </c>
      <c r="J463" s="128" t="str">
        <f t="shared" si="361"/>
        <v/>
      </c>
      <c r="K463" s="140" t="str">
        <f t="shared" si="399"/>
        <v/>
      </c>
      <c r="L463" s="140"/>
      <c r="M463" s="139" t="str">
        <f t="shared" si="365"/>
        <v/>
      </c>
      <c r="N463" s="139"/>
      <c r="O463" s="46" t="str">
        <f t="shared" si="366"/>
        <v/>
      </c>
      <c r="P463" s="51" t="str">
        <f t="shared" si="367"/>
        <v/>
      </c>
      <c r="Q463" s="51"/>
      <c r="R463" s="75">
        <f>IF(R462+1&lt;13,(R462+1)*S1,1*S1)</f>
        <v>0</v>
      </c>
      <c r="S463" s="75">
        <f>SUM(BG463*S1)</f>
        <v>0</v>
      </c>
      <c r="T463" s="75">
        <f>IF(R463=1,(T462+1)*S1,T462*S1)</f>
        <v>0</v>
      </c>
      <c r="U463" s="75">
        <f>IF(U462+3&lt;13,(U462+3)*V1,(U462-9)*V1)</f>
        <v>0</v>
      </c>
      <c r="V463" s="75">
        <f>SUM(BG463*V1)</f>
        <v>0</v>
      </c>
      <c r="W463" s="75">
        <f>IF(U463&lt;4,(W462+1)*V1,W462*V1)</f>
        <v>0</v>
      </c>
      <c r="X463" s="75">
        <f>IF(X462+6&lt;13,(X462+6)*Y1,(X462-6)*Y1)</f>
        <v>0</v>
      </c>
      <c r="Y463" s="75">
        <f>SUM(BG463*Y1)</f>
        <v>0</v>
      </c>
      <c r="Z463" s="75">
        <f>IF(X463&lt;6,(Z462+1)*Y1,Z462*Y1)</f>
        <v>0</v>
      </c>
      <c r="AA463" s="75">
        <f>SUM(AA462*AB1)</f>
        <v>0</v>
      </c>
      <c r="AB463" s="75">
        <f>SUM(BG463*AB1)</f>
        <v>0</v>
      </c>
      <c r="AC463" s="75">
        <f>SUM(AC462+1*AB1)</f>
        <v>0</v>
      </c>
      <c r="AD463" s="75">
        <v>0</v>
      </c>
      <c r="AE463" s="75">
        <v>0</v>
      </c>
      <c r="AF463" s="75">
        <v>0</v>
      </c>
      <c r="AG463" s="75">
        <f>IF(AG462+2&lt;13,(AG462+2)*AH1,(AG462-10)*AH1)</f>
        <v>0</v>
      </c>
      <c r="AH463" s="75">
        <f>SUM(BG463*AH1)</f>
        <v>0</v>
      </c>
      <c r="AI463" s="75">
        <f>IF(AG463&lt;3,(AI462+1)*AH1,AI462*AH1)</f>
        <v>0</v>
      </c>
      <c r="AJ463" s="75">
        <f>IF(AJ461=AJ462,(AJ462+1-AK463)*AL1,AJ462*AL1)</f>
        <v>0</v>
      </c>
      <c r="AK463" s="75">
        <f t="shared" si="351"/>
        <v>0</v>
      </c>
      <c r="AL463" s="75">
        <f>IF(AJ463-AJ462=0,(AL462+15)*AL1,AM1*AL1)</f>
        <v>0</v>
      </c>
      <c r="AM463" s="75">
        <f>IF(AK463=12,(AM462+1)*AL1,AM462*AL1)</f>
        <v>0</v>
      </c>
      <c r="AN463" s="75">
        <f>IF(AN461=AN462,(AN462+1-AO463)*AO1,AN462*AO1)</f>
        <v>0</v>
      </c>
      <c r="AO463" s="75">
        <f t="shared" si="393"/>
        <v>0</v>
      </c>
      <c r="AP463" s="75">
        <f>IF(AN462=AN463,BG463*AO1,(AP462-15)*AO1)</f>
        <v>0</v>
      </c>
      <c r="AQ463" s="75">
        <f>IF(AO463=12,(AQ462+1)*AO1,AQ462*AO1)</f>
        <v>0</v>
      </c>
      <c r="AR463" s="91">
        <f>SUM(MONTH(BC462+14)*AS1)</f>
        <v>0</v>
      </c>
      <c r="AS463" s="91">
        <f>SUM(DAY(BC462+14)*AS1)</f>
        <v>0</v>
      </c>
      <c r="AT463" s="91">
        <f>SUM(YEAR(BC462+14)*AS1)</f>
        <v>0</v>
      </c>
      <c r="AU463" s="91">
        <f>SUM(MONTH(BC462+7)*AV1)</f>
        <v>0</v>
      </c>
      <c r="AV463" s="91">
        <f>SUM(DAY(BC462+7)*AV1)</f>
        <v>0</v>
      </c>
      <c r="AW463" s="91">
        <f>SUM(YEAR(BC462+7)*AV1)</f>
        <v>0</v>
      </c>
      <c r="AX463" s="91">
        <f t="shared" si="371"/>
        <v>1</v>
      </c>
      <c r="AY463" s="91">
        <f t="shared" si="369"/>
        <v>1</v>
      </c>
      <c r="AZ463" s="91">
        <f t="shared" si="370"/>
        <v>0</v>
      </c>
      <c r="BA463" s="91">
        <f t="shared" si="370"/>
        <v>0</v>
      </c>
      <c r="BB463" s="79">
        <f t="shared" si="372"/>
        <v>0</v>
      </c>
      <c r="BC463" s="91">
        <f t="shared" si="373"/>
        <v>0</v>
      </c>
      <c r="BD463" s="75" t="s">
        <v>59</v>
      </c>
      <c r="BE463" s="91">
        <f>IF(BC463&lt;BU42,((BC463*10)+5),999999)</f>
        <v>5</v>
      </c>
      <c r="BF463" s="91">
        <f t="shared" si="374"/>
        <v>1</v>
      </c>
      <c r="BG463" s="75">
        <f t="shared" si="375"/>
        <v>0</v>
      </c>
      <c r="BH463" s="75">
        <f t="shared" si="394"/>
        <v>0</v>
      </c>
      <c r="BI463" s="75" t="b">
        <f t="shared" si="376"/>
        <v>0</v>
      </c>
      <c r="BJ463" s="75">
        <f t="shared" si="377"/>
        <v>0</v>
      </c>
      <c r="BK463" s="75">
        <f t="shared" si="378"/>
        <v>0</v>
      </c>
      <c r="BL463" s="75" t="b">
        <f t="shared" si="379"/>
        <v>1</v>
      </c>
      <c r="BM463" s="75">
        <f t="shared" si="380"/>
        <v>0</v>
      </c>
      <c r="BN463" s="75">
        <f t="shared" si="381"/>
        <v>0</v>
      </c>
      <c r="BO463" s="75" t="b">
        <f t="shared" si="382"/>
        <v>0</v>
      </c>
      <c r="BP463" s="75">
        <f t="shared" si="383"/>
        <v>0</v>
      </c>
      <c r="BQ463" s="75">
        <f t="shared" si="384"/>
        <v>0</v>
      </c>
      <c r="BR463" s="75"/>
      <c r="BS463" s="72" t="b">
        <f t="shared" si="358"/>
        <v>0</v>
      </c>
      <c r="BT463" s="72">
        <f t="shared" si="363"/>
        <v>0</v>
      </c>
      <c r="BU463" s="69" t="str">
        <f t="shared" si="362"/>
        <v/>
      </c>
      <c r="BV463" s="75"/>
      <c r="BW463" s="75"/>
      <c r="BX463" s="75"/>
      <c r="BY463" s="75"/>
      <c r="BZ463" s="75"/>
      <c r="CA463" s="75"/>
      <c r="CB463" s="75"/>
      <c r="CC463" s="75"/>
      <c r="CD463" s="79">
        <f t="shared" si="385"/>
        <v>0</v>
      </c>
      <c r="CE463" s="92">
        <f>IF(CD463&lt;CE3,CD463,CE3)</f>
        <v>0</v>
      </c>
      <c r="CF463" s="72" t="str">
        <f>IF(CE463&gt;=CE3,"BALLOON","PMT")</f>
        <v>PMT</v>
      </c>
      <c r="CG463" s="91">
        <f t="shared" si="395"/>
        <v>0</v>
      </c>
      <c r="CH463" s="91">
        <f>IF(BX1=360,CB5,CG463)</f>
        <v>0</v>
      </c>
      <c r="CI463" s="75" t="b">
        <f t="shared" si="386"/>
        <v>0</v>
      </c>
      <c r="CJ463" s="75">
        <f t="shared" si="396"/>
        <v>0</v>
      </c>
      <c r="CK463" s="75">
        <f>SUM(CJ463*CK1)</f>
        <v>0</v>
      </c>
      <c r="CL463" s="98">
        <f t="shared" si="387"/>
        <v>0</v>
      </c>
      <c r="CM463" s="97">
        <f>IF(CF463="PMT",E16-CL463,0)</f>
        <v>0</v>
      </c>
      <c r="CN463" s="97">
        <f t="shared" si="350"/>
        <v>0</v>
      </c>
      <c r="CO463" s="97">
        <f t="shared" si="388"/>
        <v>0</v>
      </c>
      <c r="CP463" s="97">
        <f t="shared" si="389"/>
        <v>0</v>
      </c>
      <c r="CQ463" s="94">
        <f t="shared" si="390"/>
        <v>0</v>
      </c>
      <c r="CR463" s="95">
        <f t="shared" si="397"/>
        <v>0</v>
      </c>
      <c r="CS463" s="96">
        <f t="shared" si="391"/>
        <v>0</v>
      </c>
      <c r="CT463" s="75">
        <f t="shared" ref="CT463:CT526" si="400">IF(CG463&gt;0,1,0)</f>
        <v>0</v>
      </c>
      <c r="CU463" s="99">
        <f t="shared" si="392"/>
        <v>0</v>
      </c>
      <c r="CV463" s="99">
        <f t="shared" si="368"/>
        <v>0</v>
      </c>
      <c r="CW463" s="100">
        <f t="shared" si="398"/>
        <v>0</v>
      </c>
      <c r="CX463" s="75">
        <f>SUM(CR463*CT463*BE1)</f>
        <v>0</v>
      </c>
    </row>
    <row r="464" spans="1:102" ht="18.95" customHeight="1">
      <c r="A464" s="45" t="str">
        <f t="shared" si="352"/>
        <v/>
      </c>
      <c r="B464" s="55" t="str">
        <f t="shared" si="354"/>
        <v/>
      </c>
      <c r="C464" s="47" t="str">
        <f t="shared" si="353"/>
        <v/>
      </c>
      <c r="D464" s="56" t="str">
        <f t="shared" si="355"/>
        <v/>
      </c>
      <c r="E464" s="121" t="str">
        <f t="shared" si="359"/>
        <v/>
      </c>
      <c r="F464" s="121"/>
      <c r="G464" s="57" t="str">
        <f t="shared" si="356"/>
        <v/>
      </c>
      <c r="H464" s="57" t="str">
        <f t="shared" si="357"/>
        <v/>
      </c>
      <c r="I464" s="128" t="str">
        <f t="shared" si="360"/>
        <v/>
      </c>
      <c r="J464" s="128" t="str">
        <f t="shared" si="361"/>
        <v/>
      </c>
      <c r="K464" s="140" t="str">
        <f t="shared" si="399"/>
        <v/>
      </c>
      <c r="L464" s="140"/>
      <c r="M464" s="139" t="str">
        <f t="shared" si="365"/>
        <v/>
      </c>
      <c r="N464" s="139"/>
      <c r="O464" s="46" t="str">
        <f t="shared" si="366"/>
        <v/>
      </c>
      <c r="P464" s="51" t="str">
        <f t="shared" si="367"/>
        <v/>
      </c>
      <c r="Q464" s="51"/>
      <c r="R464" s="75">
        <f>IF(R463+1&lt;13,(R463+1)*S1,1*S1)</f>
        <v>0</v>
      </c>
      <c r="S464" s="75">
        <f>SUM(BG464*S1)</f>
        <v>0</v>
      </c>
      <c r="T464" s="75">
        <f>IF(R464=1,(T463+1)*S1,T463*S1)</f>
        <v>0</v>
      </c>
      <c r="U464" s="75">
        <f>IF(U463+3&lt;13,(U463+3)*V1,(U463-9)*V1)</f>
        <v>0</v>
      </c>
      <c r="V464" s="75">
        <f>SUM(BG464*V1)</f>
        <v>0</v>
      </c>
      <c r="W464" s="75">
        <f>IF(U464&lt;4,(W463+1)*V1,W463*V1)</f>
        <v>0</v>
      </c>
      <c r="X464" s="75">
        <f>IF(X463+6&lt;13,(X463+6)*Y1,(X463-6)*Y1)</f>
        <v>0</v>
      </c>
      <c r="Y464" s="75">
        <f>SUM(BG464*Y1)</f>
        <v>0</v>
      </c>
      <c r="Z464" s="75">
        <f>IF(X464&lt;6,(Z463+1)*Y1,Z463*Y1)</f>
        <v>0</v>
      </c>
      <c r="AA464" s="75">
        <f>SUM(AA463*AB1)</f>
        <v>0</v>
      </c>
      <c r="AB464" s="75">
        <f>SUM(BG464*AB1)</f>
        <v>0</v>
      </c>
      <c r="AC464" s="75">
        <f>SUM(AC463+1*AB1)</f>
        <v>0</v>
      </c>
      <c r="AD464" s="75">
        <v>0</v>
      </c>
      <c r="AE464" s="75">
        <v>0</v>
      </c>
      <c r="AF464" s="75">
        <v>0</v>
      </c>
      <c r="AG464" s="75">
        <f>IF(AG463+2&lt;13,(AG463+2)*AH1,(AG463-10)*AH1)</f>
        <v>0</v>
      </c>
      <c r="AH464" s="75">
        <f>SUM(BG464*AH1)</f>
        <v>0</v>
      </c>
      <c r="AI464" s="75">
        <f>IF(AG464&lt;3,(AI463+1)*AH1,AI463*AH1)</f>
        <v>0</v>
      </c>
      <c r="AJ464" s="75">
        <f>IF(AJ462=AJ463,(AJ463+1-AK464)*AL1,AJ463*AL1)</f>
        <v>0</v>
      </c>
      <c r="AK464" s="75">
        <f t="shared" si="351"/>
        <v>0</v>
      </c>
      <c r="AL464" s="75">
        <f>IF(AJ464-AJ463=0,(AL463+15)*AL1,AM1*AL1)</f>
        <v>0</v>
      </c>
      <c r="AM464" s="75">
        <f>IF(AK464=12,(AM463+1)*AL1,AM463*AL1)</f>
        <v>0</v>
      </c>
      <c r="AN464" s="75">
        <f>IF(AN462=AN463,(AN463+1-AO464)*AO1,AN463*AO1)</f>
        <v>0</v>
      </c>
      <c r="AO464" s="75">
        <f t="shared" si="393"/>
        <v>0</v>
      </c>
      <c r="AP464" s="75">
        <f>IF(AN463=AN464,BG464*AO1,(AP463-15)*AO1)</f>
        <v>0</v>
      </c>
      <c r="AQ464" s="75">
        <f>IF(AO464=12,(AQ463+1)*AO1,AQ463*AO1)</f>
        <v>0</v>
      </c>
      <c r="AR464" s="91">
        <f>SUM(MONTH(BC463+14)*AS1)</f>
        <v>0</v>
      </c>
      <c r="AS464" s="91">
        <f>SUM(DAY(BC463+14)*AS1)</f>
        <v>0</v>
      </c>
      <c r="AT464" s="91">
        <f>SUM(YEAR(BC463+14)*AS1)</f>
        <v>0</v>
      </c>
      <c r="AU464" s="91">
        <f>SUM(MONTH(BC463+7)*AV1)</f>
        <v>0</v>
      </c>
      <c r="AV464" s="91">
        <f>SUM(DAY(BC463+7)*AV1)</f>
        <v>0</v>
      </c>
      <c r="AW464" s="91">
        <f>SUM(YEAR(BC463+7)*AV1)</f>
        <v>0</v>
      </c>
      <c r="AX464" s="91">
        <f t="shared" si="371"/>
        <v>1</v>
      </c>
      <c r="AY464" s="91">
        <f t="shared" si="369"/>
        <v>1</v>
      </c>
      <c r="AZ464" s="91">
        <f t="shared" si="370"/>
        <v>0</v>
      </c>
      <c r="BA464" s="91">
        <f t="shared" si="370"/>
        <v>0</v>
      </c>
      <c r="BB464" s="79">
        <f t="shared" si="372"/>
        <v>0</v>
      </c>
      <c r="BC464" s="91">
        <f t="shared" si="373"/>
        <v>0</v>
      </c>
      <c r="BD464" s="75" t="s">
        <v>59</v>
      </c>
      <c r="BE464" s="91">
        <f>IF(BC464&lt;BU42,((BC464*10)+5),999999)</f>
        <v>5</v>
      </c>
      <c r="BF464" s="91">
        <f t="shared" si="374"/>
        <v>1</v>
      </c>
      <c r="BG464" s="75">
        <f t="shared" si="375"/>
        <v>0</v>
      </c>
      <c r="BH464" s="75">
        <f t="shared" si="394"/>
        <v>0</v>
      </c>
      <c r="BI464" s="75" t="b">
        <f t="shared" si="376"/>
        <v>0</v>
      </c>
      <c r="BJ464" s="75">
        <f t="shared" si="377"/>
        <v>0</v>
      </c>
      <c r="BK464" s="75">
        <f t="shared" si="378"/>
        <v>0</v>
      </c>
      <c r="BL464" s="75" t="b">
        <f t="shared" si="379"/>
        <v>1</v>
      </c>
      <c r="BM464" s="75">
        <f t="shared" si="380"/>
        <v>0</v>
      </c>
      <c r="BN464" s="75">
        <f t="shared" si="381"/>
        <v>0</v>
      </c>
      <c r="BO464" s="75" t="b">
        <f t="shared" si="382"/>
        <v>0</v>
      </c>
      <c r="BP464" s="75">
        <f t="shared" si="383"/>
        <v>0</v>
      </c>
      <c r="BQ464" s="75">
        <f t="shared" si="384"/>
        <v>0</v>
      </c>
      <c r="BR464" s="75"/>
      <c r="BS464" s="72" t="b">
        <f t="shared" si="358"/>
        <v>0</v>
      </c>
      <c r="BT464" s="72">
        <f t="shared" si="363"/>
        <v>0</v>
      </c>
      <c r="BU464" s="69" t="str">
        <f t="shared" si="362"/>
        <v/>
      </c>
      <c r="BV464" s="75"/>
      <c r="BW464" s="75"/>
      <c r="BX464" s="75"/>
      <c r="BY464" s="75"/>
      <c r="BZ464" s="75"/>
      <c r="CA464" s="75"/>
      <c r="CB464" s="75"/>
      <c r="CC464" s="75"/>
      <c r="CD464" s="79">
        <f t="shared" si="385"/>
        <v>0</v>
      </c>
      <c r="CE464" s="92">
        <f>IF(CD464&lt;CE3,CD464,CE3)</f>
        <v>0</v>
      </c>
      <c r="CF464" s="72" t="str">
        <f>IF(CE464&gt;=CE3,"BALLOON","PMT")</f>
        <v>PMT</v>
      </c>
      <c r="CG464" s="91">
        <f t="shared" si="395"/>
        <v>0</v>
      </c>
      <c r="CH464" s="91">
        <f>IF(BX1=360,CB5,CG464)</f>
        <v>0</v>
      </c>
      <c r="CI464" s="75" t="b">
        <f t="shared" si="386"/>
        <v>0</v>
      </c>
      <c r="CJ464" s="75">
        <f t="shared" si="396"/>
        <v>0</v>
      </c>
      <c r="CK464" s="75">
        <f>SUM(CJ464*CK1)</f>
        <v>0</v>
      </c>
      <c r="CL464" s="98">
        <f t="shared" si="387"/>
        <v>0</v>
      </c>
      <c r="CM464" s="97">
        <f>IF(CF464="PMT",E16-CL464,0)</f>
        <v>0</v>
      </c>
      <c r="CN464" s="97">
        <f t="shared" si="350"/>
        <v>0</v>
      </c>
      <c r="CO464" s="97">
        <f t="shared" si="388"/>
        <v>0</v>
      </c>
      <c r="CP464" s="97">
        <f t="shared" si="389"/>
        <v>0</v>
      </c>
      <c r="CQ464" s="94">
        <f t="shared" si="390"/>
        <v>0</v>
      </c>
      <c r="CR464" s="95">
        <f t="shared" si="397"/>
        <v>0</v>
      </c>
      <c r="CS464" s="96">
        <f t="shared" si="391"/>
        <v>0</v>
      </c>
      <c r="CT464" s="75">
        <f t="shared" si="400"/>
        <v>0</v>
      </c>
      <c r="CU464" s="99">
        <f t="shared" si="392"/>
        <v>0</v>
      </c>
      <c r="CV464" s="99">
        <f t="shared" si="368"/>
        <v>0</v>
      </c>
      <c r="CW464" s="100">
        <f t="shared" si="398"/>
        <v>0</v>
      </c>
      <c r="CX464" s="75">
        <f>SUM(CR464*CT464*BE1)</f>
        <v>0</v>
      </c>
    </row>
    <row r="465" spans="1:102" ht="18.95" customHeight="1">
      <c r="A465" s="45" t="str">
        <f t="shared" si="352"/>
        <v/>
      </c>
      <c r="B465" s="55" t="str">
        <f t="shared" si="354"/>
        <v/>
      </c>
      <c r="C465" s="47" t="str">
        <f t="shared" si="353"/>
        <v/>
      </c>
      <c r="D465" s="56" t="str">
        <f t="shared" si="355"/>
        <v/>
      </c>
      <c r="E465" s="121" t="str">
        <f t="shared" si="359"/>
        <v/>
      </c>
      <c r="F465" s="121"/>
      <c r="G465" s="57" t="str">
        <f t="shared" si="356"/>
        <v/>
      </c>
      <c r="H465" s="57" t="str">
        <f t="shared" si="357"/>
        <v/>
      </c>
      <c r="I465" s="128" t="str">
        <f t="shared" si="360"/>
        <v/>
      </c>
      <c r="J465" s="128" t="str">
        <f t="shared" si="361"/>
        <v/>
      </c>
      <c r="K465" s="140" t="str">
        <f t="shared" si="399"/>
        <v/>
      </c>
      <c r="L465" s="140"/>
      <c r="M465" s="139" t="str">
        <f t="shared" si="365"/>
        <v/>
      </c>
      <c r="N465" s="139"/>
      <c r="O465" s="46" t="str">
        <f t="shared" si="366"/>
        <v/>
      </c>
      <c r="P465" s="51" t="str">
        <f t="shared" si="367"/>
        <v/>
      </c>
      <c r="Q465" s="51"/>
      <c r="R465" s="75">
        <f>IF(R464+1&lt;13,(R464+1)*S1,1*S1)</f>
        <v>0</v>
      </c>
      <c r="S465" s="75">
        <f>SUM(BG465*S1)</f>
        <v>0</v>
      </c>
      <c r="T465" s="75">
        <f>IF(R465=1,(T464+1)*S1,T464*S1)</f>
        <v>0</v>
      </c>
      <c r="U465" s="75">
        <f>IF(U464+3&lt;13,(U464+3)*V1,(U464-9)*V1)</f>
        <v>0</v>
      </c>
      <c r="V465" s="75">
        <f>SUM(BG465*V1)</f>
        <v>0</v>
      </c>
      <c r="W465" s="75">
        <f>IF(U465&lt;4,(W464+1)*V1,W464*V1)</f>
        <v>0</v>
      </c>
      <c r="X465" s="75">
        <f>IF(X464+6&lt;13,(X464+6)*Y1,(X464-6)*Y1)</f>
        <v>0</v>
      </c>
      <c r="Y465" s="75">
        <f>SUM(BG465*Y1)</f>
        <v>0</v>
      </c>
      <c r="Z465" s="75">
        <f>IF(X465&lt;6,(Z464+1)*Y1,Z464*Y1)</f>
        <v>0</v>
      </c>
      <c r="AA465" s="75">
        <f>SUM(AA464*AB1)</f>
        <v>0</v>
      </c>
      <c r="AB465" s="75">
        <f>SUM(BG465*AB1)</f>
        <v>0</v>
      </c>
      <c r="AC465" s="75">
        <f>SUM(AC464+1*AB1)</f>
        <v>0</v>
      </c>
      <c r="AD465" s="75">
        <v>0</v>
      </c>
      <c r="AE465" s="75">
        <v>0</v>
      </c>
      <c r="AF465" s="75">
        <v>0</v>
      </c>
      <c r="AG465" s="75">
        <f>IF(AG464+2&lt;13,(AG464+2)*AH1,(AG464-10)*AH1)</f>
        <v>0</v>
      </c>
      <c r="AH465" s="75">
        <f>SUM(BG465*AH1)</f>
        <v>0</v>
      </c>
      <c r="AI465" s="75">
        <f>IF(AG465&lt;3,(AI464+1)*AH1,AI464*AH1)</f>
        <v>0</v>
      </c>
      <c r="AJ465" s="75">
        <f>IF(AJ463=AJ464,(AJ464+1-AK465)*AL1,AJ464*AL1)</f>
        <v>0</v>
      </c>
      <c r="AK465" s="75">
        <f t="shared" si="351"/>
        <v>0</v>
      </c>
      <c r="AL465" s="75">
        <f>IF(AJ465-AJ464=0,(AL464+15)*AL1,AM1*AL1)</f>
        <v>0</v>
      </c>
      <c r="AM465" s="75">
        <f>IF(AK465=12,(AM464+1)*AL1,AM464*AL1)</f>
        <v>0</v>
      </c>
      <c r="AN465" s="75">
        <f>IF(AN463=AN464,(AN464+1-AO465)*AO1,AN464*AO1)</f>
        <v>0</v>
      </c>
      <c r="AO465" s="75">
        <f t="shared" si="393"/>
        <v>0</v>
      </c>
      <c r="AP465" s="75">
        <f>IF(AN464=AN465,BG465*AO1,(AP464-15)*AO1)</f>
        <v>0</v>
      </c>
      <c r="AQ465" s="75">
        <f>IF(AO465=12,(AQ464+1)*AO1,AQ464*AO1)</f>
        <v>0</v>
      </c>
      <c r="AR465" s="91">
        <f>SUM(MONTH(BC464+14)*AS1)</f>
        <v>0</v>
      </c>
      <c r="AS465" s="91">
        <f>SUM(DAY(BC464+14)*AS1)</f>
        <v>0</v>
      </c>
      <c r="AT465" s="91">
        <f>SUM(YEAR(BC464+14)*AS1)</f>
        <v>0</v>
      </c>
      <c r="AU465" s="91">
        <f>SUM(MONTH(BC464+7)*AV1)</f>
        <v>0</v>
      </c>
      <c r="AV465" s="91">
        <f>SUM(DAY(BC464+7)*AV1)</f>
        <v>0</v>
      </c>
      <c r="AW465" s="91">
        <f>SUM(YEAR(BC464+7)*AV1)</f>
        <v>0</v>
      </c>
      <c r="AX465" s="91">
        <f t="shared" si="371"/>
        <v>1</v>
      </c>
      <c r="AY465" s="91">
        <f t="shared" si="369"/>
        <v>1</v>
      </c>
      <c r="AZ465" s="91">
        <f t="shared" si="370"/>
        <v>0</v>
      </c>
      <c r="BA465" s="91">
        <f t="shared" si="370"/>
        <v>0</v>
      </c>
      <c r="BB465" s="79">
        <f t="shared" si="372"/>
        <v>0</v>
      </c>
      <c r="BC465" s="91">
        <f t="shared" si="373"/>
        <v>0</v>
      </c>
      <c r="BD465" s="75" t="s">
        <v>59</v>
      </c>
      <c r="BE465" s="91">
        <f>IF(BC465&lt;BU42,((BC465*10)+5),999999)</f>
        <v>5</v>
      </c>
      <c r="BF465" s="91">
        <f t="shared" si="374"/>
        <v>1</v>
      </c>
      <c r="BG465" s="75">
        <f t="shared" si="375"/>
        <v>0</v>
      </c>
      <c r="BH465" s="75">
        <f t="shared" si="394"/>
        <v>0</v>
      </c>
      <c r="BI465" s="75" t="b">
        <f t="shared" si="376"/>
        <v>0</v>
      </c>
      <c r="BJ465" s="75">
        <f t="shared" si="377"/>
        <v>0</v>
      </c>
      <c r="BK465" s="75">
        <f t="shared" si="378"/>
        <v>0</v>
      </c>
      <c r="BL465" s="75" t="b">
        <f t="shared" si="379"/>
        <v>1</v>
      </c>
      <c r="BM465" s="75">
        <f t="shared" si="380"/>
        <v>0</v>
      </c>
      <c r="BN465" s="75">
        <f t="shared" si="381"/>
        <v>0</v>
      </c>
      <c r="BO465" s="75" t="b">
        <f t="shared" si="382"/>
        <v>0</v>
      </c>
      <c r="BP465" s="75">
        <f t="shared" si="383"/>
        <v>0</v>
      </c>
      <c r="BQ465" s="75">
        <f t="shared" si="384"/>
        <v>0</v>
      </c>
      <c r="BR465" s="75"/>
      <c r="BS465" s="72" t="b">
        <f t="shared" si="358"/>
        <v>0</v>
      </c>
      <c r="BT465" s="72">
        <f t="shared" si="363"/>
        <v>0</v>
      </c>
      <c r="BU465" s="69" t="str">
        <f t="shared" si="362"/>
        <v/>
      </c>
      <c r="BV465" s="75"/>
      <c r="BW465" s="75"/>
      <c r="BX465" s="75"/>
      <c r="BY465" s="75"/>
      <c r="BZ465" s="75"/>
      <c r="CA465" s="75"/>
      <c r="CB465" s="75"/>
      <c r="CC465" s="75"/>
      <c r="CD465" s="79">
        <f t="shared" si="385"/>
        <v>0</v>
      </c>
      <c r="CE465" s="92">
        <f>IF(CD465&lt;CE3,CD465,CE3)</f>
        <v>0</v>
      </c>
      <c r="CF465" s="72" t="str">
        <f>IF(CE465&gt;=CE3,"BALLOON","PMT")</f>
        <v>PMT</v>
      </c>
      <c r="CG465" s="91">
        <f t="shared" si="395"/>
        <v>0</v>
      </c>
      <c r="CH465" s="91">
        <f>IF(BX1=360,CB5,CG465)</f>
        <v>0</v>
      </c>
      <c r="CI465" s="75" t="b">
        <f t="shared" si="386"/>
        <v>0</v>
      </c>
      <c r="CJ465" s="75">
        <f t="shared" si="396"/>
        <v>0</v>
      </c>
      <c r="CK465" s="75">
        <f>SUM(CJ465*CK1)</f>
        <v>0</v>
      </c>
      <c r="CL465" s="98">
        <f t="shared" si="387"/>
        <v>0</v>
      </c>
      <c r="CM465" s="97">
        <f>IF(CF465="PMT",E16-CL465,0)</f>
        <v>0</v>
      </c>
      <c r="CN465" s="97">
        <f t="shared" si="350"/>
        <v>0</v>
      </c>
      <c r="CO465" s="97">
        <f t="shared" si="388"/>
        <v>0</v>
      </c>
      <c r="CP465" s="97">
        <f t="shared" si="389"/>
        <v>0</v>
      </c>
      <c r="CQ465" s="94">
        <f t="shared" si="390"/>
        <v>0</v>
      </c>
      <c r="CR465" s="95">
        <f t="shared" si="397"/>
        <v>0</v>
      </c>
      <c r="CS465" s="96">
        <f t="shared" si="391"/>
        <v>0</v>
      </c>
      <c r="CT465" s="75">
        <f t="shared" si="400"/>
        <v>0</v>
      </c>
      <c r="CU465" s="99">
        <f t="shared" si="392"/>
        <v>0</v>
      </c>
      <c r="CV465" s="99">
        <f t="shared" si="368"/>
        <v>0</v>
      </c>
      <c r="CW465" s="100">
        <f t="shared" si="398"/>
        <v>0</v>
      </c>
      <c r="CX465" s="75">
        <f>SUM(CR465*CT465*BE1)</f>
        <v>0</v>
      </c>
    </row>
    <row r="466" spans="1:102" ht="18.95" customHeight="1">
      <c r="A466" s="45" t="str">
        <f t="shared" si="352"/>
        <v/>
      </c>
      <c r="B466" s="55" t="str">
        <f t="shared" si="354"/>
        <v/>
      </c>
      <c r="C466" s="47" t="str">
        <f t="shared" si="353"/>
        <v/>
      </c>
      <c r="D466" s="56" t="str">
        <f t="shared" si="355"/>
        <v/>
      </c>
      <c r="E466" s="121" t="str">
        <f t="shared" si="359"/>
        <v/>
      </c>
      <c r="F466" s="121"/>
      <c r="G466" s="57" t="str">
        <f t="shared" si="356"/>
        <v/>
      </c>
      <c r="H466" s="57" t="str">
        <f t="shared" si="357"/>
        <v/>
      </c>
      <c r="I466" s="128" t="str">
        <f t="shared" si="360"/>
        <v/>
      </c>
      <c r="J466" s="128" t="str">
        <f t="shared" si="361"/>
        <v/>
      </c>
      <c r="K466" s="140" t="str">
        <f t="shared" si="399"/>
        <v/>
      </c>
      <c r="L466" s="140"/>
      <c r="M466" s="139" t="str">
        <f t="shared" si="365"/>
        <v/>
      </c>
      <c r="N466" s="139"/>
      <c r="O466" s="46" t="str">
        <f t="shared" si="366"/>
        <v/>
      </c>
      <c r="P466" s="51" t="str">
        <f t="shared" si="367"/>
        <v/>
      </c>
      <c r="Q466" s="51"/>
      <c r="R466" s="75">
        <f>IF(R465+1&lt;13,(R465+1)*S1,1*S1)</f>
        <v>0</v>
      </c>
      <c r="S466" s="75">
        <f>SUM(BG466*S1)</f>
        <v>0</v>
      </c>
      <c r="T466" s="75">
        <f>IF(R466=1,(T465+1)*S1,T465*S1)</f>
        <v>0</v>
      </c>
      <c r="U466" s="75">
        <f>IF(U465+3&lt;13,(U465+3)*V1,(U465-9)*V1)</f>
        <v>0</v>
      </c>
      <c r="V466" s="75">
        <f>SUM(BG466*V1)</f>
        <v>0</v>
      </c>
      <c r="W466" s="75">
        <f>IF(U466&lt;4,(W465+1)*V1,W465*V1)</f>
        <v>0</v>
      </c>
      <c r="X466" s="75">
        <f>IF(X465+6&lt;13,(X465+6)*Y1,(X465-6)*Y1)</f>
        <v>0</v>
      </c>
      <c r="Y466" s="75">
        <f>SUM(BG466*Y1)</f>
        <v>0</v>
      </c>
      <c r="Z466" s="75">
        <f>IF(X466&lt;6,(Z465+1)*Y1,Z465*Y1)</f>
        <v>0</v>
      </c>
      <c r="AA466" s="75">
        <f>SUM(AA465*AB1)</f>
        <v>0</v>
      </c>
      <c r="AB466" s="75">
        <f>SUM(BG466*AB1)</f>
        <v>0</v>
      </c>
      <c r="AC466" s="75">
        <f>SUM(AC465+1*AB1)</f>
        <v>0</v>
      </c>
      <c r="AD466" s="75">
        <v>0</v>
      </c>
      <c r="AE466" s="75">
        <v>0</v>
      </c>
      <c r="AF466" s="75">
        <v>0</v>
      </c>
      <c r="AG466" s="75">
        <f>IF(AG465+2&lt;13,(AG465+2)*AH1,(AG465-10)*AH1)</f>
        <v>0</v>
      </c>
      <c r="AH466" s="75">
        <f>SUM(BG466*AH1)</f>
        <v>0</v>
      </c>
      <c r="AI466" s="75">
        <f>IF(AG466&lt;3,(AI465+1)*AH1,AI465*AH1)</f>
        <v>0</v>
      </c>
      <c r="AJ466" s="75">
        <f>IF(AJ464=AJ465,(AJ465+1-AK466)*AL1,AJ465*AL1)</f>
        <v>0</v>
      </c>
      <c r="AK466" s="75">
        <f t="shared" si="351"/>
        <v>0</v>
      </c>
      <c r="AL466" s="75">
        <f>IF(AJ466-AJ465=0,(AL465+15)*AL1,AM1*AL1)</f>
        <v>0</v>
      </c>
      <c r="AM466" s="75">
        <f>IF(AK466=12,(AM465+1)*AL1,AM465*AL1)</f>
        <v>0</v>
      </c>
      <c r="AN466" s="75">
        <f>IF(AN464=AN465,(AN465+1-AO466)*AO1,AN465*AO1)</f>
        <v>0</v>
      </c>
      <c r="AO466" s="75">
        <f t="shared" si="393"/>
        <v>0</v>
      </c>
      <c r="AP466" s="75">
        <f>IF(AN465=AN466,BG466*AO1,(AP465-15)*AO1)</f>
        <v>0</v>
      </c>
      <c r="AQ466" s="75">
        <f>IF(AO466=12,(AQ465+1)*AO1,AQ465*AO1)</f>
        <v>0</v>
      </c>
      <c r="AR466" s="91">
        <f>SUM(MONTH(BC465+14)*AS1)</f>
        <v>0</v>
      </c>
      <c r="AS466" s="91">
        <f>SUM(DAY(BC465+14)*AS1)</f>
        <v>0</v>
      </c>
      <c r="AT466" s="91">
        <f>SUM(YEAR(BC465+14)*AS1)</f>
        <v>0</v>
      </c>
      <c r="AU466" s="91">
        <f>SUM(MONTH(BC465+7)*AV1)</f>
        <v>0</v>
      </c>
      <c r="AV466" s="91">
        <f>SUM(DAY(BC465+7)*AV1)</f>
        <v>0</v>
      </c>
      <c r="AW466" s="91">
        <f>SUM(YEAR(BC465+7)*AV1)</f>
        <v>0</v>
      </c>
      <c r="AX466" s="91">
        <f t="shared" si="371"/>
        <v>1</v>
      </c>
      <c r="AY466" s="91">
        <f t="shared" si="369"/>
        <v>1</v>
      </c>
      <c r="AZ466" s="91">
        <f t="shared" si="370"/>
        <v>0</v>
      </c>
      <c r="BA466" s="91">
        <f t="shared" si="370"/>
        <v>0</v>
      </c>
      <c r="BB466" s="79">
        <f t="shared" si="372"/>
        <v>0</v>
      </c>
      <c r="BC466" s="91">
        <f t="shared" si="373"/>
        <v>0</v>
      </c>
      <c r="BD466" s="75" t="s">
        <v>59</v>
      </c>
      <c r="BE466" s="91">
        <f>IF(BC466&lt;BU42,((BC466*10)+5),999999)</f>
        <v>5</v>
      </c>
      <c r="BF466" s="91">
        <f t="shared" si="374"/>
        <v>1</v>
      </c>
      <c r="BG466" s="75">
        <f t="shared" si="375"/>
        <v>0</v>
      </c>
      <c r="BH466" s="75">
        <f t="shared" si="394"/>
        <v>0</v>
      </c>
      <c r="BI466" s="75" t="b">
        <f t="shared" si="376"/>
        <v>0</v>
      </c>
      <c r="BJ466" s="75">
        <f t="shared" si="377"/>
        <v>0</v>
      </c>
      <c r="BK466" s="75">
        <f t="shared" si="378"/>
        <v>0</v>
      </c>
      <c r="BL466" s="75" t="b">
        <f t="shared" si="379"/>
        <v>1</v>
      </c>
      <c r="BM466" s="75">
        <f t="shared" si="380"/>
        <v>0</v>
      </c>
      <c r="BN466" s="75">
        <f t="shared" si="381"/>
        <v>0</v>
      </c>
      <c r="BO466" s="75" t="b">
        <f t="shared" si="382"/>
        <v>0</v>
      </c>
      <c r="BP466" s="75">
        <f t="shared" si="383"/>
        <v>0</v>
      </c>
      <c r="BQ466" s="75">
        <f t="shared" si="384"/>
        <v>0</v>
      </c>
      <c r="BR466" s="75"/>
      <c r="BS466" s="72" t="b">
        <f t="shared" si="358"/>
        <v>0</v>
      </c>
      <c r="BT466" s="72">
        <f t="shared" si="363"/>
        <v>0</v>
      </c>
      <c r="BU466" s="69" t="str">
        <f t="shared" si="362"/>
        <v/>
      </c>
      <c r="BV466" s="75"/>
      <c r="BW466" s="75"/>
      <c r="BX466" s="75"/>
      <c r="BY466" s="75"/>
      <c r="BZ466" s="75"/>
      <c r="CA466" s="75"/>
      <c r="CB466" s="75"/>
      <c r="CC466" s="75"/>
      <c r="CD466" s="79">
        <f t="shared" si="385"/>
        <v>0</v>
      </c>
      <c r="CE466" s="92">
        <f>IF(CD466&lt;CE3,CD466,CE3)</f>
        <v>0</v>
      </c>
      <c r="CF466" s="72" t="str">
        <f>IF(CE466&gt;=CE3,"BALLOON","PMT")</f>
        <v>PMT</v>
      </c>
      <c r="CG466" s="91">
        <f t="shared" si="395"/>
        <v>0</v>
      </c>
      <c r="CH466" s="91">
        <f>IF(BX1=360,CB5,CG466)</f>
        <v>0</v>
      </c>
      <c r="CI466" s="75" t="b">
        <f t="shared" si="386"/>
        <v>0</v>
      </c>
      <c r="CJ466" s="75">
        <f t="shared" si="396"/>
        <v>0</v>
      </c>
      <c r="CK466" s="75">
        <f>SUM(CJ466*CK1)</f>
        <v>0</v>
      </c>
      <c r="CL466" s="98">
        <f t="shared" si="387"/>
        <v>0</v>
      </c>
      <c r="CM466" s="97">
        <f>IF(CF466="PMT",E16-CL466,0)</f>
        <v>0</v>
      </c>
      <c r="CN466" s="97">
        <f t="shared" si="350"/>
        <v>0</v>
      </c>
      <c r="CO466" s="97">
        <f t="shared" si="388"/>
        <v>0</v>
      </c>
      <c r="CP466" s="97">
        <f t="shared" si="389"/>
        <v>0</v>
      </c>
      <c r="CQ466" s="94">
        <f t="shared" si="390"/>
        <v>0</v>
      </c>
      <c r="CR466" s="95">
        <f t="shared" si="397"/>
        <v>0</v>
      </c>
      <c r="CS466" s="96">
        <f t="shared" si="391"/>
        <v>0</v>
      </c>
      <c r="CT466" s="75">
        <f t="shared" si="400"/>
        <v>0</v>
      </c>
      <c r="CU466" s="99">
        <f t="shared" si="392"/>
        <v>0</v>
      </c>
      <c r="CV466" s="99">
        <f t="shared" si="368"/>
        <v>0</v>
      </c>
      <c r="CW466" s="100">
        <f t="shared" si="398"/>
        <v>0</v>
      </c>
      <c r="CX466" s="75">
        <f>SUM(CR466*CT466*BE1)</f>
        <v>0</v>
      </c>
    </row>
    <row r="467" spans="1:102" ht="18.95" customHeight="1">
      <c r="A467" s="45" t="str">
        <f t="shared" si="352"/>
        <v/>
      </c>
      <c r="B467" s="55" t="str">
        <f t="shared" si="354"/>
        <v/>
      </c>
      <c r="C467" s="47" t="str">
        <f t="shared" si="353"/>
        <v/>
      </c>
      <c r="D467" s="56" t="str">
        <f t="shared" si="355"/>
        <v/>
      </c>
      <c r="E467" s="121" t="str">
        <f t="shared" si="359"/>
        <v/>
      </c>
      <c r="F467" s="121"/>
      <c r="G467" s="57" t="str">
        <f t="shared" si="356"/>
        <v/>
      </c>
      <c r="H467" s="57" t="str">
        <f t="shared" si="357"/>
        <v/>
      </c>
      <c r="I467" s="128" t="str">
        <f t="shared" si="360"/>
        <v/>
      </c>
      <c r="J467" s="128" t="str">
        <f t="shared" si="361"/>
        <v/>
      </c>
      <c r="K467" s="140" t="str">
        <f t="shared" si="399"/>
        <v/>
      </c>
      <c r="L467" s="140"/>
      <c r="M467" s="139" t="str">
        <f t="shared" si="365"/>
        <v/>
      </c>
      <c r="N467" s="139"/>
      <c r="O467" s="46" t="str">
        <f t="shared" si="366"/>
        <v/>
      </c>
      <c r="P467" s="51" t="str">
        <f t="shared" si="367"/>
        <v/>
      </c>
      <c r="Q467" s="51"/>
      <c r="R467" s="75">
        <f>IF(R466+1&lt;13,(R466+1)*S1,1*S1)</f>
        <v>0</v>
      </c>
      <c r="S467" s="75">
        <f>SUM(BG467*S1)</f>
        <v>0</v>
      </c>
      <c r="T467" s="75">
        <f>IF(R467=1,(T466+1)*S1,T466*S1)</f>
        <v>0</v>
      </c>
      <c r="U467" s="75">
        <f>IF(U466+3&lt;13,(U466+3)*V1,(U466-9)*V1)</f>
        <v>0</v>
      </c>
      <c r="V467" s="75">
        <f>SUM(BG467*V1)</f>
        <v>0</v>
      </c>
      <c r="W467" s="75">
        <f>IF(U467&lt;4,(W466+1)*V1,W466*V1)</f>
        <v>0</v>
      </c>
      <c r="X467" s="75">
        <f>IF(X466+6&lt;13,(X466+6)*Y1,(X466-6)*Y1)</f>
        <v>0</v>
      </c>
      <c r="Y467" s="75">
        <f>SUM(BG467*Y1)</f>
        <v>0</v>
      </c>
      <c r="Z467" s="75">
        <f>IF(X467&lt;6,(Z466+1)*Y1,Z466*Y1)</f>
        <v>0</v>
      </c>
      <c r="AA467" s="75">
        <f>SUM(AA466*AB1)</f>
        <v>0</v>
      </c>
      <c r="AB467" s="75">
        <f>SUM(BG467*AB1)</f>
        <v>0</v>
      </c>
      <c r="AC467" s="75">
        <f>SUM(AC466+1*AB1)</f>
        <v>0</v>
      </c>
      <c r="AD467" s="75">
        <v>0</v>
      </c>
      <c r="AE467" s="75">
        <v>0</v>
      </c>
      <c r="AF467" s="75">
        <v>0</v>
      </c>
      <c r="AG467" s="75">
        <f>IF(AG466+2&lt;13,(AG466+2)*AH1,(AG466-10)*AH1)</f>
        <v>0</v>
      </c>
      <c r="AH467" s="75">
        <f>SUM(BG467*AH1)</f>
        <v>0</v>
      </c>
      <c r="AI467" s="75">
        <f>IF(AG467&lt;3,(AI466+1)*AH1,AI466*AH1)</f>
        <v>0</v>
      </c>
      <c r="AJ467" s="75">
        <f>IF(AJ465=AJ466,(AJ466+1-AK467)*AL1,AJ466*AL1)</f>
        <v>0</v>
      </c>
      <c r="AK467" s="75">
        <f t="shared" si="351"/>
        <v>0</v>
      </c>
      <c r="AL467" s="75">
        <f>IF(AJ467-AJ466=0,(AL466+15)*AL1,AM1*AL1)</f>
        <v>0</v>
      </c>
      <c r="AM467" s="75">
        <f>IF(AK467=12,(AM466+1)*AL1,AM466*AL1)</f>
        <v>0</v>
      </c>
      <c r="AN467" s="75">
        <f>IF(AN465=AN466,(AN466+1-AO467)*AO1,AN466*AO1)</f>
        <v>0</v>
      </c>
      <c r="AO467" s="75">
        <f t="shared" si="393"/>
        <v>0</v>
      </c>
      <c r="AP467" s="75">
        <f>IF(AN466=AN467,BG467*AO1,(AP466-15)*AO1)</f>
        <v>0</v>
      </c>
      <c r="AQ467" s="75">
        <f>IF(AO467=12,(AQ466+1)*AO1,AQ466*AO1)</f>
        <v>0</v>
      </c>
      <c r="AR467" s="91">
        <f>SUM(MONTH(BC466+14)*AS1)</f>
        <v>0</v>
      </c>
      <c r="AS467" s="91">
        <f>SUM(DAY(BC466+14)*AS1)</f>
        <v>0</v>
      </c>
      <c r="AT467" s="91">
        <f>SUM(YEAR(BC466+14)*AS1)</f>
        <v>0</v>
      </c>
      <c r="AU467" s="91">
        <f>SUM(MONTH(BC466+7)*AV1)</f>
        <v>0</v>
      </c>
      <c r="AV467" s="91">
        <f>SUM(DAY(BC466+7)*AV1)</f>
        <v>0</v>
      </c>
      <c r="AW467" s="91">
        <f>SUM(YEAR(BC466+7)*AV1)</f>
        <v>0</v>
      </c>
      <c r="AX467" s="91">
        <f t="shared" si="371"/>
        <v>1</v>
      </c>
      <c r="AY467" s="91">
        <f t="shared" si="369"/>
        <v>1</v>
      </c>
      <c r="AZ467" s="91">
        <f t="shared" si="370"/>
        <v>0</v>
      </c>
      <c r="BA467" s="91">
        <f t="shared" si="370"/>
        <v>0</v>
      </c>
      <c r="BB467" s="79">
        <f t="shared" si="372"/>
        <v>0</v>
      </c>
      <c r="BC467" s="91">
        <f t="shared" si="373"/>
        <v>0</v>
      </c>
      <c r="BD467" s="75" t="s">
        <v>59</v>
      </c>
      <c r="BE467" s="91">
        <f>IF(BC467&lt;BU42,((BC467*10)+5),999999)</f>
        <v>5</v>
      </c>
      <c r="BF467" s="91">
        <f t="shared" si="374"/>
        <v>1</v>
      </c>
      <c r="BG467" s="75">
        <f t="shared" si="375"/>
        <v>0</v>
      </c>
      <c r="BH467" s="75">
        <f t="shared" si="394"/>
        <v>0</v>
      </c>
      <c r="BI467" s="75" t="b">
        <f t="shared" si="376"/>
        <v>0</v>
      </c>
      <c r="BJ467" s="75">
        <f t="shared" si="377"/>
        <v>0</v>
      </c>
      <c r="BK467" s="75">
        <f t="shared" si="378"/>
        <v>0</v>
      </c>
      <c r="BL467" s="75" t="b">
        <f t="shared" si="379"/>
        <v>1</v>
      </c>
      <c r="BM467" s="75">
        <f t="shared" si="380"/>
        <v>0</v>
      </c>
      <c r="BN467" s="75">
        <f t="shared" si="381"/>
        <v>0</v>
      </c>
      <c r="BO467" s="75" t="b">
        <f t="shared" si="382"/>
        <v>0</v>
      </c>
      <c r="BP467" s="75">
        <f t="shared" si="383"/>
        <v>0</v>
      </c>
      <c r="BQ467" s="75">
        <f t="shared" si="384"/>
        <v>0</v>
      </c>
      <c r="BR467" s="75"/>
      <c r="BS467" s="72" t="b">
        <f t="shared" si="358"/>
        <v>0</v>
      </c>
      <c r="BT467" s="72">
        <f t="shared" si="363"/>
        <v>0</v>
      </c>
      <c r="BU467" s="69" t="str">
        <f t="shared" si="362"/>
        <v/>
      </c>
      <c r="BV467" s="75"/>
      <c r="BW467" s="75"/>
      <c r="BX467" s="75"/>
      <c r="BY467" s="75"/>
      <c r="BZ467" s="75"/>
      <c r="CA467" s="75"/>
      <c r="CB467" s="75"/>
      <c r="CC467" s="75"/>
      <c r="CD467" s="79">
        <f t="shared" si="385"/>
        <v>0</v>
      </c>
      <c r="CE467" s="92">
        <f>IF(CD467&lt;CE3,CD467,CE3)</f>
        <v>0</v>
      </c>
      <c r="CF467" s="72" t="str">
        <f>IF(CE467&gt;=CE3,"BALLOON","PMT")</f>
        <v>PMT</v>
      </c>
      <c r="CG467" s="91">
        <f t="shared" si="395"/>
        <v>0</v>
      </c>
      <c r="CH467" s="91">
        <f>IF(BX1=360,CB5,CG467)</f>
        <v>0</v>
      </c>
      <c r="CI467" s="75" t="b">
        <f t="shared" si="386"/>
        <v>0</v>
      </c>
      <c r="CJ467" s="75">
        <f t="shared" si="396"/>
        <v>0</v>
      </c>
      <c r="CK467" s="75">
        <f>SUM(CJ467*CK1)</f>
        <v>0</v>
      </c>
      <c r="CL467" s="98">
        <f t="shared" si="387"/>
        <v>0</v>
      </c>
      <c r="CM467" s="97">
        <f>IF(CF467="PMT",E16-CL467,0)</f>
        <v>0</v>
      </c>
      <c r="CN467" s="97">
        <f t="shared" ref="CN467:CN530" si="401">IF(CQ466-CM467&gt;0,CM467*CR467,CQ466*CR467)</f>
        <v>0</v>
      </c>
      <c r="CO467" s="97">
        <f t="shared" si="388"/>
        <v>0</v>
      </c>
      <c r="CP467" s="97">
        <f t="shared" si="389"/>
        <v>0</v>
      </c>
      <c r="CQ467" s="94">
        <f t="shared" si="390"/>
        <v>0</v>
      </c>
      <c r="CR467" s="95">
        <f t="shared" si="397"/>
        <v>0</v>
      </c>
      <c r="CS467" s="96">
        <f t="shared" si="391"/>
        <v>0</v>
      </c>
      <c r="CT467" s="75">
        <f t="shared" si="400"/>
        <v>0</v>
      </c>
      <c r="CU467" s="99">
        <f t="shared" si="392"/>
        <v>0</v>
      </c>
      <c r="CV467" s="99">
        <f t="shared" si="368"/>
        <v>0</v>
      </c>
      <c r="CW467" s="100">
        <f t="shared" si="398"/>
        <v>0</v>
      </c>
      <c r="CX467" s="75">
        <f>SUM(CR467*CT467*BE1)</f>
        <v>0</v>
      </c>
    </row>
    <row r="468" spans="1:102" ht="18.95" customHeight="1">
      <c r="A468" s="45" t="str">
        <f t="shared" si="352"/>
        <v/>
      </c>
      <c r="B468" s="55" t="str">
        <f t="shared" si="354"/>
        <v/>
      </c>
      <c r="C468" s="47" t="str">
        <f t="shared" si="353"/>
        <v/>
      </c>
      <c r="D468" s="56" t="str">
        <f t="shared" si="355"/>
        <v/>
      </c>
      <c r="E468" s="121" t="str">
        <f t="shared" si="359"/>
        <v/>
      </c>
      <c r="F468" s="121"/>
      <c r="G468" s="57" t="str">
        <f t="shared" si="356"/>
        <v/>
      </c>
      <c r="H468" s="57" t="str">
        <f t="shared" si="357"/>
        <v/>
      </c>
      <c r="I468" s="128" t="str">
        <f t="shared" si="360"/>
        <v/>
      </c>
      <c r="J468" s="128" t="str">
        <f t="shared" si="361"/>
        <v/>
      </c>
      <c r="K468" s="140" t="str">
        <f t="shared" si="399"/>
        <v/>
      </c>
      <c r="L468" s="140"/>
      <c r="M468" s="139" t="str">
        <f t="shared" si="365"/>
        <v/>
      </c>
      <c r="N468" s="139"/>
      <c r="O468" s="46" t="str">
        <f t="shared" si="366"/>
        <v/>
      </c>
      <c r="P468" s="51" t="str">
        <f t="shared" si="367"/>
        <v/>
      </c>
      <c r="Q468" s="51"/>
      <c r="R468" s="75">
        <f>IF(R467+1&lt;13,(R467+1)*S1,1*S1)</f>
        <v>0</v>
      </c>
      <c r="S468" s="75">
        <f>SUM(BG468*S1)</f>
        <v>0</v>
      </c>
      <c r="T468" s="75">
        <f>IF(R468=1,(T467+1)*S1,T467*S1)</f>
        <v>0</v>
      </c>
      <c r="U468" s="75">
        <f>IF(U467+3&lt;13,(U467+3)*V1,(U467-9)*V1)</f>
        <v>0</v>
      </c>
      <c r="V468" s="75">
        <f>SUM(BG468*V1)</f>
        <v>0</v>
      </c>
      <c r="W468" s="75">
        <f>IF(U468&lt;4,(W467+1)*V1,W467*V1)</f>
        <v>0</v>
      </c>
      <c r="X468" s="75">
        <f>IF(X467+6&lt;13,(X467+6)*Y1,(X467-6)*Y1)</f>
        <v>0</v>
      </c>
      <c r="Y468" s="75">
        <f>SUM(BG468*Y1)</f>
        <v>0</v>
      </c>
      <c r="Z468" s="75">
        <f>IF(X468&lt;6,(Z467+1)*Y1,Z467*Y1)</f>
        <v>0</v>
      </c>
      <c r="AA468" s="75">
        <f>SUM(AA467*AB1)</f>
        <v>0</v>
      </c>
      <c r="AB468" s="75">
        <f>SUM(BG468*AB1)</f>
        <v>0</v>
      </c>
      <c r="AC468" s="75">
        <f>SUM(AC467+1*AB1)</f>
        <v>0</v>
      </c>
      <c r="AD468" s="75">
        <v>0</v>
      </c>
      <c r="AE468" s="75">
        <v>0</v>
      </c>
      <c r="AF468" s="75">
        <v>0</v>
      </c>
      <c r="AG468" s="75">
        <f>IF(AG467+2&lt;13,(AG467+2)*AH1,(AG467-10)*AH1)</f>
        <v>0</v>
      </c>
      <c r="AH468" s="75">
        <f>SUM(BG468*AH1)</f>
        <v>0</v>
      </c>
      <c r="AI468" s="75">
        <f>IF(AG468&lt;3,(AI467+1)*AH1,AI467*AH1)</f>
        <v>0</v>
      </c>
      <c r="AJ468" s="75">
        <f>IF(AJ466=AJ467,(AJ467+1-AK468)*AL1,AJ467*AL1)</f>
        <v>0</v>
      </c>
      <c r="AK468" s="75">
        <f t="shared" si="351"/>
        <v>0</v>
      </c>
      <c r="AL468" s="75">
        <f>IF(AJ468-AJ467=0,(AL467+15)*AL1,AM1*AL1)</f>
        <v>0</v>
      </c>
      <c r="AM468" s="75">
        <f>IF(AK468=12,(AM467+1)*AL1,AM467*AL1)</f>
        <v>0</v>
      </c>
      <c r="AN468" s="75">
        <f>IF(AN466=AN467,(AN467+1-AO468)*AO1,AN467*AO1)</f>
        <v>0</v>
      </c>
      <c r="AO468" s="75">
        <f t="shared" si="393"/>
        <v>0</v>
      </c>
      <c r="AP468" s="75">
        <f>IF(AN467=AN468,BG468*AO1,(AP467-15)*AO1)</f>
        <v>0</v>
      </c>
      <c r="AQ468" s="75">
        <f>IF(AO468=12,(AQ467+1)*AO1,AQ467*AO1)</f>
        <v>0</v>
      </c>
      <c r="AR468" s="91">
        <f>SUM(MONTH(BC467+14)*AS1)</f>
        <v>0</v>
      </c>
      <c r="AS468" s="91">
        <f>SUM(DAY(BC467+14)*AS1)</f>
        <v>0</v>
      </c>
      <c r="AT468" s="91">
        <f>SUM(YEAR(BC467+14)*AS1)</f>
        <v>0</v>
      </c>
      <c r="AU468" s="91">
        <f>SUM(MONTH(BC467+7)*AV1)</f>
        <v>0</v>
      </c>
      <c r="AV468" s="91">
        <f>SUM(DAY(BC467+7)*AV1)</f>
        <v>0</v>
      </c>
      <c r="AW468" s="91">
        <f>SUM(YEAR(BC467+7)*AV1)</f>
        <v>0</v>
      </c>
      <c r="AX468" s="91">
        <f t="shared" si="371"/>
        <v>1</v>
      </c>
      <c r="AY468" s="91">
        <f t="shared" si="369"/>
        <v>1</v>
      </c>
      <c r="AZ468" s="91">
        <f t="shared" si="370"/>
        <v>0</v>
      </c>
      <c r="BA468" s="91">
        <f t="shared" si="370"/>
        <v>0</v>
      </c>
      <c r="BB468" s="79">
        <f t="shared" si="372"/>
        <v>0</v>
      </c>
      <c r="BC468" s="91">
        <f t="shared" si="373"/>
        <v>0</v>
      </c>
      <c r="BD468" s="75" t="s">
        <v>59</v>
      </c>
      <c r="BE468" s="91">
        <f>IF(BC468&lt;BU42,((BC468*10)+5),999999)</f>
        <v>5</v>
      </c>
      <c r="BF468" s="91">
        <f t="shared" si="374"/>
        <v>1</v>
      </c>
      <c r="BG468" s="75">
        <f t="shared" si="375"/>
        <v>0</v>
      </c>
      <c r="BH468" s="75">
        <f t="shared" si="394"/>
        <v>0</v>
      </c>
      <c r="BI468" s="75" t="b">
        <f t="shared" si="376"/>
        <v>0</v>
      </c>
      <c r="BJ468" s="75">
        <f t="shared" si="377"/>
        <v>0</v>
      </c>
      <c r="BK468" s="75">
        <f t="shared" si="378"/>
        <v>0</v>
      </c>
      <c r="BL468" s="75" t="b">
        <f t="shared" si="379"/>
        <v>1</v>
      </c>
      <c r="BM468" s="75">
        <f t="shared" si="380"/>
        <v>0</v>
      </c>
      <c r="BN468" s="75">
        <f t="shared" si="381"/>
        <v>0</v>
      </c>
      <c r="BO468" s="75" t="b">
        <f t="shared" si="382"/>
        <v>0</v>
      </c>
      <c r="BP468" s="75">
        <f t="shared" si="383"/>
        <v>0</v>
      </c>
      <c r="BQ468" s="75">
        <f t="shared" si="384"/>
        <v>0</v>
      </c>
      <c r="BR468" s="75"/>
      <c r="BS468" s="72" t="b">
        <f t="shared" si="358"/>
        <v>0</v>
      </c>
      <c r="BT468" s="72">
        <f t="shared" si="363"/>
        <v>0</v>
      </c>
      <c r="BU468" s="69" t="str">
        <f t="shared" si="362"/>
        <v/>
      </c>
      <c r="BV468" s="75"/>
      <c r="BW468" s="75"/>
      <c r="BX468" s="75"/>
      <c r="BY468" s="75"/>
      <c r="BZ468" s="75"/>
      <c r="CA468" s="75"/>
      <c r="CB468" s="75"/>
      <c r="CC468" s="75"/>
      <c r="CD468" s="79">
        <f t="shared" si="385"/>
        <v>0</v>
      </c>
      <c r="CE468" s="92">
        <f>IF(CD468&lt;CE3,CD468,CE3)</f>
        <v>0</v>
      </c>
      <c r="CF468" s="72" t="str">
        <f>IF(CE468&gt;=CE3,"BALLOON","PMT")</f>
        <v>PMT</v>
      </c>
      <c r="CG468" s="91">
        <f t="shared" si="395"/>
        <v>0</v>
      </c>
      <c r="CH468" s="91">
        <f>IF(BX1=360,CB5,CG468)</f>
        <v>0</v>
      </c>
      <c r="CI468" s="75" t="b">
        <f t="shared" si="386"/>
        <v>0</v>
      </c>
      <c r="CJ468" s="75">
        <f t="shared" si="396"/>
        <v>0</v>
      </c>
      <c r="CK468" s="75">
        <f>SUM(CJ468*CK1)</f>
        <v>0</v>
      </c>
      <c r="CL468" s="98">
        <f t="shared" si="387"/>
        <v>0</v>
      </c>
      <c r="CM468" s="97">
        <f>IF(CF468="PMT",E16-CL468,0)</f>
        <v>0</v>
      </c>
      <c r="CN468" s="97">
        <f t="shared" si="401"/>
        <v>0</v>
      </c>
      <c r="CO468" s="97">
        <f t="shared" si="388"/>
        <v>0</v>
      </c>
      <c r="CP468" s="97">
        <f t="shared" si="389"/>
        <v>0</v>
      </c>
      <c r="CQ468" s="94">
        <f t="shared" si="390"/>
        <v>0</v>
      </c>
      <c r="CR468" s="95">
        <f t="shared" si="397"/>
        <v>0</v>
      </c>
      <c r="CS468" s="96">
        <f t="shared" si="391"/>
        <v>0</v>
      </c>
      <c r="CT468" s="75">
        <f t="shared" si="400"/>
        <v>0</v>
      </c>
      <c r="CU468" s="99">
        <f t="shared" si="392"/>
        <v>0</v>
      </c>
      <c r="CV468" s="99">
        <f t="shared" si="368"/>
        <v>0</v>
      </c>
      <c r="CW468" s="100">
        <f t="shared" si="398"/>
        <v>0</v>
      </c>
      <c r="CX468" s="75">
        <f>SUM(CR468*CT468*BE1)</f>
        <v>0</v>
      </c>
    </row>
    <row r="469" spans="1:102" ht="18.95" customHeight="1">
      <c r="A469" s="45" t="str">
        <f t="shared" si="352"/>
        <v/>
      </c>
      <c r="B469" s="55" t="str">
        <f t="shared" si="354"/>
        <v/>
      </c>
      <c r="C469" s="47" t="str">
        <f t="shared" si="353"/>
        <v/>
      </c>
      <c r="D469" s="56" t="str">
        <f t="shared" si="355"/>
        <v/>
      </c>
      <c r="E469" s="121" t="str">
        <f t="shared" si="359"/>
        <v/>
      </c>
      <c r="F469" s="121"/>
      <c r="G469" s="57" t="str">
        <f t="shared" si="356"/>
        <v/>
      </c>
      <c r="H469" s="57" t="str">
        <f t="shared" si="357"/>
        <v/>
      </c>
      <c r="I469" s="128" t="str">
        <f t="shared" si="360"/>
        <v/>
      </c>
      <c r="J469" s="128" t="str">
        <f t="shared" si="361"/>
        <v/>
      </c>
      <c r="K469" s="140" t="str">
        <f t="shared" si="399"/>
        <v/>
      </c>
      <c r="L469" s="140"/>
      <c r="M469" s="139" t="str">
        <f t="shared" si="365"/>
        <v/>
      </c>
      <c r="N469" s="139"/>
      <c r="O469" s="46" t="str">
        <f t="shared" si="366"/>
        <v/>
      </c>
      <c r="P469" s="51" t="str">
        <f t="shared" si="367"/>
        <v/>
      </c>
      <c r="Q469" s="51"/>
      <c r="R469" s="75">
        <f>IF(R468+1&lt;13,(R468+1)*S1,1*S1)</f>
        <v>0</v>
      </c>
      <c r="S469" s="75">
        <f>SUM(BG469*S1)</f>
        <v>0</v>
      </c>
      <c r="T469" s="75">
        <f>IF(R469=1,(T468+1)*S1,T468*S1)</f>
        <v>0</v>
      </c>
      <c r="U469" s="75">
        <f>IF(U468+3&lt;13,(U468+3)*V1,(U468-9)*V1)</f>
        <v>0</v>
      </c>
      <c r="V469" s="75">
        <f>SUM(BG469*V1)</f>
        <v>0</v>
      </c>
      <c r="W469" s="75">
        <f>IF(U469&lt;4,(W468+1)*V1,W468*V1)</f>
        <v>0</v>
      </c>
      <c r="X469" s="75">
        <f>IF(X468+6&lt;13,(X468+6)*Y1,(X468-6)*Y1)</f>
        <v>0</v>
      </c>
      <c r="Y469" s="75">
        <f>SUM(BG469*Y1)</f>
        <v>0</v>
      </c>
      <c r="Z469" s="75">
        <f>IF(X469&lt;6,(Z468+1)*Y1,Z468*Y1)</f>
        <v>0</v>
      </c>
      <c r="AA469" s="75">
        <f>SUM(AA468*AB1)</f>
        <v>0</v>
      </c>
      <c r="AB469" s="75">
        <f>SUM(BG469*AB1)</f>
        <v>0</v>
      </c>
      <c r="AC469" s="75">
        <f>SUM(AC468+1*AB1)</f>
        <v>0</v>
      </c>
      <c r="AD469" s="75">
        <v>0</v>
      </c>
      <c r="AE469" s="75">
        <v>0</v>
      </c>
      <c r="AF469" s="75">
        <v>0</v>
      </c>
      <c r="AG469" s="75">
        <f>IF(AG468+2&lt;13,(AG468+2)*AH1,(AG468-10)*AH1)</f>
        <v>0</v>
      </c>
      <c r="AH469" s="75">
        <f>SUM(BG469*AH1)</f>
        <v>0</v>
      </c>
      <c r="AI469" s="75">
        <f>IF(AG469&lt;3,(AI468+1)*AH1,AI468*AH1)</f>
        <v>0</v>
      </c>
      <c r="AJ469" s="75">
        <f>IF(AJ467=AJ468,(AJ468+1-AK469)*AL1,AJ468*AL1)</f>
        <v>0</v>
      </c>
      <c r="AK469" s="75">
        <f t="shared" ref="AK469:AK532" si="402">IF(AJ468+AJ467=24,12,0)</f>
        <v>0</v>
      </c>
      <c r="AL469" s="75">
        <f>IF(AJ469-AJ468=0,(AL468+15)*AL1,AM1*AL1)</f>
        <v>0</v>
      </c>
      <c r="AM469" s="75">
        <f>IF(AK469=12,(AM468+1)*AL1,AM468*AL1)</f>
        <v>0</v>
      </c>
      <c r="AN469" s="75">
        <f>IF(AN467=AN468,(AN468+1-AO469)*AO1,AN468*AO1)</f>
        <v>0</v>
      </c>
      <c r="AO469" s="75">
        <f t="shared" si="393"/>
        <v>0</v>
      </c>
      <c r="AP469" s="75">
        <f>IF(AN468=AN469,BG469*AO1,(AP468-15)*AO1)</f>
        <v>0</v>
      </c>
      <c r="AQ469" s="75">
        <f>IF(AO469=12,(AQ468+1)*AO1,AQ468*AO1)</f>
        <v>0</v>
      </c>
      <c r="AR469" s="91">
        <f>SUM(MONTH(BC468+14)*AS1)</f>
        <v>0</v>
      </c>
      <c r="AS469" s="91">
        <f>SUM(DAY(BC468+14)*AS1)</f>
        <v>0</v>
      </c>
      <c r="AT469" s="91">
        <f>SUM(YEAR(BC468+14)*AS1)</f>
        <v>0</v>
      </c>
      <c r="AU469" s="91">
        <f>SUM(MONTH(BC468+7)*AV1)</f>
        <v>0</v>
      </c>
      <c r="AV469" s="91">
        <f>SUM(DAY(BC468+7)*AV1)</f>
        <v>0</v>
      </c>
      <c r="AW469" s="91">
        <f>SUM(YEAR(BC468+7)*AV1)</f>
        <v>0</v>
      </c>
      <c r="AX469" s="91">
        <f t="shared" si="371"/>
        <v>1</v>
      </c>
      <c r="AY469" s="91">
        <f t="shared" si="369"/>
        <v>1</v>
      </c>
      <c r="AZ469" s="91">
        <f t="shared" si="370"/>
        <v>0</v>
      </c>
      <c r="BA469" s="91">
        <f t="shared" si="370"/>
        <v>0</v>
      </c>
      <c r="BB469" s="79">
        <f t="shared" si="372"/>
        <v>0</v>
      </c>
      <c r="BC469" s="91">
        <f t="shared" si="373"/>
        <v>0</v>
      </c>
      <c r="BD469" s="75" t="s">
        <v>59</v>
      </c>
      <c r="BE469" s="91">
        <f>IF(BC469&lt;BU42,((BC469*10)+5),999999)</f>
        <v>5</v>
      </c>
      <c r="BF469" s="91">
        <f t="shared" si="374"/>
        <v>1</v>
      </c>
      <c r="BG469" s="75">
        <f t="shared" si="375"/>
        <v>0</v>
      </c>
      <c r="BH469" s="75">
        <f t="shared" si="394"/>
        <v>0</v>
      </c>
      <c r="BI469" s="75" t="b">
        <f t="shared" si="376"/>
        <v>0</v>
      </c>
      <c r="BJ469" s="75">
        <f t="shared" si="377"/>
        <v>0</v>
      </c>
      <c r="BK469" s="75">
        <f t="shared" si="378"/>
        <v>0</v>
      </c>
      <c r="BL469" s="75" t="b">
        <f t="shared" si="379"/>
        <v>1</v>
      </c>
      <c r="BM469" s="75">
        <f t="shared" si="380"/>
        <v>0</v>
      </c>
      <c r="BN469" s="75">
        <f t="shared" si="381"/>
        <v>0</v>
      </c>
      <c r="BO469" s="75" t="b">
        <f t="shared" si="382"/>
        <v>0</v>
      </c>
      <c r="BP469" s="75">
        <f t="shared" si="383"/>
        <v>0</v>
      </c>
      <c r="BQ469" s="75">
        <f t="shared" si="384"/>
        <v>0</v>
      </c>
      <c r="BR469" s="75"/>
      <c r="BS469" s="72" t="b">
        <f t="shared" si="358"/>
        <v>0</v>
      </c>
      <c r="BT469" s="72">
        <f t="shared" si="363"/>
        <v>0</v>
      </c>
      <c r="BU469" s="69" t="str">
        <f t="shared" si="362"/>
        <v/>
      </c>
      <c r="BV469" s="75"/>
      <c r="BW469" s="75"/>
      <c r="BX469" s="75"/>
      <c r="BY469" s="75"/>
      <c r="BZ469" s="75"/>
      <c r="CA469" s="75"/>
      <c r="CB469" s="75"/>
      <c r="CC469" s="75"/>
      <c r="CD469" s="79">
        <f t="shared" si="385"/>
        <v>0</v>
      </c>
      <c r="CE469" s="92">
        <f>IF(CD469&lt;CE3,CD469,CE3)</f>
        <v>0</v>
      </c>
      <c r="CF469" s="72" t="str">
        <f>IF(CE469&gt;=CE3,"BALLOON","PMT")</f>
        <v>PMT</v>
      </c>
      <c r="CG469" s="91">
        <f t="shared" si="395"/>
        <v>0</v>
      </c>
      <c r="CH469" s="91">
        <f>IF(BX1=360,CB5,CG469)</f>
        <v>0</v>
      </c>
      <c r="CI469" s="75" t="b">
        <f t="shared" si="386"/>
        <v>0</v>
      </c>
      <c r="CJ469" s="75">
        <f t="shared" si="396"/>
        <v>0</v>
      </c>
      <c r="CK469" s="75">
        <f>SUM(CJ469*CK1)</f>
        <v>0</v>
      </c>
      <c r="CL469" s="98">
        <f t="shared" si="387"/>
        <v>0</v>
      </c>
      <c r="CM469" s="97">
        <f>IF(CF469="PMT",E16-CL469,0)</f>
        <v>0</v>
      </c>
      <c r="CN469" s="97">
        <f t="shared" si="401"/>
        <v>0</v>
      </c>
      <c r="CO469" s="97">
        <f t="shared" si="388"/>
        <v>0</v>
      </c>
      <c r="CP469" s="97">
        <f t="shared" si="389"/>
        <v>0</v>
      </c>
      <c r="CQ469" s="94">
        <f t="shared" si="390"/>
        <v>0</v>
      </c>
      <c r="CR469" s="95">
        <f t="shared" si="397"/>
        <v>0</v>
      </c>
      <c r="CS469" s="96">
        <f t="shared" si="391"/>
        <v>0</v>
      </c>
      <c r="CT469" s="75">
        <f t="shared" si="400"/>
        <v>0</v>
      </c>
      <c r="CU469" s="99">
        <f t="shared" si="392"/>
        <v>0</v>
      </c>
      <c r="CV469" s="99">
        <f t="shared" si="368"/>
        <v>0</v>
      </c>
      <c r="CW469" s="100">
        <f t="shared" si="398"/>
        <v>0</v>
      </c>
      <c r="CX469" s="75">
        <f>SUM(CR469*CT469*BE1)</f>
        <v>0</v>
      </c>
    </row>
    <row r="470" spans="1:102" ht="18.95" customHeight="1">
      <c r="A470" s="45" t="str">
        <f t="shared" si="352"/>
        <v/>
      </c>
      <c r="B470" s="55" t="str">
        <f t="shared" si="354"/>
        <v/>
      </c>
      <c r="C470" s="47" t="str">
        <f t="shared" si="353"/>
        <v/>
      </c>
      <c r="D470" s="56" t="str">
        <f t="shared" si="355"/>
        <v/>
      </c>
      <c r="E470" s="121" t="str">
        <f t="shared" si="359"/>
        <v/>
      </c>
      <c r="F470" s="121"/>
      <c r="G470" s="57" t="str">
        <f t="shared" si="356"/>
        <v/>
      </c>
      <c r="H470" s="57" t="str">
        <f t="shared" si="357"/>
        <v/>
      </c>
      <c r="I470" s="128" t="str">
        <f t="shared" si="360"/>
        <v/>
      </c>
      <c r="J470" s="128" t="str">
        <f t="shared" si="361"/>
        <v/>
      </c>
      <c r="K470" s="140" t="str">
        <f t="shared" si="399"/>
        <v/>
      </c>
      <c r="L470" s="140"/>
      <c r="M470" s="139" t="str">
        <f t="shared" si="365"/>
        <v/>
      </c>
      <c r="N470" s="139"/>
      <c r="O470" s="46" t="str">
        <f t="shared" si="366"/>
        <v/>
      </c>
      <c r="P470" s="51" t="str">
        <f t="shared" si="367"/>
        <v/>
      </c>
      <c r="Q470" s="51"/>
      <c r="R470" s="75">
        <f>IF(R469+1&lt;13,(R469+1)*S1,1*S1)</f>
        <v>0</v>
      </c>
      <c r="S470" s="75">
        <f>SUM(BG470*S1)</f>
        <v>0</v>
      </c>
      <c r="T470" s="75">
        <f>IF(R470=1,(T469+1)*S1,T469*S1)</f>
        <v>0</v>
      </c>
      <c r="U470" s="75">
        <f>IF(U469+3&lt;13,(U469+3)*V1,(U469-9)*V1)</f>
        <v>0</v>
      </c>
      <c r="V470" s="75">
        <f>SUM(BG470*V1)</f>
        <v>0</v>
      </c>
      <c r="W470" s="75">
        <f>IF(U470&lt;4,(W469+1)*V1,W469*V1)</f>
        <v>0</v>
      </c>
      <c r="X470" s="75">
        <f>IF(X469+6&lt;13,(X469+6)*Y1,(X469-6)*Y1)</f>
        <v>0</v>
      </c>
      <c r="Y470" s="75">
        <f>SUM(BG470*Y1)</f>
        <v>0</v>
      </c>
      <c r="Z470" s="75">
        <f>IF(X470&lt;6,(Z469+1)*Y1,Z469*Y1)</f>
        <v>0</v>
      </c>
      <c r="AA470" s="75">
        <f>SUM(AA469*AB1)</f>
        <v>0</v>
      </c>
      <c r="AB470" s="75">
        <f>SUM(BG470*AB1)</f>
        <v>0</v>
      </c>
      <c r="AC470" s="75">
        <f>SUM(AC469+1*AB1)</f>
        <v>0</v>
      </c>
      <c r="AD470" s="75">
        <v>0</v>
      </c>
      <c r="AE470" s="75">
        <v>0</v>
      </c>
      <c r="AF470" s="75">
        <v>0</v>
      </c>
      <c r="AG470" s="75">
        <f>IF(AG469+2&lt;13,(AG469+2)*AH1,(AG469-10)*AH1)</f>
        <v>0</v>
      </c>
      <c r="AH470" s="75">
        <f>SUM(BG470*AH1)</f>
        <v>0</v>
      </c>
      <c r="AI470" s="75">
        <f>IF(AG470&lt;3,(AI469+1)*AH1,AI469*AH1)</f>
        <v>0</v>
      </c>
      <c r="AJ470" s="75">
        <f>IF(AJ468=AJ469,(AJ469+1-AK470)*AL1,AJ469*AL1)</f>
        <v>0</v>
      </c>
      <c r="AK470" s="75">
        <f t="shared" si="402"/>
        <v>0</v>
      </c>
      <c r="AL470" s="75">
        <f>IF(AJ470-AJ469=0,(AL469+15)*AL1,AM1*AL1)</f>
        <v>0</v>
      </c>
      <c r="AM470" s="75">
        <f>IF(AK470=12,(AM469+1)*AL1,AM469*AL1)</f>
        <v>0</v>
      </c>
      <c r="AN470" s="75">
        <f>IF(AN468=AN469,(AN469+1-AO470)*AO1,AN469*AO1)</f>
        <v>0</v>
      </c>
      <c r="AO470" s="75">
        <f t="shared" si="393"/>
        <v>0</v>
      </c>
      <c r="AP470" s="75">
        <f>IF(AN469=AN470,BG470*AO1,(AP469-15)*AO1)</f>
        <v>0</v>
      </c>
      <c r="AQ470" s="75">
        <f>IF(AO470=12,(AQ469+1)*AO1,AQ469*AO1)</f>
        <v>0</v>
      </c>
      <c r="AR470" s="91">
        <f>SUM(MONTH(BC469+14)*AS1)</f>
        <v>0</v>
      </c>
      <c r="AS470" s="91">
        <f>SUM(DAY(BC469+14)*AS1)</f>
        <v>0</v>
      </c>
      <c r="AT470" s="91">
        <f>SUM(YEAR(BC469+14)*AS1)</f>
        <v>0</v>
      </c>
      <c r="AU470" s="91">
        <f>SUM(MONTH(BC469+7)*AV1)</f>
        <v>0</v>
      </c>
      <c r="AV470" s="91">
        <f>SUM(DAY(BC469+7)*AV1)</f>
        <v>0</v>
      </c>
      <c r="AW470" s="91">
        <f>SUM(YEAR(BC469+7)*AV1)</f>
        <v>0</v>
      </c>
      <c r="AX470" s="91">
        <f t="shared" si="371"/>
        <v>1</v>
      </c>
      <c r="AY470" s="91">
        <f t="shared" si="369"/>
        <v>1</v>
      </c>
      <c r="AZ470" s="91">
        <f t="shared" si="370"/>
        <v>0</v>
      </c>
      <c r="BA470" s="91">
        <f t="shared" si="370"/>
        <v>0</v>
      </c>
      <c r="BB470" s="79">
        <f t="shared" si="372"/>
        <v>0</v>
      </c>
      <c r="BC470" s="91">
        <f t="shared" si="373"/>
        <v>0</v>
      </c>
      <c r="BD470" s="75" t="s">
        <v>59</v>
      </c>
      <c r="BE470" s="91">
        <f>IF(BC470&lt;BU42,((BC470*10)+5),999999)</f>
        <v>5</v>
      </c>
      <c r="BF470" s="91">
        <f t="shared" si="374"/>
        <v>1</v>
      </c>
      <c r="BG470" s="75">
        <f t="shared" si="375"/>
        <v>0</v>
      </c>
      <c r="BH470" s="75">
        <f t="shared" si="394"/>
        <v>0</v>
      </c>
      <c r="BI470" s="75" t="b">
        <f t="shared" si="376"/>
        <v>0</v>
      </c>
      <c r="BJ470" s="75">
        <f t="shared" si="377"/>
        <v>0</v>
      </c>
      <c r="BK470" s="75">
        <f t="shared" si="378"/>
        <v>0</v>
      </c>
      <c r="BL470" s="75" t="b">
        <f t="shared" si="379"/>
        <v>1</v>
      </c>
      <c r="BM470" s="75">
        <f t="shared" si="380"/>
        <v>0</v>
      </c>
      <c r="BN470" s="75">
        <f t="shared" si="381"/>
        <v>0</v>
      </c>
      <c r="BO470" s="75" t="b">
        <f t="shared" si="382"/>
        <v>0</v>
      </c>
      <c r="BP470" s="75">
        <f t="shared" si="383"/>
        <v>0</v>
      </c>
      <c r="BQ470" s="75">
        <f t="shared" si="384"/>
        <v>0</v>
      </c>
      <c r="BR470" s="75"/>
      <c r="BS470" s="72" t="b">
        <f t="shared" si="358"/>
        <v>0</v>
      </c>
      <c r="BT470" s="72">
        <f t="shared" si="363"/>
        <v>0</v>
      </c>
      <c r="BU470" s="69" t="str">
        <f t="shared" si="362"/>
        <v/>
      </c>
      <c r="BV470" s="75"/>
      <c r="BW470" s="75"/>
      <c r="BX470" s="75"/>
      <c r="BY470" s="75"/>
      <c r="BZ470" s="75"/>
      <c r="CA470" s="75"/>
      <c r="CB470" s="75"/>
      <c r="CC470" s="75"/>
      <c r="CD470" s="79">
        <f t="shared" si="385"/>
        <v>0</v>
      </c>
      <c r="CE470" s="92">
        <f>IF(CD470&lt;CE3,CD470,CE3)</f>
        <v>0</v>
      </c>
      <c r="CF470" s="72" t="str">
        <f>IF(CE470&gt;=CE3,"BALLOON","PMT")</f>
        <v>PMT</v>
      </c>
      <c r="CG470" s="91">
        <f t="shared" si="395"/>
        <v>0</v>
      </c>
      <c r="CH470" s="91">
        <f>IF(BX1=360,CB5,CG470)</f>
        <v>0</v>
      </c>
      <c r="CI470" s="75" t="b">
        <f t="shared" si="386"/>
        <v>0</v>
      </c>
      <c r="CJ470" s="75">
        <f t="shared" si="396"/>
        <v>0</v>
      </c>
      <c r="CK470" s="75">
        <f>SUM(CJ470*CK1)</f>
        <v>0</v>
      </c>
      <c r="CL470" s="98">
        <f t="shared" si="387"/>
        <v>0</v>
      </c>
      <c r="CM470" s="97">
        <f>IF(CF470="PMT",E16-CL470,0)</f>
        <v>0</v>
      </c>
      <c r="CN470" s="97">
        <f t="shared" si="401"/>
        <v>0</v>
      </c>
      <c r="CO470" s="97">
        <f t="shared" si="388"/>
        <v>0</v>
      </c>
      <c r="CP470" s="97">
        <f t="shared" si="389"/>
        <v>0</v>
      </c>
      <c r="CQ470" s="94">
        <f t="shared" si="390"/>
        <v>0</v>
      </c>
      <c r="CR470" s="95">
        <f t="shared" si="397"/>
        <v>0</v>
      </c>
      <c r="CS470" s="96">
        <f t="shared" si="391"/>
        <v>0</v>
      </c>
      <c r="CT470" s="75">
        <f t="shared" si="400"/>
        <v>0</v>
      </c>
      <c r="CU470" s="99">
        <f t="shared" si="392"/>
        <v>0</v>
      </c>
      <c r="CV470" s="99">
        <f t="shared" si="368"/>
        <v>0</v>
      </c>
      <c r="CW470" s="100">
        <f t="shared" si="398"/>
        <v>0</v>
      </c>
      <c r="CX470" s="75">
        <f>SUM(CR470*CT470*BE1)</f>
        <v>0</v>
      </c>
    </row>
    <row r="471" spans="1:102" ht="18.95" customHeight="1">
      <c r="A471" s="45" t="str">
        <f t="shared" si="352"/>
        <v/>
      </c>
      <c r="B471" s="55" t="str">
        <f t="shared" si="354"/>
        <v/>
      </c>
      <c r="C471" s="47" t="str">
        <f t="shared" si="353"/>
        <v/>
      </c>
      <c r="D471" s="56" t="str">
        <f t="shared" si="355"/>
        <v/>
      </c>
      <c r="E471" s="121" t="str">
        <f t="shared" si="359"/>
        <v/>
      </c>
      <c r="F471" s="121"/>
      <c r="G471" s="57" t="str">
        <f t="shared" si="356"/>
        <v/>
      </c>
      <c r="H471" s="57" t="str">
        <f t="shared" si="357"/>
        <v/>
      </c>
      <c r="I471" s="128" t="str">
        <f t="shared" si="360"/>
        <v/>
      </c>
      <c r="J471" s="128" t="str">
        <f t="shared" si="361"/>
        <v/>
      </c>
      <c r="K471" s="140" t="str">
        <f t="shared" si="399"/>
        <v/>
      </c>
      <c r="L471" s="140"/>
      <c r="M471" s="139" t="str">
        <f t="shared" si="365"/>
        <v/>
      </c>
      <c r="N471" s="139"/>
      <c r="O471" s="46" t="str">
        <f t="shared" si="366"/>
        <v/>
      </c>
      <c r="P471" s="51" t="str">
        <f t="shared" si="367"/>
        <v/>
      </c>
      <c r="Q471" s="51"/>
      <c r="R471" s="75">
        <f>IF(R470+1&lt;13,(R470+1)*S1,1*S1)</f>
        <v>0</v>
      </c>
      <c r="S471" s="75">
        <f>SUM(BG471*S1)</f>
        <v>0</v>
      </c>
      <c r="T471" s="75">
        <f>IF(R471=1,(T470+1)*S1,T470*S1)</f>
        <v>0</v>
      </c>
      <c r="U471" s="75">
        <f>IF(U470+3&lt;13,(U470+3)*V1,(U470-9)*V1)</f>
        <v>0</v>
      </c>
      <c r="V471" s="75">
        <f>SUM(BG471*V1)</f>
        <v>0</v>
      </c>
      <c r="W471" s="75">
        <f>IF(U471&lt;4,(W470+1)*V1,W470*V1)</f>
        <v>0</v>
      </c>
      <c r="X471" s="75">
        <f>IF(X470+6&lt;13,(X470+6)*Y1,(X470-6)*Y1)</f>
        <v>0</v>
      </c>
      <c r="Y471" s="75">
        <f>SUM(BG471*Y1)</f>
        <v>0</v>
      </c>
      <c r="Z471" s="75">
        <f>IF(X471&lt;6,(Z470+1)*Y1,Z470*Y1)</f>
        <v>0</v>
      </c>
      <c r="AA471" s="75">
        <f>SUM(AA470*AB1)</f>
        <v>0</v>
      </c>
      <c r="AB471" s="75">
        <f>SUM(BG471*AB1)</f>
        <v>0</v>
      </c>
      <c r="AC471" s="75">
        <f>SUM(AC470+1*AB1)</f>
        <v>0</v>
      </c>
      <c r="AD471" s="75">
        <v>0</v>
      </c>
      <c r="AE471" s="75">
        <v>0</v>
      </c>
      <c r="AF471" s="75">
        <v>0</v>
      </c>
      <c r="AG471" s="75">
        <f>IF(AG470+2&lt;13,(AG470+2)*AH1,(AG470-10)*AH1)</f>
        <v>0</v>
      </c>
      <c r="AH471" s="75">
        <f>SUM(BG471*AH1)</f>
        <v>0</v>
      </c>
      <c r="AI471" s="75">
        <f>IF(AG471&lt;3,(AI470+1)*AH1,AI470*AH1)</f>
        <v>0</v>
      </c>
      <c r="AJ471" s="75">
        <f>IF(AJ469=AJ470,(AJ470+1-AK471)*AL1,AJ470*AL1)</f>
        <v>0</v>
      </c>
      <c r="AK471" s="75">
        <f t="shared" si="402"/>
        <v>0</v>
      </c>
      <c r="AL471" s="75">
        <f>IF(AJ471-AJ470=0,(AL470+15)*AL1,AM1*AL1)</f>
        <v>0</v>
      </c>
      <c r="AM471" s="75">
        <f>IF(AK471=12,(AM470+1)*AL1,AM470*AL1)</f>
        <v>0</v>
      </c>
      <c r="AN471" s="75">
        <f>IF(AN469=AN470,(AN470+1-AO471)*AO1,AN470*AO1)</f>
        <v>0</v>
      </c>
      <c r="AO471" s="75">
        <f t="shared" si="393"/>
        <v>0</v>
      </c>
      <c r="AP471" s="75">
        <f>IF(AN470=AN471,BG471*AO1,(AP470-15)*AO1)</f>
        <v>0</v>
      </c>
      <c r="AQ471" s="75">
        <f>IF(AO471=12,(AQ470+1)*AO1,AQ470*AO1)</f>
        <v>0</v>
      </c>
      <c r="AR471" s="91">
        <f>SUM(MONTH(BC470+14)*AS1)</f>
        <v>0</v>
      </c>
      <c r="AS471" s="91">
        <f>SUM(DAY(BC470+14)*AS1)</f>
        <v>0</v>
      </c>
      <c r="AT471" s="91">
        <f>SUM(YEAR(BC470+14)*AS1)</f>
        <v>0</v>
      </c>
      <c r="AU471" s="91">
        <f>SUM(MONTH(BC470+7)*AV1)</f>
        <v>0</v>
      </c>
      <c r="AV471" s="91">
        <f>SUM(DAY(BC470+7)*AV1)</f>
        <v>0</v>
      </c>
      <c r="AW471" s="91">
        <f>SUM(YEAR(BC470+7)*AV1)</f>
        <v>0</v>
      </c>
      <c r="AX471" s="91">
        <f t="shared" si="371"/>
        <v>1</v>
      </c>
      <c r="AY471" s="91">
        <f t="shared" si="369"/>
        <v>1</v>
      </c>
      <c r="AZ471" s="91">
        <f t="shared" si="370"/>
        <v>0</v>
      </c>
      <c r="BA471" s="91">
        <f t="shared" si="370"/>
        <v>0</v>
      </c>
      <c r="BB471" s="79">
        <f t="shared" si="372"/>
        <v>0</v>
      </c>
      <c r="BC471" s="91">
        <f t="shared" si="373"/>
        <v>0</v>
      </c>
      <c r="BD471" s="75" t="s">
        <v>59</v>
      </c>
      <c r="BE471" s="91">
        <f>IF(BC471&lt;BU42,((BC471*10)+5),999999)</f>
        <v>5</v>
      </c>
      <c r="BF471" s="91">
        <f t="shared" si="374"/>
        <v>1</v>
      </c>
      <c r="BG471" s="75">
        <f t="shared" si="375"/>
        <v>0</v>
      </c>
      <c r="BH471" s="75">
        <f t="shared" si="394"/>
        <v>0</v>
      </c>
      <c r="BI471" s="75" t="b">
        <f t="shared" si="376"/>
        <v>0</v>
      </c>
      <c r="BJ471" s="75">
        <f t="shared" si="377"/>
        <v>0</v>
      </c>
      <c r="BK471" s="75">
        <f t="shared" si="378"/>
        <v>0</v>
      </c>
      <c r="BL471" s="75" t="b">
        <f t="shared" si="379"/>
        <v>1</v>
      </c>
      <c r="BM471" s="75">
        <f t="shared" si="380"/>
        <v>0</v>
      </c>
      <c r="BN471" s="75">
        <f t="shared" si="381"/>
        <v>0</v>
      </c>
      <c r="BO471" s="75" t="b">
        <f t="shared" si="382"/>
        <v>0</v>
      </c>
      <c r="BP471" s="75">
        <f t="shared" si="383"/>
        <v>0</v>
      </c>
      <c r="BQ471" s="75">
        <f t="shared" si="384"/>
        <v>0</v>
      </c>
      <c r="BR471" s="75"/>
      <c r="BS471" s="72" t="b">
        <f t="shared" si="358"/>
        <v>0</v>
      </c>
      <c r="BT471" s="72">
        <f t="shared" si="363"/>
        <v>0</v>
      </c>
      <c r="BU471" s="69" t="str">
        <f t="shared" si="362"/>
        <v/>
      </c>
      <c r="BV471" s="75"/>
      <c r="BW471" s="75"/>
      <c r="BX471" s="75"/>
      <c r="BY471" s="75"/>
      <c r="BZ471" s="75"/>
      <c r="CA471" s="75"/>
      <c r="CB471" s="75"/>
      <c r="CC471" s="75"/>
      <c r="CD471" s="79">
        <f t="shared" si="385"/>
        <v>0</v>
      </c>
      <c r="CE471" s="92">
        <f>IF(CD471&lt;CE3,CD471,CE3)</f>
        <v>0</v>
      </c>
      <c r="CF471" s="72" t="str">
        <f>IF(CE471&gt;=CE3,"BALLOON","PMT")</f>
        <v>PMT</v>
      </c>
      <c r="CG471" s="91">
        <f t="shared" si="395"/>
        <v>0</v>
      </c>
      <c r="CH471" s="91">
        <f>IF(BX1=360,CB5,CG471)</f>
        <v>0</v>
      </c>
      <c r="CI471" s="75" t="b">
        <f t="shared" si="386"/>
        <v>0</v>
      </c>
      <c r="CJ471" s="75">
        <f t="shared" si="396"/>
        <v>0</v>
      </c>
      <c r="CK471" s="75">
        <f>SUM(CJ471*CK1)</f>
        <v>0</v>
      </c>
      <c r="CL471" s="98">
        <f t="shared" si="387"/>
        <v>0</v>
      </c>
      <c r="CM471" s="97">
        <f>IF(CF471="PMT",E16-CL471,0)</f>
        <v>0</v>
      </c>
      <c r="CN471" s="97">
        <f t="shared" si="401"/>
        <v>0</v>
      </c>
      <c r="CO471" s="97">
        <f t="shared" si="388"/>
        <v>0</v>
      </c>
      <c r="CP471" s="97">
        <f t="shared" si="389"/>
        <v>0</v>
      </c>
      <c r="CQ471" s="94">
        <f t="shared" si="390"/>
        <v>0</v>
      </c>
      <c r="CR471" s="95">
        <f t="shared" si="397"/>
        <v>0</v>
      </c>
      <c r="CS471" s="96">
        <f t="shared" si="391"/>
        <v>0</v>
      </c>
      <c r="CT471" s="75">
        <f t="shared" si="400"/>
        <v>0</v>
      </c>
      <c r="CU471" s="99">
        <f t="shared" si="392"/>
        <v>0</v>
      </c>
      <c r="CV471" s="99">
        <f t="shared" si="368"/>
        <v>0</v>
      </c>
      <c r="CW471" s="100">
        <f t="shared" si="398"/>
        <v>0</v>
      </c>
      <c r="CX471" s="75">
        <f>SUM(CR471*CT471*BE1)</f>
        <v>0</v>
      </c>
    </row>
    <row r="472" spans="1:102" ht="18.95" customHeight="1">
      <c r="A472" s="45" t="str">
        <f t="shared" ref="A472:A535" si="403">IF(BT473 &lt; BT474, BT474,"")</f>
        <v/>
      </c>
      <c r="B472" s="55" t="str">
        <f t="shared" si="354"/>
        <v/>
      </c>
      <c r="C472" s="47" t="str">
        <f t="shared" ref="C472:C535" si="404">IF(CX454=1,CF454,"")</f>
        <v/>
      </c>
      <c r="D472" s="56" t="str">
        <f t="shared" si="355"/>
        <v/>
      </c>
      <c r="E472" s="121" t="str">
        <f t="shared" si="359"/>
        <v/>
      </c>
      <c r="F472" s="121"/>
      <c r="G472" s="57" t="str">
        <f t="shared" si="356"/>
        <v/>
      </c>
      <c r="H472" s="57" t="str">
        <f t="shared" si="357"/>
        <v/>
      </c>
      <c r="I472" s="128" t="str">
        <f t="shared" si="360"/>
        <v/>
      </c>
      <c r="J472" s="128" t="str">
        <f t="shared" si="361"/>
        <v/>
      </c>
      <c r="K472" s="140" t="str">
        <f t="shared" si="399"/>
        <v/>
      </c>
      <c r="L472" s="140"/>
      <c r="M472" s="139" t="str">
        <f t="shared" si="365"/>
        <v/>
      </c>
      <c r="N472" s="139"/>
      <c r="O472" s="46" t="str">
        <f t="shared" si="366"/>
        <v/>
      </c>
      <c r="P472" s="51" t="str">
        <f t="shared" si="367"/>
        <v/>
      </c>
      <c r="Q472" s="51"/>
      <c r="R472" s="75">
        <f>IF(R471+1&lt;13,(R471+1)*S1,1*S1)</f>
        <v>0</v>
      </c>
      <c r="S472" s="75">
        <f>SUM(BG472*S1)</f>
        <v>0</v>
      </c>
      <c r="T472" s="75">
        <f>IF(R472=1,(T471+1)*S1,T471*S1)</f>
        <v>0</v>
      </c>
      <c r="U472" s="75">
        <f>IF(U471+3&lt;13,(U471+3)*V1,(U471-9)*V1)</f>
        <v>0</v>
      </c>
      <c r="V472" s="75">
        <f>SUM(BG472*V1)</f>
        <v>0</v>
      </c>
      <c r="W472" s="75">
        <f>IF(U472&lt;4,(W471+1)*V1,W471*V1)</f>
        <v>0</v>
      </c>
      <c r="X472" s="75">
        <f>IF(X471+6&lt;13,(X471+6)*Y1,(X471-6)*Y1)</f>
        <v>0</v>
      </c>
      <c r="Y472" s="75">
        <f>SUM(BG472*Y1)</f>
        <v>0</v>
      </c>
      <c r="Z472" s="75">
        <f>IF(X472&lt;6,(Z471+1)*Y1,Z471*Y1)</f>
        <v>0</v>
      </c>
      <c r="AA472" s="75">
        <f>SUM(AA471*AB1)</f>
        <v>0</v>
      </c>
      <c r="AB472" s="75">
        <f>SUM(BG472*AB1)</f>
        <v>0</v>
      </c>
      <c r="AC472" s="75">
        <f>SUM(AC471+1*AB1)</f>
        <v>0</v>
      </c>
      <c r="AD472" s="75">
        <v>0</v>
      </c>
      <c r="AE472" s="75">
        <v>0</v>
      </c>
      <c r="AF472" s="75">
        <v>0</v>
      </c>
      <c r="AG472" s="75">
        <f>IF(AG471+2&lt;13,(AG471+2)*AH1,(AG471-10)*AH1)</f>
        <v>0</v>
      </c>
      <c r="AH472" s="75">
        <f>SUM(BG472*AH1)</f>
        <v>0</v>
      </c>
      <c r="AI472" s="75">
        <f>IF(AG472&lt;3,(AI471+1)*AH1,AI471*AH1)</f>
        <v>0</v>
      </c>
      <c r="AJ472" s="75">
        <f>IF(AJ470=AJ471,(AJ471+1-AK472)*AL1,AJ471*AL1)</f>
        <v>0</v>
      </c>
      <c r="AK472" s="75">
        <f t="shared" si="402"/>
        <v>0</v>
      </c>
      <c r="AL472" s="75">
        <f>IF(AJ472-AJ471=0,(AL471+15)*AL1,AM1*AL1)</f>
        <v>0</v>
      </c>
      <c r="AM472" s="75">
        <f>IF(AK472=12,(AM471+1)*AL1,AM471*AL1)</f>
        <v>0</v>
      </c>
      <c r="AN472" s="75">
        <f>IF(AN470=AN471,(AN471+1-AO472)*AO1,AN471*AO1)</f>
        <v>0</v>
      </c>
      <c r="AO472" s="75">
        <f t="shared" si="393"/>
        <v>0</v>
      </c>
      <c r="AP472" s="75">
        <f>IF(AN471=AN472,BG472*AO1,(AP471-15)*AO1)</f>
        <v>0</v>
      </c>
      <c r="AQ472" s="75">
        <f>IF(AO472=12,(AQ471+1)*AO1,AQ471*AO1)</f>
        <v>0</v>
      </c>
      <c r="AR472" s="91">
        <f>SUM(MONTH(BC471+14)*AS1)</f>
        <v>0</v>
      </c>
      <c r="AS472" s="91">
        <f>SUM(DAY(BC471+14)*AS1)</f>
        <v>0</v>
      </c>
      <c r="AT472" s="91">
        <f>SUM(YEAR(BC471+14)*AS1)</f>
        <v>0</v>
      </c>
      <c r="AU472" s="91">
        <f>SUM(MONTH(BC471+7)*AV1)</f>
        <v>0</v>
      </c>
      <c r="AV472" s="91">
        <f>SUM(DAY(BC471+7)*AV1)</f>
        <v>0</v>
      </c>
      <c r="AW472" s="91">
        <f>SUM(YEAR(BC471+7)*AV1)</f>
        <v>0</v>
      </c>
      <c r="AX472" s="91">
        <f t="shared" si="371"/>
        <v>1</v>
      </c>
      <c r="AY472" s="91">
        <f t="shared" si="369"/>
        <v>1</v>
      </c>
      <c r="AZ472" s="91">
        <f t="shared" si="370"/>
        <v>0</v>
      </c>
      <c r="BA472" s="91">
        <f t="shared" si="370"/>
        <v>0</v>
      </c>
      <c r="BB472" s="79">
        <f t="shared" si="372"/>
        <v>0</v>
      </c>
      <c r="BC472" s="91">
        <f t="shared" si="373"/>
        <v>0</v>
      </c>
      <c r="BD472" s="75" t="s">
        <v>59</v>
      </c>
      <c r="BE472" s="91">
        <f>IF(BC472&lt;BU42,((BC472*10)+5),999999)</f>
        <v>5</v>
      </c>
      <c r="BF472" s="91">
        <f t="shared" si="374"/>
        <v>1</v>
      </c>
      <c r="BG472" s="75">
        <f t="shared" si="375"/>
        <v>0</v>
      </c>
      <c r="BH472" s="75">
        <f t="shared" si="394"/>
        <v>0</v>
      </c>
      <c r="BI472" s="75" t="b">
        <f t="shared" si="376"/>
        <v>0</v>
      </c>
      <c r="BJ472" s="75">
        <f t="shared" si="377"/>
        <v>0</v>
      </c>
      <c r="BK472" s="75">
        <f t="shared" si="378"/>
        <v>0</v>
      </c>
      <c r="BL472" s="75" t="b">
        <f t="shared" si="379"/>
        <v>1</v>
      </c>
      <c r="BM472" s="75">
        <f t="shared" si="380"/>
        <v>0</v>
      </c>
      <c r="BN472" s="75">
        <f t="shared" si="381"/>
        <v>0</v>
      </c>
      <c r="BO472" s="75" t="b">
        <f t="shared" si="382"/>
        <v>0</v>
      </c>
      <c r="BP472" s="75">
        <f t="shared" si="383"/>
        <v>0</v>
      </c>
      <c r="BQ472" s="75">
        <f t="shared" si="384"/>
        <v>0</v>
      </c>
      <c r="BR472" s="75"/>
      <c r="BS472" s="72" t="b">
        <f t="shared" si="358"/>
        <v>0</v>
      </c>
      <c r="BT472" s="72">
        <f t="shared" si="363"/>
        <v>0</v>
      </c>
      <c r="BU472" s="69" t="str">
        <f t="shared" si="362"/>
        <v/>
      </c>
      <c r="BV472" s="75"/>
      <c r="BW472" s="75"/>
      <c r="BX472" s="75"/>
      <c r="BY472" s="75"/>
      <c r="BZ472" s="75"/>
      <c r="CA472" s="75"/>
      <c r="CB472" s="75"/>
      <c r="CC472" s="75"/>
      <c r="CD472" s="79">
        <f t="shared" si="385"/>
        <v>0</v>
      </c>
      <c r="CE472" s="92">
        <f>IF(CD472&lt;CE3,CD472,CE3)</f>
        <v>0</v>
      </c>
      <c r="CF472" s="72" t="str">
        <f>IF(CE472&gt;=CE3,"BALLOON","PMT")</f>
        <v>PMT</v>
      </c>
      <c r="CG472" s="91">
        <f t="shared" si="395"/>
        <v>0</v>
      </c>
      <c r="CH472" s="91">
        <f>IF(BX1=360,CB5,CG472)</f>
        <v>0</v>
      </c>
      <c r="CI472" s="75" t="b">
        <f t="shared" si="386"/>
        <v>0</v>
      </c>
      <c r="CJ472" s="75">
        <f t="shared" si="396"/>
        <v>0</v>
      </c>
      <c r="CK472" s="75">
        <f>SUM(CJ472*CK1)</f>
        <v>0</v>
      </c>
      <c r="CL472" s="98">
        <f t="shared" si="387"/>
        <v>0</v>
      </c>
      <c r="CM472" s="97">
        <f>IF(CF472="PMT",E16-CL472,0)</f>
        <v>0</v>
      </c>
      <c r="CN472" s="97">
        <f t="shared" si="401"/>
        <v>0</v>
      </c>
      <c r="CO472" s="97">
        <f t="shared" si="388"/>
        <v>0</v>
      </c>
      <c r="CP472" s="97">
        <f t="shared" si="389"/>
        <v>0</v>
      </c>
      <c r="CQ472" s="94">
        <f t="shared" si="390"/>
        <v>0</v>
      </c>
      <c r="CR472" s="95">
        <f t="shared" si="397"/>
        <v>0</v>
      </c>
      <c r="CS472" s="96">
        <f t="shared" si="391"/>
        <v>0</v>
      </c>
      <c r="CT472" s="75">
        <f t="shared" si="400"/>
        <v>0</v>
      </c>
      <c r="CU472" s="99">
        <f t="shared" si="392"/>
        <v>0</v>
      </c>
      <c r="CV472" s="99">
        <f t="shared" si="368"/>
        <v>0</v>
      </c>
      <c r="CW472" s="100">
        <f t="shared" si="398"/>
        <v>0</v>
      </c>
      <c r="CX472" s="75">
        <f>SUM(CR472*CT472*BE1)</f>
        <v>0</v>
      </c>
    </row>
    <row r="473" spans="1:102" ht="18.95" customHeight="1">
      <c r="A473" s="45" t="str">
        <f t="shared" si="403"/>
        <v/>
      </c>
      <c r="B473" s="55" t="str">
        <f t="shared" ref="B473:B536" si="405">IF(CX455=1,CE455,"")</f>
        <v/>
      </c>
      <c r="C473" s="47" t="str">
        <f t="shared" si="404"/>
        <v/>
      </c>
      <c r="D473" s="56" t="str">
        <f t="shared" ref="D473:D536" si="406">IF(CX455=1,CJ455,"")</f>
        <v/>
      </c>
      <c r="E473" s="121" t="str">
        <f t="shared" si="359"/>
        <v/>
      </c>
      <c r="F473" s="121"/>
      <c r="G473" s="57" t="str">
        <f t="shared" ref="G473:G536" si="407">IF(CX455=1,CL455,"")</f>
        <v/>
      </c>
      <c r="H473" s="57" t="str">
        <f t="shared" ref="H473:H536" si="408">IF(CX455=1,CN455+CO455,"")</f>
        <v/>
      </c>
      <c r="I473" s="128" t="str">
        <f t="shared" si="360"/>
        <v/>
      </c>
      <c r="J473" s="128" t="str">
        <f t="shared" si="361"/>
        <v/>
      </c>
      <c r="K473" s="140" t="str">
        <f t="shared" si="399"/>
        <v/>
      </c>
      <c r="L473" s="140"/>
      <c r="M473" s="139" t="str">
        <f t="shared" si="365"/>
        <v/>
      </c>
      <c r="N473" s="139"/>
      <c r="O473" s="46" t="str">
        <f t="shared" si="366"/>
        <v/>
      </c>
      <c r="P473" s="51" t="str">
        <f t="shared" si="367"/>
        <v/>
      </c>
      <c r="Q473" s="51"/>
      <c r="R473" s="75">
        <f>IF(R472+1&lt;13,(R472+1)*S1,1*S1)</f>
        <v>0</v>
      </c>
      <c r="S473" s="75">
        <f>SUM(BG473*S1)</f>
        <v>0</v>
      </c>
      <c r="T473" s="75">
        <f>IF(R473=1,(T472+1)*S1,T472*S1)</f>
        <v>0</v>
      </c>
      <c r="U473" s="75">
        <f>IF(U472+3&lt;13,(U472+3)*V1,(U472-9)*V1)</f>
        <v>0</v>
      </c>
      <c r="V473" s="75">
        <f>SUM(BG473*V1)</f>
        <v>0</v>
      </c>
      <c r="W473" s="75">
        <f>IF(U473&lt;4,(W472+1)*V1,W472*V1)</f>
        <v>0</v>
      </c>
      <c r="X473" s="75">
        <f>IF(X472+6&lt;13,(X472+6)*Y1,(X472-6)*Y1)</f>
        <v>0</v>
      </c>
      <c r="Y473" s="75">
        <f>SUM(BG473*Y1)</f>
        <v>0</v>
      </c>
      <c r="Z473" s="75">
        <f>IF(X473&lt;6,(Z472+1)*Y1,Z472*Y1)</f>
        <v>0</v>
      </c>
      <c r="AA473" s="75">
        <f>SUM(AA472*AB1)</f>
        <v>0</v>
      </c>
      <c r="AB473" s="75">
        <f>SUM(BG473*AB1)</f>
        <v>0</v>
      </c>
      <c r="AC473" s="75">
        <f>SUM(AC472+1*AB1)</f>
        <v>0</v>
      </c>
      <c r="AD473" s="75">
        <v>0</v>
      </c>
      <c r="AE473" s="75">
        <v>0</v>
      </c>
      <c r="AF473" s="75">
        <v>0</v>
      </c>
      <c r="AG473" s="75">
        <f>IF(AG472+2&lt;13,(AG472+2)*AH1,(AG472-10)*AH1)</f>
        <v>0</v>
      </c>
      <c r="AH473" s="75">
        <f>SUM(BG473*AH1)</f>
        <v>0</v>
      </c>
      <c r="AI473" s="75">
        <f>IF(AG473&lt;3,(AI472+1)*AH1,AI472*AH1)</f>
        <v>0</v>
      </c>
      <c r="AJ473" s="75">
        <f>IF(AJ471=AJ472,(AJ472+1-AK473)*AL1,AJ472*AL1)</f>
        <v>0</v>
      </c>
      <c r="AK473" s="75">
        <f t="shared" si="402"/>
        <v>0</v>
      </c>
      <c r="AL473" s="75">
        <f>IF(AJ473-AJ472=0,(AL472+15)*AL1,AM1*AL1)</f>
        <v>0</v>
      </c>
      <c r="AM473" s="75">
        <f>IF(AK473=12,(AM472+1)*AL1,AM472*AL1)</f>
        <v>0</v>
      </c>
      <c r="AN473" s="75">
        <f>IF(AN471=AN472,(AN472+1-AO473)*AO1,AN472*AO1)</f>
        <v>0</v>
      </c>
      <c r="AO473" s="75">
        <f t="shared" si="393"/>
        <v>0</v>
      </c>
      <c r="AP473" s="75">
        <f>IF(AN472=AN473,BG473*AO1,(AP472-15)*AO1)</f>
        <v>0</v>
      </c>
      <c r="AQ473" s="75">
        <f>IF(AO473=12,(AQ472+1)*AO1,AQ472*AO1)</f>
        <v>0</v>
      </c>
      <c r="AR473" s="91">
        <f>SUM(MONTH(BC472+14)*AS1)</f>
        <v>0</v>
      </c>
      <c r="AS473" s="91">
        <f>SUM(DAY(BC472+14)*AS1)</f>
        <v>0</v>
      </c>
      <c r="AT473" s="91">
        <f>SUM(YEAR(BC472+14)*AS1)</f>
        <v>0</v>
      </c>
      <c r="AU473" s="91">
        <f>SUM(MONTH(BC472+7)*AV1)</f>
        <v>0</v>
      </c>
      <c r="AV473" s="91">
        <f>SUM(DAY(BC472+7)*AV1)</f>
        <v>0</v>
      </c>
      <c r="AW473" s="91">
        <f>SUM(YEAR(BC472+7)*AV1)</f>
        <v>0</v>
      </c>
      <c r="AX473" s="91">
        <f t="shared" si="371"/>
        <v>1</v>
      </c>
      <c r="AY473" s="91">
        <f t="shared" si="369"/>
        <v>1</v>
      </c>
      <c r="AZ473" s="91">
        <f t="shared" si="370"/>
        <v>0</v>
      </c>
      <c r="BA473" s="91">
        <f t="shared" si="370"/>
        <v>0</v>
      </c>
      <c r="BB473" s="79">
        <f t="shared" si="372"/>
        <v>0</v>
      </c>
      <c r="BC473" s="91">
        <f t="shared" si="373"/>
        <v>0</v>
      </c>
      <c r="BD473" s="75" t="s">
        <v>59</v>
      </c>
      <c r="BE473" s="91">
        <f>IF(BC473&lt;BU42,((BC473*10)+5),999999)</f>
        <v>5</v>
      </c>
      <c r="BF473" s="91">
        <f t="shared" si="374"/>
        <v>1</v>
      </c>
      <c r="BG473" s="75">
        <f t="shared" si="375"/>
        <v>0</v>
      </c>
      <c r="BH473" s="75">
        <f t="shared" si="394"/>
        <v>0</v>
      </c>
      <c r="BI473" s="75" t="b">
        <f t="shared" si="376"/>
        <v>0</v>
      </c>
      <c r="BJ473" s="75">
        <f t="shared" si="377"/>
        <v>0</v>
      </c>
      <c r="BK473" s="75">
        <f t="shared" si="378"/>
        <v>0</v>
      </c>
      <c r="BL473" s="75" t="b">
        <f t="shared" si="379"/>
        <v>1</v>
      </c>
      <c r="BM473" s="75">
        <f t="shared" si="380"/>
        <v>0</v>
      </c>
      <c r="BN473" s="75">
        <f t="shared" si="381"/>
        <v>0</v>
      </c>
      <c r="BO473" s="75" t="b">
        <f t="shared" si="382"/>
        <v>0</v>
      </c>
      <c r="BP473" s="75">
        <f t="shared" si="383"/>
        <v>0</v>
      </c>
      <c r="BQ473" s="75">
        <f t="shared" si="384"/>
        <v>0</v>
      </c>
      <c r="BR473" s="75"/>
      <c r="BS473" s="72" t="b">
        <f t="shared" si="358"/>
        <v>0</v>
      </c>
      <c r="BT473" s="72">
        <f t="shared" si="363"/>
        <v>0</v>
      </c>
      <c r="BU473" s="69" t="str">
        <f t="shared" si="362"/>
        <v/>
      </c>
      <c r="BV473" s="75"/>
      <c r="BW473" s="75"/>
      <c r="BX473" s="75"/>
      <c r="BY473" s="75"/>
      <c r="BZ473" s="75"/>
      <c r="CA473" s="75"/>
      <c r="CB473" s="75"/>
      <c r="CC473" s="75"/>
      <c r="CD473" s="79">
        <f t="shared" si="385"/>
        <v>0</v>
      </c>
      <c r="CE473" s="92">
        <f>IF(CD473&lt;CE3,CD473,CE3)</f>
        <v>0</v>
      </c>
      <c r="CF473" s="72" t="str">
        <f>IF(CE473&gt;=CE3,"BALLOON","PMT")</f>
        <v>PMT</v>
      </c>
      <c r="CG473" s="91">
        <f t="shared" si="395"/>
        <v>0</v>
      </c>
      <c r="CH473" s="91">
        <f>IF(BX1=360,CB5,CG473)</f>
        <v>0</v>
      </c>
      <c r="CI473" s="75" t="b">
        <f t="shared" si="386"/>
        <v>0</v>
      </c>
      <c r="CJ473" s="75">
        <f t="shared" si="396"/>
        <v>0</v>
      </c>
      <c r="CK473" s="75">
        <f>SUM(CJ473*CK1)</f>
        <v>0</v>
      </c>
      <c r="CL473" s="98">
        <f t="shared" si="387"/>
        <v>0</v>
      </c>
      <c r="CM473" s="97">
        <f>IF(CF473="PMT",E16-CL473,0)</f>
        <v>0</v>
      </c>
      <c r="CN473" s="97">
        <f t="shared" si="401"/>
        <v>0</v>
      </c>
      <c r="CO473" s="97">
        <f t="shared" si="388"/>
        <v>0</v>
      </c>
      <c r="CP473" s="97">
        <f t="shared" si="389"/>
        <v>0</v>
      </c>
      <c r="CQ473" s="94">
        <f t="shared" si="390"/>
        <v>0</v>
      </c>
      <c r="CR473" s="95">
        <f t="shared" si="397"/>
        <v>0</v>
      </c>
      <c r="CS473" s="96">
        <f t="shared" si="391"/>
        <v>0</v>
      </c>
      <c r="CT473" s="75">
        <f t="shared" si="400"/>
        <v>0</v>
      </c>
      <c r="CU473" s="99">
        <f t="shared" si="392"/>
        <v>0</v>
      </c>
      <c r="CV473" s="99">
        <f t="shared" si="368"/>
        <v>0</v>
      </c>
      <c r="CW473" s="100">
        <f t="shared" si="398"/>
        <v>0</v>
      </c>
      <c r="CX473" s="75">
        <f>SUM(CR473*CT473*BE1)</f>
        <v>0</v>
      </c>
    </row>
    <row r="474" spans="1:102" ht="18.95" customHeight="1">
      <c r="A474" s="45" t="str">
        <f t="shared" si="403"/>
        <v/>
      </c>
      <c r="B474" s="55" t="str">
        <f t="shared" si="405"/>
        <v/>
      </c>
      <c r="C474" s="47" t="str">
        <f t="shared" si="404"/>
        <v/>
      </c>
      <c r="D474" s="56" t="str">
        <f t="shared" si="406"/>
        <v/>
      </c>
      <c r="E474" s="121" t="str">
        <f t="shared" si="359"/>
        <v/>
      </c>
      <c r="F474" s="121"/>
      <c r="G474" s="57" t="str">
        <f t="shared" si="407"/>
        <v/>
      </c>
      <c r="H474" s="57" t="str">
        <f t="shared" si="408"/>
        <v/>
      </c>
      <c r="I474" s="128" t="str">
        <f t="shared" si="360"/>
        <v/>
      </c>
      <c r="J474" s="128" t="str">
        <f t="shared" si="361"/>
        <v/>
      </c>
      <c r="K474" s="140" t="str">
        <f t="shared" si="399"/>
        <v/>
      </c>
      <c r="L474" s="140"/>
      <c r="M474" s="139" t="str">
        <f t="shared" si="365"/>
        <v/>
      </c>
      <c r="N474" s="139"/>
      <c r="O474" s="46" t="str">
        <f t="shared" si="366"/>
        <v/>
      </c>
      <c r="P474" s="51" t="str">
        <f t="shared" si="367"/>
        <v/>
      </c>
      <c r="Q474" s="51"/>
      <c r="R474" s="75">
        <f>IF(R473+1&lt;13,(R473+1)*S1,1*S1)</f>
        <v>0</v>
      </c>
      <c r="S474" s="75">
        <f>SUM(BG474*S1)</f>
        <v>0</v>
      </c>
      <c r="T474" s="75">
        <f>IF(R474=1,(T473+1)*S1,T473*S1)</f>
        <v>0</v>
      </c>
      <c r="U474" s="75">
        <f>IF(U473+3&lt;13,(U473+3)*V1,(U473-9)*V1)</f>
        <v>0</v>
      </c>
      <c r="V474" s="75">
        <f>SUM(BG474*V1)</f>
        <v>0</v>
      </c>
      <c r="W474" s="75">
        <f>IF(U474&lt;4,(W473+1)*V1,W473*V1)</f>
        <v>0</v>
      </c>
      <c r="X474" s="75">
        <f>IF(X473+6&lt;13,(X473+6)*Y1,(X473-6)*Y1)</f>
        <v>0</v>
      </c>
      <c r="Y474" s="75">
        <f>SUM(BG474*Y1)</f>
        <v>0</v>
      </c>
      <c r="Z474" s="75">
        <f>IF(X474&lt;6,(Z473+1)*Y1,Z473*Y1)</f>
        <v>0</v>
      </c>
      <c r="AA474" s="75">
        <f>SUM(AA473*AB1)</f>
        <v>0</v>
      </c>
      <c r="AB474" s="75">
        <f>SUM(BG474*AB1)</f>
        <v>0</v>
      </c>
      <c r="AC474" s="75">
        <f>SUM(AC473+1*AB1)</f>
        <v>0</v>
      </c>
      <c r="AD474" s="75">
        <v>0</v>
      </c>
      <c r="AE474" s="75">
        <v>0</v>
      </c>
      <c r="AF474" s="75">
        <v>0</v>
      </c>
      <c r="AG474" s="75">
        <f>IF(AG473+2&lt;13,(AG473+2)*AH1,(AG473-10)*AH1)</f>
        <v>0</v>
      </c>
      <c r="AH474" s="75">
        <f>SUM(BG474*AH1)</f>
        <v>0</v>
      </c>
      <c r="AI474" s="75">
        <f>IF(AG474&lt;3,(AI473+1)*AH1,AI473*AH1)</f>
        <v>0</v>
      </c>
      <c r="AJ474" s="75">
        <f>IF(AJ472=AJ473,(AJ473+1-AK474)*AL1,AJ473*AL1)</f>
        <v>0</v>
      </c>
      <c r="AK474" s="75">
        <f t="shared" si="402"/>
        <v>0</v>
      </c>
      <c r="AL474" s="75">
        <f>IF(AJ474-AJ473=0,(AL473+15)*AL1,AM1*AL1)</f>
        <v>0</v>
      </c>
      <c r="AM474" s="75">
        <f>IF(AK474=12,(AM473+1)*AL1,AM473*AL1)</f>
        <v>0</v>
      </c>
      <c r="AN474" s="75">
        <f>IF(AN472=AN473,(AN473+1-AO474)*AO1,AN473*AO1)</f>
        <v>0</v>
      </c>
      <c r="AO474" s="75">
        <f t="shared" si="393"/>
        <v>0</v>
      </c>
      <c r="AP474" s="75">
        <f>IF(AN473=AN474,BG474*AO1,(AP473-15)*AO1)</f>
        <v>0</v>
      </c>
      <c r="AQ474" s="75">
        <f>IF(AO474=12,(AQ473+1)*AO1,AQ473*AO1)</f>
        <v>0</v>
      </c>
      <c r="AR474" s="91">
        <f>SUM(MONTH(BC473+14)*AS1)</f>
        <v>0</v>
      </c>
      <c r="AS474" s="91">
        <f>SUM(DAY(BC473+14)*AS1)</f>
        <v>0</v>
      </c>
      <c r="AT474" s="91">
        <f>SUM(YEAR(BC473+14)*AS1)</f>
        <v>0</v>
      </c>
      <c r="AU474" s="91">
        <f>SUM(MONTH(BC473+7)*AV1)</f>
        <v>0</v>
      </c>
      <c r="AV474" s="91">
        <f>SUM(DAY(BC473+7)*AV1)</f>
        <v>0</v>
      </c>
      <c r="AW474" s="91">
        <f>SUM(YEAR(BC473+7)*AV1)</f>
        <v>0</v>
      </c>
      <c r="AX474" s="91">
        <f t="shared" si="371"/>
        <v>1</v>
      </c>
      <c r="AY474" s="91">
        <f t="shared" si="369"/>
        <v>1</v>
      </c>
      <c r="AZ474" s="91">
        <f t="shared" si="370"/>
        <v>0</v>
      </c>
      <c r="BA474" s="91">
        <f t="shared" si="370"/>
        <v>0</v>
      </c>
      <c r="BB474" s="79">
        <f t="shared" si="372"/>
        <v>0</v>
      </c>
      <c r="BC474" s="91">
        <f t="shared" si="373"/>
        <v>0</v>
      </c>
      <c r="BD474" s="75" t="s">
        <v>59</v>
      </c>
      <c r="BE474" s="91">
        <f>IF(BC474&lt;BU42,((BC474*10)+5),999999)</f>
        <v>5</v>
      </c>
      <c r="BF474" s="91">
        <f t="shared" si="374"/>
        <v>1</v>
      </c>
      <c r="BG474" s="75">
        <f t="shared" si="375"/>
        <v>0</v>
      </c>
      <c r="BH474" s="75">
        <f t="shared" si="394"/>
        <v>0</v>
      </c>
      <c r="BI474" s="75" t="b">
        <f t="shared" si="376"/>
        <v>0</v>
      </c>
      <c r="BJ474" s="75">
        <f t="shared" si="377"/>
        <v>0</v>
      </c>
      <c r="BK474" s="75">
        <f t="shared" si="378"/>
        <v>0</v>
      </c>
      <c r="BL474" s="75" t="b">
        <f t="shared" si="379"/>
        <v>1</v>
      </c>
      <c r="BM474" s="75">
        <f t="shared" si="380"/>
        <v>0</v>
      </c>
      <c r="BN474" s="75">
        <f t="shared" si="381"/>
        <v>0</v>
      </c>
      <c r="BO474" s="75" t="b">
        <f t="shared" si="382"/>
        <v>0</v>
      </c>
      <c r="BP474" s="75">
        <f t="shared" si="383"/>
        <v>0</v>
      </c>
      <c r="BQ474" s="75">
        <f t="shared" si="384"/>
        <v>0</v>
      </c>
      <c r="BR474" s="75"/>
      <c r="BS474" s="72" t="b">
        <f t="shared" si="358"/>
        <v>0</v>
      </c>
      <c r="BT474" s="72">
        <f t="shared" si="363"/>
        <v>0</v>
      </c>
      <c r="BU474" s="69" t="str">
        <f t="shared" si="362"/>
        <v/>
      </c>
      <c r="BV474" s="75"/>
      <c r="BW474" s="75"/>
      <c r="BX474" s="75"/>
      <c r="BY474" s="75"/>
      <c r="BZ474" s="75"/>
      <c r="CA474" s="75"/>
      <c r="CB474" s="75"/>
      <c r="CC474" s="75"/>
      <c r="CD474" s="79">
        <f t="shared" si="385"/>
        <v>0</v>
      </c>
      <c r="CE474" s="92">
        <f>IF(CD474&lt;CE3,CD474,CE3)</f>
        <v>0</v>
      </c>
      <c r="CF474" s="72" t="str">
        <f>IF(CE474&gt;=CE3,"BALLOON","PMT")</f>
        <v>PMT</v>
      </c>
      <c r="CG474" s="91">
        <f t="shared" si="395"/>
        <v>0</v>
      </c>
      <c r="CH474" s="91">
        <f>IF(BX1=360,CB5,CG474)</f>
        <v>0</v>
      </c>
      <c r="CI474" s="75" t="b">
        <f t="shared" si="386"/>
        <v>0</v>
      </c>
      <c r="CJ474" s="75">
        <f t="shared" si="396"/>
        <v>0</v>
      </c>
      <c r="CK474" s="75">
        <f>SUM(CJ474*CK1)</f>
        <v>0</v>
      </c>
      <c r="CL474" s="98">
        <f t="shared" si="387"/>
        <v>0</v>
      </c>
      <c r="CM474" s="97">
        <f>IF(CF474="PMT",E16-CL474,0)</f>
        <v>0</v>
      </c>
      <c r="CN474" s="97">
        <f t="shared" si="401"/>
        <v>0</v>
      </c>
      <c r="CO474" s="97">
        <f t="shared" si="388"/>
        <v>0</v>
      </c>
      <c r="CP474" s="97">
        <f t="shared" si="389"/>
        <v>0</v>
      </c>
      <c r="CQ474" s="94">
        <f t="shared" si="390"/>
        <v>0</v>
      </c>
      <c r="CR474" s="95">
        <f t="shared" si="397"/>
        <v>0</v>
      </c>
      <c r="CS474" s="96">
        <f t="shared" si="391"/>
        <v>0</v>
      </c>
      <c r="CT474" s="75">
        <f t="shared" si="400"/>
        <v>0</v>
      </c>
      <c r="CU474" s="99">
        <f t="shared" si="392"/>
        <v>0</v>
      </c>
      <c r="CV474" s="99">
        <f t="shared" si="368"/>
        <v>0</v>
      </c>
      <c r="CW474" s="100">
        <f t="shared" si="398"/>
        <v>0</v>
      </c>
      <c r="CX474" s="75">
        <f>SUM(CR474*CT474*BE1)</f>
        <v>0</v>
      </c>
    </row>
    <row r="475" spans="1:102" ht="18.95" customHeight="1">
      <c r="A475" s="45" t="str">
        <f t="shared" si="403"/>
        <v/>
      </c>
      <c r="B475" s="55" t="str">
        <f t="shared" si="405"/>
        <v/>
      </c>
      <c r="C475" s="47" t="str">
        <f t="shared" si="404"/>
        <v/>
      </c>
      <c r="D475" s="56" t="str">
        <f t="shared" si="406"/>
        <v/>
      </c>
      <c r="E475" s="121" t="str">
        <f t="shared" si="359"/>
        <v/>
      </c>
      <c r="F475" s="121"/>
      <c r="G475" s="57" t="str">
        <f t="shared" si="407"/>
        <v/>
      </c>
      <c r="H475" s="57" t="str">
        <f t="shared" si="408"/>
        <v/>
      </c>
      <c r="I475" s="128" t="str">
        <f t="shared" si="360"/>
        <v/>
      </c>
      <c r="J475" s="128" t="str">
        <f t="shared" si="361"/>
        <v/>
      </c>
      <c r="K475" s="140" t="str">
        <f t="shared" si="399"/>
        <v/>
      </c>
      <c r="L475" s="140"/>
      <c r="M475" s="139" t="str">
        <f t="shared" si="365"/>
        <v/>
      </c>
      <c r="N475" s="139"/>
      <c r="O475" s="46" t="str">
        <f t="shared" si="366"/>
        <v/>
      </c>
      <c r="P475" s="51" t="str">
        <f t="shared" si="367"/>
        <v/>
      </c>
      <c r="Q475" s="51"/>
      <c r="R475" s="75">
        <f>IF(R474+1&lt;13,(R474+1)*S1,1*S1)</f>
        <v>0</v>
      </c>
      <c r="S475" s="75">
        <f>SUM(BG475*S1)</f>
        <v>0</v>
      </c>
      <c r="T475" s="75">
        <f>IF(R475=1,(T474+1)*S1,T474*S1)</f>
        <v>0</v>
      </c>
      <c r="U475" s="75">
        <f>IF(U474+3&lt;13,(U474+3)*V1,(U474-9)*V1)</f>
        <v>0</v>
      </c>
      <c r="V475" s="75">
        <f>SUM(BG475*V1)</f>
        <v>0</v>
      </c>
      <c r="W475" s="75">
        <f>IF(U475&lt;4,(W474+1)*V1,W474*V1)</f>
        <v>0</v>
      </c>
      <c r="X475" s="75">
        <f>IF(X474+6&lt;13,(X474+6)*Y1,(X474-6)*Y1)</f>
        <v>0</v>
      </c>
      <c r="Y475" s="75">
        <f>SUM(BG475*Y1)</f>
        <v>0</v>
      </c>
      <c r="Z475" s="75">
        <f>IF(X475&lt;6,(Z474+1)*Y1,Z474*Y1)</f>
        <v>0</v>
      </c>
      <c r="AA475" s="75">
        <f>SUM(AA474*AB1)</f>
        <v>0</v>
      </c>
      <c r="AB475" s="75">
        <f>SUM(BG475*AB1)</f>
        <v>0</v>
      </c>
      <c r="AC475" s="75">
        <f>SUM(AC474+1*AB1)</f>
        <v>0</v>
      </c>
      <c r="AD475" s="75">
        <v>0</v>
      </c>
      <c r="AE475" s="75">
        <v>0</v>
      </c>
      <c r="AF475" s="75">
        <v>0</v>
      </c>
      <c r="AG475" s="75">
        <f>IF(AG474+2&lt;13,(AG474+2)*AH1,(AG474-10)*AH1)</f>
        <v>0</v>
      </c>
      <c r="AH475" s="75">
        <f>SUM(BG475*AH1)</f>
        <v>0</v>
      </c>
      <c r="AI475" s="75">
        <f>IF(AG475&lt;3,(AI474+1)*AH1,AI474*AH1)</f>
        <v>0</v>
      </c>
      <c r="AJ475" s="75">
        <f>IF(AJ473=AJ474,(AJ474+1-AK475)*AL1,AJ474*AL1)</f>
        <v>0</v>
      </c>
      <c r="AK475" s="75">
        <f t="shared" si="402"/>
        <v>0</v>
      </c>
      <c r="AL475" s="75">
        <f>IF(AJ475-AJ474=0,(AL474+15)*AL1,AM1*AL1)</f>
        <v>0</v>
      </c>
      <c r="AM475" s="75">
        <f>IF(AK475=12,(AM474+1)*AL1,AM474*AL1)</f>
        <v>0</v>
      </c>
      <c r="AN475" s="75">
        <f>IF(AN473=AN474,(AN474+1-AO475)*AO1,AN474*AO1)</f>
        <v>0</v>
      </c>
      <c r="AO475" s="75">
        <f t="shared" si="393"/>
        <v>0</v>
      </c>
      <c r="AP475" s="75">
        <f>IF(AN474=AN475,BG475*AO1,(AP474-15)*AO1)</f>
        <v>0</v>
      </c>
      <c r="AQ475" s="75">
        <f>IF(AO475=12,(AQ474+1)*AO1,AQ474*AO1)</f>
        <v>0</v>
      </c>
      <c r="AR475" s="91">
        <f>SUM(MONTH(BC474+14)*AS1)</f>
        <v>0</v>
      </c>
      <c r="AS475" s="91">
        <f>SUM(DAY(BC474+14)*AS1)</f>
        <v>0</v>
      </c>
      <c r="AT475" s="91">
        <f>SUM(YEAR(BC474+14)*AS1)</f>
        <v>0</v>
      </c>
      <c r="AU475" s="91">
        <f>SUM(MONTH(BC474+7)*AV1)</f>
        <v>0</v>
      </c>
      <c r="AV475" s="91">
        <f>SUM(DAY(BC474+7)*AV1)</f>
        <v>0</v>
      </c>
      <c r="AW475" s="91">
        <f>SUM(YEAR(BC474+7)*AV1)</f>
        <v>0</v>
      </c>
      <c r="AX475" s="91">
        <f t="shared" si="371"/>
        <v>1</v>
      </c>
      <c r="AY475" s="91">
        <f t="shared" si="369"/>
        <v>1</v>
      </c>
      <c r="AZ475" s="91">
        <f t="shared" si="370"/>
        <v>0</v>
      </c>
      <c r="BA475" s="91">
        <f t="shared" si="370"/>
        <v>0</v>
      </c>
      <c r="BB475" s="79">
        <f t="shared" si="372"/>
        <v>0</v>
      </c>
      <c r="BC475" s="91">
        <f t="shared" si="373"/>
        <v>0</v>
      </c>
      <c r="BD475" s="75" t="s">
        <v>59</v>
      </c>
      <c r="BE475" s="91">
        <f>IF(BC475&lt;BU42,((BC475*10)+5),999999)</f>
        <v>5</v>
      </c>
      <c r="BF475" s="91">
        <f t="shared" si="374"/>
        <v>1</v>
      </c>
      <c r="BG475" s="75">
        <f t="shared" si="375"/>
        <v>0</v>
      </c>
      <c r="BH475" s="75">
        <f t="shared" si="394"/>
        <v>0</v>
      </c>
      <c r="BI475" s="75" t="b">
        <f t="shared" si="376"/>
        <v>0</v>
      </c>
      <c r="BJ475" s="75">
        <f t="shared" si="377"/>
        <v>0</v>
      </c>
      <c r="BK475" s="75">
        <f t="shared" si="378"/>
        <v>0</v>
      </c>
      <c r="BL475" s="75" t="b">
        <f t="shared" si="379"/>
        <v>1</v>
      </c>
      <c r="BM475" s="75">
        <f t="shared" si="380"/>
        <v>0</v>
      </c>
      <c r="BN475" s="75">
        <f t="shared" si="381"/>
        <v>0</v>
      </c>
      <c r="BO475" s="75" t="b">
        <f t="shared" si="382"/>
        <v>0</v>
      </c>
      <c r="BP475" s="75">
        <f t="shared" si="383"/>
        <v>0</v>
      </c>
      <c r="BQ475" s="75">
        <f t="shared" si="384"/>
        <v>0</v>
      </c>
      <c r="BR475" s="75"/>
      <c r="BS475" s="72" t="b">
        <f t="shared" ref="BS475:BS538" si="409">OR(C473 = "PMT")</f>
        <v>0</v>
      </c>
      <c r="BT475" s="72">
        <f t="shared" si="363"/>
        <v>0</v>
      </c>
      <c r="BU475" s="69" t="str">
        <f t="shared" si="362"/>
        <v/>
      </c>
      <c r="BV475" s="75"/>
      <c r="BW475" s="75"/>
      <c r="BX475" s="75"/>
      <c r="BY475" s="75"/>
      <c r="BZ475" s="75"/>
      <c r="CA475" s="75"/>
      <c r="CB475" s="75"/>
      <c r="CC475" s="75"/>
      <c r="CD475" s="79">
        <f t="shared" si="385"/>
        <v>0</v>
      </c>
      <c r="CE475" s="92">
        <f>IF(CD475&lt;CE3,CD475,CE3)</f>
        <v>0</v>
      </c>
      <c r="CF475" s="72" t="str">
        <f>IF(CE475&gt;=CE3,"BALLOON","PMT")</f>
        <v>PMT</v>
      </c>
      <c r="CG475" s="91">
        <f t="shared" si="395"/>
        <v>0</v>
      </c>
      <c r="CH475" s="91">
        <f>IF(BX1=360,CB5,CG475)</f>
        <v>0</v>
      </c>
      <c r="CI475" s="75" t="b">
        <f t="shared" si="386"/>
        <v>0</v>
      </c>
      <c r="CJ475" s="75">
        <f t="shared" si="396"/>
        <v>0</v>
      </c>
      <c r="CK475" s="75">
        <f>SUM(CJ475*CK1)</f>
        <v>0</v>
      </c>
      <c r="CL475" s="98">
        <f t="shared" si="387"/>
        <v>0</v>
      </c>
      <c r="CM475" s="97">
        <f>IF(CF475="PMT",E16-CL475,0)</f>
        <v>0</v>
      </c>
      <c r="CN475" s="97">
        <f t="shared" si="401"/>
        <v>0</v>
      </c>
      <c r="CO475" s="97">
        <f t="shared" si="388"/>
        <v>0</v>
      </c>
      <c r="CP475" s="97">
        <f t="shared" si="389"/>
        <v>0</v>
      </c>
      <c r="CQ475" s="94">
        <f t="shared" si="390"/>
        <v>0</v>
      </c>
      <c r="CR475" s="95">
        <f t="shared" si="397"/>
        <v>0</v>
      </c>
      <c r="CS475" s="96">
        <f t="shared" si="391"/>
        <v>0</v>
      </c>
      <c r="CT475" s="75">
        <f t="shared" si="400"/>
        <v>0</v>
      </c>
      <c r="CU475" s="99">
        <f t="shared" si="392"/>
        <v>0</v>
      </c>
      <c r="CV475" s="99">
        <f t="shared" si="368"/>
        <v>0</v>
      </c>
      <c r="CW475" s="100">
        <f t="shared" si="398"/>
        <v>0</v>
      </c>
      <c r="CX475" s="75">
        <f>SUM(CR475*CT475*BE1)</f>
        <v>0</v>
      </c>
    </row>
    <row r="476" spans="1:102" ht="18.95" customHeight="1">
      <c r="A476" s="45" t="str">
        <f t="shared" si="403"/>
        <v/>
      </c>
      <c r="B476" s="55" t="str">
        <f t="shared" si="405"/>
        <v/>
      </c>
      <c r="C476" s="47" t="str">
        <f t="shared" si="404"/>
        <v/>
      </c>
      <c r="D476" s="56" t="str">
        <f t="shared" si="406"/>
        <v/>
      </c>
      <c r="E476" s="121" t="str">
        <f t="shared" ref="E476:E539" si="410">IF(CV458*CX458&gt;0,CV458,"")</f>
        <v/>
      </c>
      <c r="F476" s="121"/>
      <c r="G476" s="57" t="str">
        <f t="shared" si="407"/>
        <v/>
      </c>
      <c r="H476" s="57" t="str">
        <f t="shared" si="408"/>
        <v/>
      </c>
      <c r="I476" s="128" t="str">
        <f t="shared" ref="I476:I539" si="411">IF(CX458=1,CW458,"")</f>
        <v/>
      </c>
      <c r="J476" s="128" t="str">
        <f t="shared" ref="J476:J539" si="412">IF(CT458*CV458=1,CY458,"")</f>
        <v/>
      </c>
      <c r="K476" s="140" t="str">
        <f t="shared" si="399"/>
        <v/>
      </c>
      <c r="L476" s="140"/>
      <c r="M476" s="139" t="str">
        <f t="shared" si="365"/>
        <v/>
      </c>
      <c r="N476" s="139"/>
      <c r="O476" s="46" t="str">
        <f t="shared" si="366"/>
        <v/>
      </c>
      <c r="P476" s="51" t="str">
        <f t="shared" si="367"/>
        <v/>
      </c>
      <c r="Q476" s="51"/>
      <c r="R476" s="75">
        <f>IF(R475+1&lt;13,(R475+1)*S1,1*S1)</f>
        <v>0</v>
      </c>
      <c r="S476" s="75">
        <f>SUM(BG476*S1)</f>
        <v>0</v>
      </c>
      <c r="T476" s="75">
        <f>IF(R476=1,(T475+1)*S1,T475*S1)</f>
        <v>0</v>
      </c>
      <c r="U476" s="75">
        <f>IF(U475+3&lt;13,(U475+3)*V1,(U475-9)*V1)</f>
        <v>0</v>
      </c>
      <c r="V476" s="75">
        <f>SUM(BG476*V1)</f>
        <v>0</v>
      </c>
      <c r="W476" s="75">
        <f>IF(U476&lt;4,(W475+1)*V1,W475*V1)</f>
        <v>0</v>
      </c>
      <c r="X476" s="75">
        <f>IF(X475+6&lt;13,(X475+6)*Y1,(X475-6)*Y1)</f>
        <v>0</v>
      </c>
      <c r="Y476" s="75">
        <f>SUM(BG476*Y1)</f>
        <v>0</v>
      </c>
      <c r="Z476" s="75">
        <f>IF(X476&lt;6,(Z475+1)*Y1,Z475*Y1)</f>
        <v>0</v>
      </c>
      <c r="AA476" s="75">
        <f>SUM(AA475*AB1)</f>
        <v>0</v>
      </c>
      <c r="AB476" s="75">
        <f>SUM(BG476*AB1)</f>
        <v>0</v>
      </c>
      <c r="AC476" s="75">
        <f>SUM(AC475+1*AB1)</f>
        <v>0</v>
      </c>
      <c r="AD476" s="75">
        <v>0</v>
      </c>
      <c r="AE476" s="75">
        <v>0</v>
      </c>
      <c r="AF476" s="75">
        <v>0</v>
      </c>
      <c r="AG476" s="75">
        <f>IF(AG475+2&lt;13,(AG475+2)*AH1,(AG475-10)*AH1)</f>
        <v>0</v>
      </c>
      <c r="AH476" s="75">
        <f>SUM(BG476*AH1)</f>
        <v>0</v>
      </c>
      <c r="AI476" s="75">
        <f>IF(AG476&lt;3,(AI475+1)*AH1,AI475*AH1)</f>
        <v>0</v>
      </c>
      <c r="AJ476" s="75">
        <f>IF(AJ474=AJ475,(AJ475+1-AK476)*AL1,AJ475*AL1)</f>
        <v>0</v>
      </c>
      <c r="AK476" s="75">
        <f t="shared" si="402"/>
        <v>0</v>
      </c>
      <c r="AL476" s="75">
        <f>IF(AJ476-AJ475=0,(AL475+15)*AL1,AM1*AL1)</f>
        <v>0</v>
      </c>
      <c r="AM476" s="75">
        <f>IF(AK476=12,(AM475+1)*AL1,AM475*AL1)</f>
        <v>0</v>
      </c>
      <c r="AN476" s="75">
        <f>IF(AN474=AN475,(AN475+1-AO476)*AO1,AN475*AO1)</f>
        <v>0</v>
      </c>
      <c r="AO476" s="75">
        <f t="shared" si="393"/>
        <v>0</v>
      </c>
      <c r="AP476" s="75">
        <f>IF(AN475=AN476,BG476*AO1,(AP475-15)*AO1)</f>
        <v>0</v>
      </c>
      <c r="AQ476" s="75">
        <f>IF(AO476=12,(AQ475+1)*AO1,AQ475*AO1)</f>
        <v>0</v>
      </c>
      <c r="AR476" s="91">
        <f>SUM(MONTH(BC475+14)*AS1)</f>
        <v>0</v>
      </c>
      <c r="AS476" s="91">
        <f>SUM(DAY(BC475+14)*AS1)</f>
        <v>0</v>
      </c>
      <c r="AT476" s="91">
        <f>SUM(YEAR(BC475+14)*AS1)</f>
        <v>0</v>
      </c>
      <c r="AU476" s="91">
        <f>SUM(MONTH(BC475+7)*AV1)</f>
        <v>0</v>
      </c>
      <c r="AV476" s="91">
        <f>SUM(DAY(BC475+7)*AV1)</f>
        <v>0</v>
      </c>
      <c r="AW476" s="91">
        <f>SUM(YEAR(BC475+7)*AV1)</f>
        <v>0</v>
      </c>
      <c r="AX476" s="91">
        <f t="shared" si="371"/>
        <v>1</v>
      </c>
      <c r="AY476" s="91">
        <f t="shared" si="369"/>
        <v>1</v>
      </c>
      <c r="AZ476" s="91">
        <f t="shared" si="370"/>
        <v>0</v>
      </c>
      <c r="BA476" s="91">
        <f t="shared" si="370"/>
        <v>0</v>
      </c>
      <c r="BB476" s="79">
        <f t="shared" si="372"/>
        <v>0</v>
      </c>
      <c r="BC476" s="91">
        <f t="shared" si="373"/>
        <v>0</v>
      </c>
      <c r="BD476" s="75" t="s">
        <v>59</v>
      </c>
      <c r="BE476" s="91">
        <f>IF(BC476&lt;BU42,((BC476*10)+5),999999)</f>
        <v>5</v>
      </c>
      <c r="BF476" s="91">
        <f t="shared" si="374"/>
        <v>1</v>
      </c>
      <c r="BG476" s="75">
        <f t="shared" si="375"/>
        <v>0</v>
      </c>
      <c r="BH476" s="75">
        <f t="shared" si="394"/>
        <v>0</v>
      </c>
      <c r="BI476" s="75" t="b">
        <f t="shared" si="376"/>
        <v>0</v>
      </c>
      <c r="BJ476" s="75">
        <f t="shared" si="377"/>
        <v>0</v>
      </c>
      <c r="BK476" s="75">
        <f t="shared" si="378"/>
        <v>0</v>
      </c>
      <c r="BL476" s="75" t="b">
        <f t="shared" si="379"/>
        <v>1</v>
      </c>
      <c r="BM476" s="75">
        <f t="shared" si="380"/>
        <v>0</v>
      </c>
      <c r="BN476" s="75">
        <f t="shared" si="381"/>
        <v>0</v>
      </c>
      <c r="BO476" s="75" t="b">
        <f t="shared" si="382"/>
        <v>0</v>
      </c>
      <c r="BP476" s="75">
        <f t="shared" si="383"/>
        <v>0</v>
      </c>
      <c r="BQ476" s="75">
        <f t="shared" si="384"/>
        <v>0</v>
      </c>
      <c r="BR476" s="75"/>
      <c r="BS476" s="72" t="b">
        <f t="shared" si="409"/>
        <v>0</v>
      </c>
      <c r="BT476" s="72">
        <f t="shared" si="363"/>
        <v>0</v>
      </c>
      <c r="BU476" s="69" t="str">
        <f t="shared" ref="BU476:BU539" si="413">IF(BT475&lt;BT476,BT476,"")</f>
        <v/>
      </c>
      <c r="BV476" s="75"/>
      <c r="BW476" s="75"/>
      <c r="BX476" s="75"/>
      <c r="BY476" s="75"/>
      <c r="BZ476" s="75"/>
      <c r="CA476" s="75"/>
      <c r="CB476" s="75"/>
      <c r="CC476" s="75"/>
      <c r="CD476" s="79">
        <f t="shared" si="385"/>
        <v>0</v>
      </c>
      <c r="CE476" s="92">
        <f>IF(CD476&lt;CE3,CD476,CE3)</f>
        <v>0</v>
      </c>
      <c r="CF476" s="72" t="str">
        <f>IF(CE476&gt;=CE3,"BALLOON","PMT")</f>
        <v>PMT</v>
      </c>
      <c r="CG476" s="91">
        <f t="shared" si="395"/>
        <v>0</v>
      </c>
      <c r="CH476" s="91">
        <f>IF(BX1=360,CB5,CG476)</f>
        <v>0</v>
      </c>
      <c r="CI476" s="75" t="b">
        <f t="shared" si="386"/>
        <v>0</v>
      </c>
      <c r="CJ476" s="75">
        <f t="shared" si="396"/>
        <v>0</v>
      </c>
      <c r="CK476" s="75">
        <f>SUM(CJ476*CK1)</f>
        <v>0</v>
      </c>
      <c r="CL476" s="98">
        <f t="shared" si="387"/>
        <v>0</v>
      </c>
      <c r="CM476" s="97">
        <f>IF(CF476="PMT",E16-CL476,0)</f>
        <v>0</v>
      </c>
      <c r="CN476" s="97">
        <f t="shared" si="401"/>
        <v>0</v>
      </c>
      <c r="CO476" s="97">
        <f t="shared" si="388"/>
        <v>0</v>
      </c>
      <c r="CP476" s="97">
        <f t="shared" si="389"/>
        <v>0</v>
      </c>
      <c r="CQ476" s="94">
        <f t="shared" si="390"/>
        <v>0</v>
      </c>
      <c r="CR476" s="95">
        <f t="shared" si="397"/>
        <v>0</v>
      </c>
      <c r="CS476" s="96">
        <f t="shared" si="391"/>
        <v>0</v>
      </c>
      <c r="CT476" s="75">
        <f t="shared" si="400"/>
        <v>0</v>
      </c>
      <c r="CU476" s="99">
        <f t="shared" si="392"/>
        <v>0</v>
      </c>
      <c r="CV476" s="99">
        <f t="shared" si="368"/>
        <v>0</v>
      </c>
      <c r="CW476" s="100">
        <f t="shared" si="398"/>
        <v>0</v>
      </c>
      <c r="CX476" s="75">
        <f>SUM(CR476*CT476*BE1)</f>
        <v>0</v>
      </c>
    </row>
    <row r="477" spans="1:102" ht="18.95" customHeight="1">
      <c r="A477" s="45" t="str">
        <f t="shared" si="403"/>
        <v/>
      </c>
      <c r="B477" s="55" t="str">
        <f t="shared" si="405"/>
        <v/>
      </c>
      <c r="C477" s="47" t="str">
        <f t="shared" si="404"/>
        <v/>
      </c>
      <c r="D477" s="56" t="str">
        <f t="shared" si="406"/>
        <v/>
      </c>
      <c r="E477" s="121" t="str">
        <f t="shared" si="410"/>
        <v/>
      </c>
      <c r="F477" s="121"/>
      <c r="G477" s="57" t="str">
        <f t="shared" si="407"/>
        <v/>
      </c>
      <c r="H477" s="57" t="str">
        <f t="shared" si="408"/>
        <v/>
      </c>
      <c r="I477" s="128" t="str">
        <f t="shared" si="411"/>
        <v/>
      </c>
      <c r="J477" s="128" t="str">
        <f t="shared" si="412"/>
        <v/>
      </c>
      <c r="K477" s="140" t="str">
        <f t="shared" si="399"/>
        <v/>
      </c>
      <c r="L477" s="140"/>
      <c r="M477" s="139" t="str">
        <f t="shared" si="365"/>
        <v/>
      </c>
      <c r="N477" s="139"/>
      <c r="O477" s="46" t="str">
        <f t="shared" si="366"/>
        <v/>
      </c>
      <c r="P477" s="51" t="str">
        <f t="shared" si="367"/>
        <v/>
      </c>
      <c r="Q477" s="51"/>
      <c r="R477" s="75">
        <f>IF(R476+1&lt;13,(R476+1)*S1,1*S1)</f>
        <v>0</v>
      </c>
      <c r="S477" s="75">
        <f>SUM(BG477*S1)</f>
        <v>0</v>
      </c>
      <c r="T477" s="75">
        <f>IF(R477=1,(T476+1)*S1,T476*S1)</f>
        <v>0</v>
      </c>
      <c r="U477" s="75">
        <f>IF(U476+3&lt;13,(U476+3)*V1,(U476-9)*V1)</f>
        <v>0</v>
      </c>
      <c r="V477" s="75">
        <f>SUM(BG477*V1)</f>
        <v>0</v>
      </c>
      <c r="W477" s="75">
        <f>IF(U477&lt;4,(W476+1)*V1,W476*V1)</f>
        <v>0</v>
      </c>
      <c r="X477" s="75">
        <f>IF(X476+6&lt;13,(X476+6)*Y1,(X476-6)*Y1)</f>
        <v>0</v>
      </c>
      <c r="Y477" s="75">
        <f>SUM(BG477*Y1)</f>
        <v>0</v>
      </c>
      <c r="Z477" s="75">
        <f>IF(X477&lt;6,(Z476+1)*Y1,Z476*Y1)</f>
        <v>0</v>
      </c>
      <c r="AA477" s="75">
        <f>SUM(AA476*AB1)</f>
        <v>0</v>
      </c>
      <c r="AB477" s="75">
        <f>SUM(BG477*AB1)</f>
        <v>0</v>
      </c>
      <c r="AC477" s="75">
        <f>SUM(AC476+1*AB1)</f>
        <v>0</v>
      </c>
      <c r="AD477" s="75">
        <v>0</v>
      </c>
      <c r="AE477" s="75">
        <v>0</v>
      </c>
      <c r="AF477" s="75">
        <v>0</v>
      </c>
      <c r="AG477" s="75">
        <f>IF(AG476+2&lt;13,(AG476+2)*AH1,(AG476-10)*AH1)</f>
        <v>0</v>
      </c>
      <c r="AH477" s="75">
        <f>SUM(BG477*AH1)</f>
        <v>0</v>
      </c>
      <c r="AI477" s="75">
        <f>IF(AG477&lt;3,(AI476+1)*AH1,AI476*AH1)</f>
        <v>0</v>
      </c>
      <c r="AJ477" s="75">
        <f>IF(AJ475=AJ476,(AJ476+1-AK477)*AL1,AJ476*AL1)</f>
        <v>0</v>
      </c>
      <c r="AK477" s="75">
        <f t="shared" si="402"/>
        <v>0</v>
      </c>
      <c r="AL477" s="75">
        <f>IF(AJ477-AJ476=0,(AL476+15)*AL1,AM1*AL1)</f>
        <v>0</v>
      </c>
      <c r="AM477" s="75">
        <f>IF(AK477=12,(AM476+1)*AL1,AM476*AL1)</f>
        <v>0</v>
      </c>
      <c r="AN477" s="75">
        <f>IF(AN475=AN476,(AN476+1-AO477)*AO1,AN476*AO1)</f>
        <v>0</v>
      </c>
      <c r="AO477" s="75">
        <f t="shared" si="393"/>
        <v>0</v>
      </c>
      <c r="AP477" s="75">
        <f>IF(AN476=AN477,BG477*AO1,(AP476-15)*AO1)</f>
        <v>0</v>
      </c>
      <c r="AQ477" s="75">
        <f>IF(AO477=12,(AQ476+1)*AO1,AQ476*AO1)</f>
        <v>0</v>
      </c>
      <c r="AR477" s="91">
        <f>SUM(MONTH(BC476+14)*AS1)</f>
        <v>0</v>
      </c>
      <c r="AS477" s="91">
        <f>SUM(DAY(BC476+14)*AS1)</f>
        <v>0</v>
      </c>
      <c r="AT477" s="91">
        <f>SUM(YEAR(BC476+14)*AS1)</f>
        <v>0</v>
      </c>
      <c r="AU477" s="91">
        <f>SUM(MONTH(BC476+7)*AV1)</f>
        <v>0</v>
      </c>
      <c r="AV477" s="91">
        <f>SUM(DAY(BC476+7)*AV1)</f>
        <v>0</v>
      </c>
      <c r="AW477" s="91">
        <f>SUM(YEAR(BC476+7)*AV1)</f>
        <v>0</v>
      </c>
      <c r="AX477" s="91">
        <f t="shared" si="371"/>
        <v>1</v>
      </c>
      <c r="AY477" s="91">
        <f t="shared" si="369"/>
        <v>1</v>
      </c>
      <c r="AZ477" s="91">
        <f t="shared" si="370"/>
        <v>0</v>
      </c>
      <c r="BA477" s="91">
        <f t="shared" si="370"/>
        <v>0</v>
      </c>
      <c r="BB477" s="79">
        <f t="shared" si="372"/>
        <v>0</v>
      </c>
      <c r="BC477" s="91">
        <f t="shared" si="373"/>
        <v>0</v>
      </c>
      <c r="BD477" s="75" t="s">
        <v>59</v>
      </c>
      <c r="BE477" s="91">
        <f>IF(BC477&lt;BU42,((BC477*10)+5),999999)</f>
        <v>5</v>
      </c>
      <c r="BF477" s="91">
        <f t="shared" si="374"/>
        <v>1</v>
      </c>
      <c r="BG477" s="75">
        <f t="shared" si="375"/>
        <v>0</v>
      </c>
      <c r="BH477" s="75">
        <f t="shared" si="394"/>
        <v>0</v>
      </c>
      <c r="BI477" s="75" t="b">
        <f t="shared" si="376"/>
        <v>0</v>
      </c>
      <c r="BJ477" s="75">
        <f t="shared" si="377"/>
        <v>0</v>
      </c>
      <c r="BK477" s="75">
        <f t="shared" si="378"/>
        <v>0</v>
      </c>
      <c r="BL477" s="75" t="b">
        <f t="shared" si="379"/>
        <v>1</v>
      </c>
      <c r="BM477" s="75">
        <f t="shared" si="380"/>
        <v>0</v>
      </c>
      <c r="BN477" s="75">
        <f t="shared" si="381"/>
        <v>0</v>
      </c>
      <c r="BO477" s="75" t="b">
        <f t="shared" si="382"/>
        <v>0</v>
      </c>
      <c r="BP477" s="75">
        <f t="shared" si="383"/>
        <v>0</v>
      </c>
      <c r="BQ477" s="75">
        <f t="shared" si="384"/>
        <v>0</v>
      </c>
      <c r="BR477" s="75"/>
      <c r="BS477" s="72" t="b">
        <f t="shared" si="409"/>
        <v>0</v>
      </c>
      <c r="BT477" s="72">
        <f t="shared" ref="BT477:BT540" si="414">IF(BS477= TRUE,BT476 + 1,BT476)</f>
        <v>0</v>
      </c>
      <c r="BU477" s="69" t="str">
        <f t="shared" si="413"/>
        <v/>
      </c>
      <c r="BV477" s="75"/>
      <c r="BW477" s="75"/>
      <c r="BX477" s="75"/>
      <c r="BY477" s="75"/>
      <c r="BZ477" s="75"/>
      <c r="CA477" s="75"/>
      <c r="CB477" s="75"/>
      <c r="CC477" s="75"/>
      <c r="CD477" s="79">
        <f t="shared" si="385"/>
        <v>0</v>
      </c>
      <c r="CE477" s="92">
        <f>IF(CD477&lt;CE3,CD477,CE3)</f>
        <v>0</v>
      </c>
      <c r="CF477" s="72" t="str">
        <f>IF(CE477&gt;=CE3,"BALLOON","PMT")</f>
        <v>PMT</v>
      </c>
      <c r="CG477" s="91">
        <f t="shared" si="395"/>
        <v>0</v>
      </c>
      <c r="CH477" s="91">
        <f>IF(BX1=360,CB5,CG477)</f>
        <v>0</v>
      </c>
      <c r="CI477" s="75" t="b">
        <f t="shared" si="386"/>
        <v>0</v>
      </c>
      <c r="CJ477" s="75">
        <f t="shared" si="396"/>
        <v>0</v>
      </c>
      <c r="CK477" s="75">
        <f>SUM(CJ477*CK1)</f>
        <v>0</v>
      </c>
      <c r="CL477" s="98">
        <f t="shared" si="387"/>
        <v>0</v>
      </c>
      <c r="CM477" s="97">
        <f>IF(CF477="PMT",E16-CL477,0)</f>
        <v>0</v>
      </c>
      <c r="CN477" s="97">
        <f t="shared" si="401"/>
        <v>0</v>
      </c>
      <c r="CO477" s="97">
        <f t="shared" si="388"/>
        <v>0</v>
      </c>
      <c r="CP477" s="97">
        <f t="shared" si="389"/>
        <v>0</v>
      </c>
      <c r="CQ477" s="94">
        <f t="shared" si="390"/>
        <v>0</v>
      </c>
      <c r="CR477" s="95">
        <f t="shared" si="397"/>
        <v>0</v>
      </c>
      <c r="CS477" s="96">
        <f t="shared" si="391"/>
        <v>0</v>
      </c>
      <c r="CT477" s="75">
        <f t="shared" si="400"/>
        <v>0</v>
      </c>
      <c r="CU477" s="99">
        <f t="shared" si="392"/>
        <v>0</v>
      </c>
      <c r="CV477" s="99">
        <f t="shared" si="368"/>
        <v>0</v>
      </c>
      <c r="CW477" s="100">
        <f t="shared" si="398"/>
        <v>0</v>
      </c>
      <c r="CX477" s="75">
        <f>SUM(CR477*CT477*BE1)</f>
        <v>0</v>
      </c>
    </row>
    <row r="478" spans="1:102" ht="18.95" customHeight="1">
      <c r="A478" s="45" t="str">
        <f t="shared" si="403"/>
        <v/>
      </c>
      <c r="B478" s="55" t="str">
        <f t="shared" si="405"/>
        <v/>
      </c>
      <c r="C478" s="47" t="str">
        <f t="shared" si="404"/>
        <v/>
      </c>
      <c r="D478" s="56" t="str">
        <f t="shared" si="406"/>
        <v/>
      </c>
      <c r="E478" s="121" t="str">
        <f t="shared" si="410"/>
        <v/>
      </c>
      <c r="F478" s="121"/>
      <c r="G478" s="57" t="str">
        <f t="shared" si="407"/>
        <v/>
      </c>
      <c r="H478" s="57" t="str">
        <f t="shared" si="408"/>
        <v/>
      </c>
      <c r="I478" s="128" t="str">
        <f t="shared" si="411"/>
        <v/>
      </c>
      <c r="J478" s="128" t="str">
        <f t="shared" si="412"/>
        <v/>
      </c>
      <c r="K478" s="140" t="str">
        <f t="shared" si="399"/>
        <v/>
      </c>
      <c r="L478" s="140"/>
      <c r="M478" s="139" t="str">
        <f t="shared" si="365"/>
        <v/>
      </c>
      <c r="N478" s="139"/>
      <c r="O478" s="46" t="str">
        <f t="shared" si="366"/>
        <v/>
      </c>
      <c r="P478" s="51" t="str">
        <f t="shared" si="367"/>
        <v/>
      </c>
      <c r="Q478" s="51"/>
      <c r="R478" s="75">
        <f>IF(R477+1&lt;13,(R477+1)*S1,1*S1)</f>
        <v>0</v>
      </c>
      <c r="S478" s="75">
        <f>SUM(BG478*S1)</f>
        <v>0</v>
      </c>
      <c r="T478" s="75">
        <f>IF(R478=1,(T477+1)*S1,T477*S1)</f>
        <v>0</v>
      </c>
      <c r="U478" s="75">
        <f>IF(U477+3&lt;13,(U477+3)*V1,(U477-9)*V1)</f>
        <v>0</v>
      </c>
      <c r="V478" s="75">
        <f>SUM(BG478*V1)</f>
        <v>0</v>
      </c>
      <c r="W478" s="75">
        <f>IF(U478&lt;4,(W477+1)*V1,W477*V1)</f>
        <v>0</v>
      </c>
      <c r="X478" s="75">
        <f>IF(X477+6&lt;13,(X477+6)*Y1,(X477-6)*Y1)</f>
        <v>0</v>
      </c>
      <c r="Y478" s="75">
        <f>SUM(BG478*Y1)</f>
        <v>0</v>
      </c>
      <c r="Z478" s="75">
        <f>IF(X478&lt;6,(Z477+1)*Y1,Z477*Y1)</f>
        <v>0</v>
      </c>
      <c r="AA478" s="75">
        <f>SUM(AA477*AB1)</f>
        <v>0</v>
      </c>
      <c r="AB478" s="75">
        <f>SUM(BG478*AB1)</f>
        <v>0</v>
      </c>
      <c r="AC478" s="75">
        <f>SUM(AC477+1*AB1)</f>
        <v>0</v>
      </c>
      <c r="AD478" s="75">
        <v>0</v>
      </c>
      <c r="AE478" s="75">
        <v>0</v>
      </c>
      <c r="AF478" s="75">
        <v>0</v>
      </c>
      <c r="AG478" s="75">
        <f>IF(AG477+2&lt;13,(AG477+2)*AH1,(AG477-10)*AH1)</f>
        <v>0</v>
      </c>
      <c r="AH478" s="75">
        <f>SUM(BG478*AH1)</f>
        <v>0</v>
      </c>
      <c r="AI478" s="75">
        <f>IF(AG478&lt;3,(AI477+1)*AH1,AI477*AH1)</f>
        <v>0</v>
      </c>
      <c r="AJ478" s="75">
        <f>IF(AJ476=AJ477,(AJ477+1-AK478)*AL1,AJ477*AL1)</f>
        <v>0</v>
      </c>
      <c r="AK478" s="75">
        <f t="shared" si="402"/>
        <v>0</v>
      </c>
      <c r="AL478" s="75">
        <f>IF(AJ478-AJ477=0,(AL477+15)*AL1,AM1*AL1)</f>
        <v>0</v>
      </c>
      <c r="AM478" s="75">
        <f>IF(AK478=12,(AM477+1)*AL1,AM477*AL1)</f>
        <v>0</v>
      </c>
      <c r="AN478" s="75">
        <f>IF(AN476=AN477,(AN477+1-AO478)*AO1,AN477*AO1)</f>
        <v>0</v>
      </c>
      <c r="AO478" s="75">
        <f t="shared" si="393"/>
        <v>0</v>
      </c>
      <c r="AP478" s="75">
        <f>IF(AN477=AN478,BG478*AO1,(AP477-15)*AO1)</f>
        <v>0</v>
      </c>
      <c r="AQ478" s="75">
        <f>IF(AO478=12,(AQ477+1)*AO1,AQ477*AO1)</f>
        <v>0</v>
      </c>
      <c r="AR478" s="91">
        <f>SUM(MONTH(BC477+14)*AS1)</f>
        <v>0</v>
      </c>
      <c r="AS478" s="91">
        <f>SUM(DAY(BC477+14)*AS1)</f>
        <v>0</v>
      </c>
      <c r="AT478" s="91">
        <f>SUM(YEAR(BC477+14)*AS1)</f>
        <v>0</v>
      </c>
      <c r="AU478" s="91">
        <f>SUM(MONTH(BC477+7)*AV1)</f>
        <v>0</v>
      </c>
      <c r="AV478" s="91">
        <f>SUM(DAY(BC477+7)*AV1)</f>
        <v>0</v>
      </c>
      <c r="AW478" s="91">
        <f>SUM(YEAR(BC477+7)*AV1)</f>
        <v>0</v>
      </c>
      <c r="AX478" s="91">
        <f t="shared" si="371"/>
        <v>1</v>
      </c>
      <c r="AY478" s="91">
        <f t="shared" si="369"/>
        <v>1</v>
      </c>
      <c r="AZ478" s="91">
        <f t="shared" si="370"/>
        <v>0</v>
      </c>
      <c r="BA478" s="91">
        <f t="shared" si="370"/>
        <v>0</v>
      </c>
      <c r="BB478" s="79">
        <f t="shared" si="372"/>
        <v>0</v>
      </c>
      <c r="BC478" s="91">
        <f t="shared" si="373"/>
        <v>0</v>
      </c>
      <c r="BD478" s="75" t="s">
        <v>59</v>
      </c>
      <c r="BE478" s="91">
        <f>IF(BC478&lt;BU42,((BC478*10)+5),999999)</f>
        <v>5</v>
      </c>
      <c r="BF478" s="91">
        <f t="shared" si="374"/>
        <v>1</v>
      </c>
      <c r="BG478" s="75">
        <f t="shared" si="375"/>
        <v>0</v>
      </c>
      <c r="BH478" s="75">
        <f t="shared" si="394"/>
        <v>0</v>
      </c>
      <c r="BI478" s="75" t="b">
        <f t="shared" si="376"/>
        <v>0</v>
      </c>
      <c r="BJ478" s="75">
        <f t="shared" si="377"/>
        <v>0</v>
      </c>
      <c r="BK478" s="75">
        <f t="shared" si="378"/>
        <v>0</v>
      </c>
      <c r="BL478" s="75" t="b">
        <f t="shared" si="379"/>
        <v>1</v>
      </c>
      <c r="BM478" s="75">
        <f t="shared" si="380"/>
        <v>0</v>
      </c>
      <c r="BN478" s="75">
        <f t="shared" si="381"/>
        <v>0</v>
      </c>
      <c r="BO478" s="75" t="b">
        <f t="shared" si="382"/>
        <v>0</v>
      </c>
      <c r="BP478" s="75">
        <f t="shared" si="383"/>
        <v>0</v>
      </c>
      <c r="BQ478" s="75">
        <f t="shared" si="384"/>
        <v>0</v>
      </c>
      <c r="BR478" s="75"/>
      <c r="BS478" s="72" t="b">
        <f t="shared" si="409"/>
        <v>0</v>
      </c>
      <c r="BT478" s="72">
        <f t="shared" si="414"/>
        <v>0</v>
      </c>
      <c r="BU478" s="69" t="str">
        <f t="shared" si="413"/>
        <v/>
      </c>
      <c r="BV478" s="75"/>
      <c r="BW478" s="75"/>
      <c r="BX478" s="75"/>
      <c r="BY478" s="75"/>
      <c r="BZ478" s="75"/>
      <c r="CA478" s="75"/>
      <c r="CB478" s="75"/>
      <c r="CC478" s="75"/>
      <c r="CD478" s="79">
        <f t="shared" si="385"/>
        <v>0</v>
      </c>
      <c r="CE478" s="92">
        <f>IF(CD478&lt;CE3,CD478,CE3)</f>
        <v>0</v>
      </c>
      <c r="CF478" s="72" t="str">
        <f>IF(CE478&gt;=CE3,"BALLOON","PMT")</f>
        <v>PMT</v>
      </c>
      <c r="CG478" s="91">
        <f t="shared" si="395"/>
        <v>0</v>
      </c>
      <c r="CH478" s="91">
        <f>IF(BX1=360,CB5,CG478)</f>
        <v>0</v>
      </c>
      <c r="CI478" s="75" t="b">
        <f t="shared" si="386"/>
        <v>0</v>
      </c>
      <c r="CJ478" s="75">
        <f t="shared" si="396"/>
        <v>0</v>
      </c>
      <c r="CK478" s="75">
        <f>SUM(CJ478*CK1)</f>
        <v>0</v>
      </c>
      <c r="CL478" s="98">
        <f t="shared" si="387"/>
        <v>0</v>
      </c>
      <c r="CM478" s="97">
        <f>IF(CF478="PMT",E16-CL478,0)</f>
        <v>0</v>
      </c>
      <c r="CN478" s="97">
        <f t="shared" si="401"/>
        <v>0</v>
      </c>
      <c r="CO478" s="97">
        <f t="shared" si="388"/>
        <v>0</v>
      </c>
      <c r="CP478" s="97">
        <f t="shared" si="389"/>
        <v>0</v>
      </c>
      <c r="CQ478" s="94">
        <f t="shared" si="390"/>
        <v>0</v>
      </c>
      <c r="CR478" s="95">
        <f t="shared" si="397"/>
        <v>0</v>
      </c>
      <c r="CS478" s="96">
        <f t="shared" si="391"/>
        <v>0</v>
      </c>
      <c r="CT478" s="75">
        <f t="shared" si="400"/>
        <v>0</v>
      </c>
      <c r="CU478" s="99">
        <f t="shared" si="392"/>
        <v>0</v>
      </c>
      <c r="CV478" s="99">
        <f t="shared" si="368"/>
        <v>0</v>
      </c>
      <c r="CW478" s="100">
        <f t="shared" si="398"/>
        <v>0</v>
      </c>
      <c r="CX478" s="75">
        <f>SUM(CR478*CT478*BE1)</f>
        <v>0</v>
      </c>
    </row>
    <row r="479" spans="1:102" ht="18.95" customHeight="1">
      <c r="A479" s="45" t="str">
        <f t="shared" si="403"/>
        <v/>
      </c>
      <c r="B479" s="55" t="str">
        <f t="shared" si="405"/>
        <v/>
      </c>
      <c r="C479" s="47" t="str">
        <f t="shared" si="404"/>
        <v/>
      </c>
      <c r="D479" s="56" t="str">
        <f t="shared" si="406"/>
        <v/>
      </c>
      <c r="E479" s="121" t="str">
        <f t="shared" si="410"/>
        <v/>
      </c>
      <c r="F479" s="121"/>
      <c r="G479" s="57" t="str">
        <f t="shared" si="407"/>
        <v/>
      </c>
      <c r="H479" s="57" t="str">
        <f t="shared" si="408"/>
        <v/>
      </c>
      <c r="I479" s="128" t="str">
        <f t="shared" si="411"/>
        <v/>
      </c>
      <c r="J479" s="128" t="str">
        <f t="shared" si="412"/>
        <v/>
      </c>
      <c r="K479" s="140" t="str">
        <f t="shared" si="399"/>
        <v/>
      </c>
      <c r="L479" s="140"/>
      <c r="M479" s="139" t="str">
        <f t="shared" si="365"/>
        <v/>
      </c>
      <c r="N479" s="139"/>
      <c r="O479" s="46" t="str">
        <f t="shared" si="366"/>
        <v/>
      </c>
      <c r="P479" s="51" t="str">
        <f t="shared" si="367"/>
        <v/>
      </c>
      <c r="Q479" s="51"/>
      <c r="R479" s="75">
        <f>IF(R478+1&lt;13,(R478+1)*S1,1*S1)</f>
        <v>0</v>
      </c>
      <c r="S479" s="75">
        <f>SUM(BG479*S1)</f>
        <v>0</v>
      </c>
      <c r="T479" s="75">
        <f>IF(R479=1,(T478+1)*S1,T478*S1)</f>
        <v>0</v>
      </c>
      <c r="U479" s="75">
        <f>IF(U478+3&lt;13,(U478+3)*V1,(U478-9)*V1)</f>
        <v>0</v>
      </c>
      <c r="V479" s="75">
        <f>SUM(BG479*V1)</f>
        <v>0</v>
      </c>
      <c r="W479" s="75">
        <f>IF(U479&lt;4,(W478+1)*V1,W478*V1)</f>
        <v>0</v>
      </c>
      <c r="X479" s="75">
        <f>IF(X478+6&lt;13,(X478+6)*Y1,(X478-6)*Y1)</f>
        <v>0</v>
      </c>
      <c r="Y479" s="75">
        <f>SUM(BG479*Y1)</f>
        <v>0</v>
      </c>
      <c r="Z479" s="75">
        <f>IF(X479&lt;6,(Z478+1)*Y1,Z478*Y1)</f>
        <v>0</v>
      </c>
      <c r="AA479" s="75">
        <f>SUM(AA478*AB1)</f>
        <v>0</v>
      </c>
      <c r="AB479" s="75">
        <f>SUM(BG479*AB1)</f>
        <v>0</v>
      </c>
      <c r="AC479" s="75">
        <f>SUM(AC478+1*AB1)</f>
        <v>0</v>
      </c>
      <c r="AD479" s="75">
        <v>0</v>
      </c>
      <c r="AE479" s="75">
        <v>0</v>
      </c>
      <c r="AF479" s="75">
        <v>0</v>
      </c>
      <c r="AG479" s="75">
        <f>IF(AG478+2&lt;13,(AG478+2)*AH1,(AG478-10)*AH1)</f>
        <v>0</v>
      </c>
      <c r="AH479" s="75">
        <f>SUM(BG479*AH1)</f>
        <v>0</v>
      </c>
      <c r="AI479" s="75">
        <f>IF(AG479&lt;3,(AI478+1)*AH1,AI478*AH1)</f>
        <v>0</v>
      </c>
      <c r="AJ479" s="75">
        <f>IF(AJ477=AJ478,(AJ478+1-AK479)*AL1,AJ478*AL1)</f>
        <v>0</v>
      </c>
      <c r="AK479" s="75">
        <f t="shared" si="402"/>
        <v>0</v>
      </c>
      <c r="AL479" s="75">
        <f>IF(AJ479-AJ478=0,(AL478+15)*AL1,AM1*AL1)</f>
        <v>0</v>
      </c>
      <c r="AM479" s="75">
        <f>IF(AK479=12,(AM478+1)*AL1,AM478*AL1)</f>
        <v>0</v>
      </c>
      <c r="AN479" s="75">
        <f>IF(AN477=AN478,(AN478+1-AO479)*AO1,AN478*AO1)</f>
        <v>0</v>
      </c>
      <c r="AO479" s="75">
        <f t="shared" si="393"/>
        <v>0</v>
      </c>
      <c r="AP479" s="75">
        <f>IF(AN478=AN479,BG479*AO1,(AP478-15)*AO1)</f>
        <v>0</v>
      </c>
      <c r="AQ479" s="75">
        <f>IF(AO479=12,(AQ478+1)*AO1,AQ478*AO1)</f>
        <v>0</v>
      </c>
      <c r="AR479" s="91">
        <f>SUM(MONTH(BC478+14)*AS1)</f>
        <v>0</v>
      </c>
      <c r="AS479" s="91">
        <f>SUM(DAY(BC478+14)*AS1)</f>
        <v>0</v>
      </c>
      <c r="AT479" s="91">
        <f>SUM(YEAR(BC478+14)*AS1)</f>
        <v>0</v>
      </c>
      <c r="AU479" s="91">
        <f>SUM(MONTH(BC478+7)*AV1)</f>
        <v>0</v>
      </c>
      <c r="AV479" s="91">
        <f>SUM(DAY(BC478+7)*AV1)</f>
        <v>0</v>
      </c>
      <c r="AW479" s="91">
        <f>SUM(YEAR(BC478+7)*AV1)</f>
        <v>0</v>
      </c>
      <c r="AX479" s="91">
        <f t="shared" si="371"/>
        <v>1</v>
      </c>
      <c r="AY479" s="91">
        <f t="shared" si="369"/>
        <v>1</v>
      </c>
      <c r="AZ479" s="91">
        <f t="shared" si="370"/>
        <v>0</v>
      </c>
      <c r="BA479" s="91">
        <f t="shared" si="370"/>
        <v>0</v>
      </c>
      <c r="BB479" s="79">
        <f t="shared" si="372"/>
        <v>0</v>
      </c>
      <c r="BC479" s="91">
        <f t="shared" si="373"/>
        <v>0</v>
      </c>
      <c r="BD479" s="75" t="s">
        <v>59</v>
      </c>
      <c r="BE479" s="91">
        <f>IF(BC479&lt;BU42,((BC479*10)+5),999999)</f>
        <v>5</v>
      </c>
      <c r="BF479" s="91">
        <f t="shared" si="374"/>
        <v>1</v>
      </c>
      <c r="BG479" s="75">
        <f t="shared" si="375"/>
        <v>0</v>
      </c>
      <c r="BH479" s="75">
        <f t="shared" si="394"/>
        <v>0</v>
      </c>
      <c r="BI479" s="75" t="b">
        <f t="shared" si="376"/>
        <v>0</v>
      </c>
      <c r="BJ479" s="75">
        <f t="shared" si="377"/>
        <v>0</v>
      </c>
      <c r="BK479" s="75">
        <f t="shared" si="378"/>
        <v>0</v>
      </c>
      <c r="BL479" s="75" t="b">
        <f t="shared" si="379"/>
        <v>1</v>
      </c>
      <c r="BM479" s="75">
        <f t="shared" si="380"/>
        <v>0</v>
      </c>
      <c r="BN479" s="75">
        <f t="shared" si="381"/>
        <v>0</v>
      </c>
      <c r="BO479" s="75" t="b">
        <f t="shared" si="382"/>
        <v>0</v>
      </c>
      <c r="BP479" s="75">
        <f t="shared" si="383"/>
        <v>0</v>
      </c>
      <c r="BQ479" s="75">
        <f t="shared" si="384"/>
        <v>0</v>
      </c>
      <c r="BR479" s="75"/>
      <c r="BS479" s="72" t="b">
        <f t="shared" si="409"/>
        <v>0</v>
      </c>
      <c r="BT479" s="72">
        <f t="shared" si="414"/>
        <v>0</v>
      </c>
      <c r="BU479" s="69" t="str">
        <f t="shared" si="413"/>
        <v/>
      </c>
      <c r="BV479" s="75"/>
      <c r="BW479" s="75"/>
      <c r="BX479" s="75"/>
      <c r="BY479" s="75"/>
      <c r="BZ479" s="75"/>
      <c r="CA479" s="75"/>
      <c r="CB479" s="75"/>
      <c r="CC479" s="75"/>
      <c r="CD479" s="79">
        <f t="shared" si="385"/>
        <v>0</v>
      </c>
      <c r="CE479" s="92">
        <f>IF(CD479&lt;CE3,CD479,CE3)</f>
        <v>0</v>
      </c>
      <c r="CF479" s="72" t="str">
        <f>IF(CE479&gt;=CE3,"BALLOON","PMT")</f>
        <v>PMT</v>
      </c>
      <c r="CG479" s="91">
        <f t="shared" si="395"/>
        <v>0</v>
      </c>
      <c r="CH479" s="91">
        <f>IF(BX1=360,CB5,CG479)</f>
        <v>0</v>
      </c>
      <c r="CI479" s="75" t="b">
        <f t="shared" si="386"/>
        <v>0</v>
      </c>
      <c r="CJ479" s="75">
        <f t="shared" si="396"/>
        <v>0</v>
      </c>
      <c r="CK479" s="75">
        <f>SUM(CJ479*CK1)</f>
        <v>0</v>
      </c>
      <c r="CL479" s="98">
        <f t="shared" si="387"/>
        <v>0</v>
      </c>
      <c r="CM479" s="97">
        <f>IF(CF479="PMT",E16-CL479,0)</f>
        <v>0</v>
      </c>
      <c r="CN479" s="97">
        <f t="shared" si="401"/>
        <v>0</v>
      </c>
      <c r="CO479" s="97">
        <f t="shared" si="388"/>
        <v>0</v>
      </c>
      <c r="CP479" s="97">
        <f t="shared" si="389"/>
        <v>0</v>
      </c>
      <c r="CQ479" s="94">
        <f t="shared" si="390"/>
        <v>0</v>
      </c>
      <c r="CR479" s="95">
        <f t="shared" si="397"/>
        <v>0</v>
      </c>
      <c r="CS479" s="96">
        <f t="shared" si="391"/>
        <v>0</v>
      </c>
      <c r="CT479" s="75">
        <f t="shared" si="400"/>
        <v>0</v>
      </c>
      <c r="CU479" s="99">
        <f t="shared" si="392"/>
        <v>0</v>
      </c>
      <c r="CV479" s="99">
        <f t="shared" si="368"/>
        <v>0</v>
      </c>
      <c r="CW479" s="100">
        <f t="shared" si="398"/>
        <v>0</v>
      </c>
      <c r="CX479" s="75">
        <f>SUM(CR479*CT479*BE1)</f>
        <v>0</v>
      </c>
    </row>
    <row r="480" spans="1:102" ht="18.95" customHeight="1">
      <c r="A480" s="45" t="str">
        <f t="shared" si="403"/>
        <v/>
      </c>
      <c r="B480" s="55" t="str">
        <f t="shared" si="405"/>
        <v/>
      </c>
      <c r="C480" s="47" t="str">
        <f t="shared" si="404"/>
        <v/>
      </c>
      <c r="D480" s="56" t="str">
        <f t="shared" si="406"/>
        <v/>
      </c>
      <c r="E480" s="121" t="str">
        <f t="shared" si="410"/>
        <v/>
      </c>
      <c r="F480" s="121"/>
      <c r="G480" s="57" t="str">
        <f t="shared" si="407"/>
        <v/>
      </c>
      <c r="H480" s="57" t="str">
        <f t="shared" si="408"/>
        <v/>
      </c>
      <c r="I480" s="128" t="str">
        <f t="shared" si="411"/>
        <v/>
      </c>
      <c r="J480" s="128" t="str">
        <f t="shared" si="412"/>
        <v/>
      </c>
      <c r="K480" s="140" t="str">
        <f t="shared" si="399"/>
        <v/>
      </c>
      <c r="L480" s="140"/>
      <c r="M480" s="139" t="str">
        <f t="shared" si="365"/>
        <v/>
      </c>
      <c r="N480" s="139"/>
      <c r="O480" s="46" t="str">
        <f t="shared" si="366"/>
        <v/>
      </c>
      <c r="P480" s="51" t="str">
        <f t="shared" si="367"/>
        <v/>
      </c>
      <c r="Q480" s="51"/>
      <c r="R480" s="75">
        <f>IF(R479+1&lt;13,(R479+1)*S1,1*S1)</f>
        <v>0</v>
      </c>
      <c r="S480" s="75">
        <f>SUM(BG480*S1)</f>
        <v>0</v>
      </c>
      <c r="T480" s="75">
        <f>IF(R480=1,(T479+1)*S1,T479*S1)</f>
        <v>0</v>
      </c>
      <c r="U480" s="75">
        <f>IF(U479+3&lt;13,(U479+3)*V1,(U479-9)*V1)</f>
        <v>0</v>
      </c>
      <c r="V480" s="75">
        <f>SUM(BG480*V1)</f>
        <v>0</v>
      </c>
      <c r="W480" s="75">
        <f>IF(U480&lt;4,(W479+1)*V1,W479*V1)</f>
        <v>0</v>
      </c>
      <c r="X480" s="75">
        <f>IF(X479+6&lt;13,(X479+6)*Y1,(X479-6)*Y1)</f>
        <v>0</v>
      </c>
      <c r="Y480" s="75">
        <f>SUM(BG480*Y1)</f>
        <v>0</v>
      </c>
      <c r="Z480" s="75">
        <f>IF(X480&lt;6,(Z479+1)*Y1,Z479*Y1)</f>
        <v>0</v>
      </c>
      <c r="AA480" s="75">
        <f>SUM(AA479*AB1)</f>
        <v>0</v>
      </c>
      <c r="AB480" s="75">
        <f>SUM(BG480*AB1)</f>
        <v>0</v>
      </c>
      <c r="AC480" s="75">
        <f>SUM(AC479+1*AB1)</f>
        <v>0</v>
      </c>
      <c r="AD480" s="75">
        <v>0</v>
      </c>
      <c r="AE480" s="75">
        <v>0</v>
      </c>
      <c r="AF480" s="75">
        <v>0</v>
      </c>
      <c r="AG480" s="75">
        <f>IF(AG479+2&lt;13,(AG479+2)*AH1,(AG479-10)*AH1)</f>
        <v>0</v>
      </c>
      <c r="AH480" s="75">
        <f>SUM(BG480*AH1)</f>
        <v>0</v>
      </c>
      <c r="AI480" s="75">
        <f>IF(AG480&lt;3,(AI479+1)*AH1,AI479*AH1)</f>
        <v>0</v>
      </c>
      <c r="AJ480" s="75">
        <f>IF(AJ478=AJ479,(AJ479+1-AK480)*AL1,AJ479*AL1)</f>
        <v>0</v>
      </c>
      <c r="AK480" s="75">
        <f t="shared" si="402"/>
        <v>0</v>
      </c>
      <c r="AL480" s="75">
        <f>IF(AJ480-AJ479=0,(AL479+15)*AL1,AM1*AL1)</f>
        <v>0</v>
      </c>
      <c r="AM480" s="75">
        <f>IF(AK480=12,(AM479+1)*AL1,AM479*AL1)</f>
        <v>0</v>
      </c>
      <c r="AN480" s="75">
        <f>IF(AN478=AN479,(AN479+1-AO480)*AO1,AN479*AO1)</f>
        <v>0</v>
      </c>
      <c r="AO480" s="75">
        <f t="shared" si="393"/>
        <v>0</v>
      </c>
      <c r="AP480" s="75">
        <f>IF(AN479=AN480,BG480*AO1,(AP479-15)*AO1)</f>
        <v>0</v>
      </c>
      <c r="AQ480" s="75">
        <f>IF(AO480=12,(AQ479+1)*AO1,AQ479*AO1)</f>
        <v>0</v>
      </c>
      <c r="AR480" s="91">
        <f>SUM(MONTH(BC479+14)*AS1)</f>
        <v>0</v>
      </c>
      <c r="AS480" s="91">
        <f>SUM(DAY(BC479+14)*AS1)</f>
        <v>0</v>
      </c>
      <c r="AT480" s="91">
        <f>SUM(YEAR(BC479+14)*AS1)</f>
        <v>0</v>
      </c>
      <c r="AU480" s="91">
        <f>SUM(MONTH(BC479+7)*AV1)</f>
        <v>0</v>
      </c>
      <c r="AV480" s="91">
        <f>SUM(DAY(BC479+7)*AV1)</f>
        <v>0</v>
      </c>
      <c r="AW480" s="91">
        <f>SUM(YEAR(BC479+7)*AV1)</f>
        <v>0</v>
      </c>
      <c r="AX480" s="91">
        <f t="shared" si="371"/>
        <v>1</v>
      </c>
      <c r="AY480" s="91">
        <f t="shared" si="369"/>
        <v>1</v>
      </c>
      <c r="AZ480" s="91">
        <f t="shared" si="370"/>
        <v>0</v>
      </c>
      <c r="BA480" s="91">
        <f t="shared" si="370"/>
        <v>0</v>
      </c>
      <c r="BB480" s="79">
        <f t="shared" si="372"/>
        <v>0</v>
      </c>
      <c r="BC480" s="91">
        <f t="shared" si="373"/>
        <v>0</v>
      </c>
      <c r="BD480" s="75" t="s">
        <v>59</v>
      </c>
      <c r="BE480" s="91">
        <f>IF(BC480&lt;BU42,((BC480*10)+5),999999)</f>
        <v>5</v>
      </c>
      <c r="BF480" s="91">
        <f t="shared" si="374"/>
        <v>1</v>
      </c>
      <c r="BG480" s="75">
        <f t="shared" si="375"/>
        <v>0</v>
      </c>
      <c r="BH480" s="75">
        <f t="shared" si="394"/>
        <v>0</v>
      </c>
      <c r="BI480" s="75" t="b">
        <f t="shared" si="376"/>
        <v>0</v>
      </c>
      <c r="BJ480" s="75">
        <f t="shared" si="377"/>
        <v>0</v>
      </c>
      <c r="BK480" s="75">
        <f t="shared" si="378"/>
        <v>0</v>
      </c>
      <c r="BL480" s="75" t="b">
        <f t="shared" si="379"/>
        <v>1</v>
      </c>
      <c r="BM480" s="75">
        <f t="shared" si="380"/>
        <v>0</v>
      </c>
      <c r="BN480" s="75">
        <f t="shared" si="381"/>
        <v>0</v>
      </c>
      <c r="BO480" s="75" t="b">
        <f t="shared" si="382"/>
        <v>0</v>
      </c>
      <c r="BP480" s="75">
        <f t="shared" si="383"/>
        <v>0</v>
      </c>
      <c r="BQ480" s="75">
        <f t="shared" si="384"/>
        <v>0</v>
      </c>
      <c r="BR480" s="75"/>
      <c r="BS480" s="72" t="b">
        <f t="shared" si="409"/>
        <v>0</v>
      </c>
      <c r="BT480" s="72">
        <f t="shared" si="414"/>
        <v>0</v>
      </c>
      <c r="BU480" s="69" t="str">
        <f t="shared" si="413"/>
        <v/>
      </c>
      <c r="BV480" s="75"/>
      <c r="BW480" s="75"/>
      <c r="BX480" s="75"/>
      <c r="BY480" s="75"/>
      <c r="BZ480" s="75"/>
      <c r="CA480" s="75"/>
      <c r="CB480" s="75"/>
      <c r="CC480" s="75"/>
      <c r="CD480" s="79">
        <f t="shared" si="385"/>
        <v>0</v>
      </c>
      <c r="CE480" s="92">
        <f>IF(CD480&lt;CE3,CD480,CE3)</f>
        <v>0</v>
      </c>
      <c r="CF480" s="72" t="str">
        <f>IF(CE480&gt;=CE3,"BALLOON","PMT")</f>
        <v>PMT</v>
      </c>
      <c r="CG480" s="91">
        <f t="shared" si="395"/>
        <v>0</v>
      </c>
      <c r="CH480" s="91">
        <f>IF(BX1=360,CB5,CG480)</f>
        <v>0</v>
      </c>
      <c r="CI480" s="75" t="b">
        <f t="shared" si="386"/>
        <v>0</v>
      </c>
      <c r="CJ480" s="75">
        <f t="shared" si="396"/>
        <v>0</v>
      </c>
      <c r="CK480" s="75">
        <f>SUM(CJ480*CK1)</f>
        <v>0</v>
      </c>
      <c r="CL480" s="98">
        <f t="shared" si="387"/>
        <v>0</v>
      </c>
      <c r="CM480" s="97">
        <f>IF(CF480="PMT",E16-CL480,0)</f>
        <v>0</v>
      </c>
      <c r="CN480" s="97">
        <f t="shared" si="401"/>
        <v>0</v>
      </c>
      <c r="CO480" s="97">
        <f t="shared" si="388"/>
        <v>0</v>
      </c>
      <c r="CP480" s="97">
        <f t="shared" si="389"/>
        <v>0</v>
      </c>
      <c r="CQ480" s="94">
        <f t="shared" si="390"/>
        <v>0</v>
      </c>
      <c r="CR480" s="95">
        <f t="shared" si="397"/>
        <v>0</v>
      </c>
      <c r="CS480" s="96">
        <f t="shared" si="391"/>
        <v>0</v>
      </c>
      <c r="CT480" s="75">
        <f t="shared" si="400"/>
        <v>0</v>
      </c>
      <c r="CU480" s="99">
        <f t="shared" si="392"/>
        <v>0</v>
      </c>
      <c r="CV480" s="99">
        <f t="shared" si="368"/>
        <v>0</v>
      </c>
      <c r="CW480" s="100">
        <f t="shared" si="398"/>
        <v>0</v>
      </c>
      <c r="CX480" s="75">
        <f>SUM(CR480*CT480*BE1)</f>
        <v>0</v>
      </c>
    </row>
    <row r="481" spans="1:102" ht="18.95" customHeight="1">
      <c r="A481" s="45" t="str">
        <f t="shared" si="403"/>
        <v/>
      </c>
      <c r="B481" s="55" t="str">
        <f t="shared" si="405"/>
        <v/>
      </c>
      <c r="C481" s="47" t="str">
        <f t="shared" si="404"/>
        <v/>
      </c>
      <c r="D481" s="56" t="str">
        <f t="shared" si="406"/>
        <v/>
      </c>
      <c r="E481" s="121" t="str">
        <f t="shared" si="410"/>
        <v/>
      </c>
      <c r="F481" s="121"/>
      <c r="G481" s="57" t="str">
        <f t="shared" si="407"/>
        <v/>
      </c>
      <c r="H481" s="57" t="str">
        <f t="shared" si="408"/>
        <v/>
      </c>
      <c r="I481" s="128" t="str">
        <f t="shared" si="411"/>
        <v/>
      </c>
      <c r="J481" s="128" t="str">
        <f t="shared" si="412"/>
        <v/>
      </c>
      <c r="K481" s="140" t="str">
        <f t="shared" si="399"/>
        <v/>
      </c>
      <c r="L481" s="140"/>
      <c r="M481" s="139" t="str">
        <f t="shared" si="365"/>
        <v/>
      </c>
      <c r="N481" s="139"/>
      <c r="O481" s="46" t="str">
        <f t="shared" si="366"/>
        <v/>
      </c>
      <c r="P481" s="51" t="str">
        <f t="shared" si="367"/>
        <v/>
      </c>
      <c r="Q481" s="51"/>
      <c r="R481" s="75">
        <f>IF(R480+1&lt;13,(R480+1)*S1,1*S1)</f>
        <v>0</v>
      </c>
      <c r="S481" s="75">
        <f>SUM(BG481*S1)</f>
        <v>0</v>
      </c>
      <c r="T481" s="75">
        <f>IF(R481=1,(T480+1)*S1,T480*S1)</f>
        <v>0</v>
      </c>
      <c r="U481" s="75">
        <f>IF(U480+3&lt;13,(U480+3)*V1,(U480-9)*V1)</f>
        <v>0</v>
      </c>
      <c r="V481" s="75">
        <f>SUM(BG481*V1)</f>
        <v>0</v>
      </c>
      <c r="W481" s="75">
        <f>IF(U481&lt;4,(W480+1)*V1,W480*V1)</f>
        <v>0</v>
      </c>
      <c r="X481" s="75">
        <f>IF(X480+6&lt;13,(X480+6)*Y1,(X480-6)*Y1)</f>
        <v>0</v>
      </c>
      <c r="Y481" s="75">
        <f>SUM(BG481*Y1)</f>
        <v>0</v>
      </c>
      <c r="Z481" s="75">
        <f>IF(X481&lt;6,(Z480+1)*Y1,Z480*Y1)</f>
        <v>0</v>
      </c>
      <c r="AA481" s="75">
        <f>SUM(AA480*AB1)</f>
        <v>0</v>
      </c>
      <c r="AB481" s="75">
        <f>SUM(BG481*AB1)</f>
        <v>0</v>
      </c>
      <c r="AC481" s="75">
        <f>SUM(AC480+1*AB1)</f>
        <v>0</v>
      </c>
      <c r="AD481" s="75">
        <v>0</v>
      </c>
      <c r="AE481" s="75">
        <v>0</v>
      </c>
      <c r="AF481" s="75">
        <v>0</v>
      </c>
      <c r="AG481" s="75">
        <f>IF(AG480+2&lt;13,(AG480+2)*AH1,(AG480-10)*AH1)</f>
        <v>0</v>
      </c>
      <c r="AH481" s="75">
        <f>SUM(BG481*AH1)</f>
        <v>0</v>
      </c>
      <c r="AI481" s="75">
        <f>IF(AG481&lt;3,(AI480+1)*AH1,AI480*AH1)</f>
        <v>0</v>
      </c>
      <c r="AJ481" s="75">
        <f>IF(AJ479=AJ480,(AJ480+1-AK481)*AL1,AJ480*AL1)</f>
        <v>0</v>
      </c>
      <c r="AK481" s="75">
        <f t="shared" si="402"/>
        <v>0</v>
      </c>
      <c r="AL481" s="75">
        <f>IF(AJ481-AJ480=0,(AL480+15)*AL1,AM1*AL1)</f>
        <v>0</v>
      </c>
      <c r="AM481" s="75">
        <f>IF(AK481=12,(AM480+1)*AL1,AM480*AL1)</f>
        <v>0</v>
      </c>
      <c r="AN481" s="75">
        <f>IF(AN479=AN480,(AN480+1-AO481)*AO1,AN480*AO1)</f>
        <v>0</v>
      </c>
      <c r="AO481" s="75">
        <f t="shared" si="393"/>
        <v>0</v>
      </c>
      <c r="AP481" s="75">
        <f>IF(AN480=AN481,BG481*AO1,(AP480-15)*AO1)</f>
        <v>0</v>
      </c>
      <c r="AQ481" s="75">
        <f>IF(AO481=12,(AQ480+1)*AO1,AQ480*AO1)</f>
        <v>0</v>
      </c>
      <c r="AR481" s="91">
        <f>SUM(MONTH(BC480+14)*AS1)</f>
        <v>0</v>
      </c>
      <c r="AS481" s="91">
        <f>SUM(DAY(BC480+14)*AS1)</f>
        <v>0</v>
      </c>
      <c r="AT481" s="91">
        <f>SUM(YEAR(BC480+14)*AS1)</f>
        <v>0</v>
      </c>
      <c r="AU481" s="91">
        <f>SUM(MONTH(BC480+7)*AV1)</f>
        <v>0</v>
      </c>
      <c r="AV481" s="91">
        <f>SUM(DAY(BC480+7)*AV1)</f>
        <v>0</v>
      </c>
      <c r="AW481" s="91">
        <f>SUM(YEAR(BC480+7)*AV1)</f>
        <v>0</v>
      </c>
      <c r="AX481" s="91">
        <f t="shared" si="371"/>
        <v>1</v>
      </c>
      <c r="AY481" s="91">
        <f t="shared" si="369"/>
        <v>1</v>
      </c>
      <c r="AZ481" s="91">
        <f t="shared" si="370"/>
        <v>0</v>
      </c>
      <c r="BA481" s="91">
        <f t="shared" si="370"/>
        <v>0</v>
      </c>
      <c r="BB481" s="79">
        <f t="shared" si="372"/>
        <v>0</v>
      </c>
      <c r="BC481" s="91">
        <f t="shared" si="373"/>
        <v>0</v>
      </c>
      <c r="BD481" s="75" t="s">
        <v>59</v>
      </c>
      <c r="BE481" s="91">
        <f>IF(BC481&lt;BU42,((BC481*10)+5),999999)</f>
        <v>5</v>
      </c>
      <c r="BF481" s="91">
        <f t="shared" si="374"/>
        <v>1</v>
      </c>
      <c r="BG481" s="75">
        <f t="shared" si="375"/>
        <v>0</v>
      </c>
      <c r="BH481" s="75">
        <f t="shared" si="394"/>
        <v>0</v>
      </c>
      <c r="BI481" s="75" t="b">
        <f t="shared" si="376"/>
        <v>0</v>
      </c>
      <c r="BJ481" s="75">
        <f t="shared" si="377"/>
        <v>0</v>
      </c>
      <c r="BK481" s="75">
        <f t="shared" si="378"/>
        <v>0</v>
      </c>
      <c r="BL481" s="75" t="b">
        <f t="shared" si="379"/>
        <v>1</v>
      </c>
      <c r="BM481" s="75">
        <f t="shared" si="380"/>
        <v>0</v>
      </c>
      <c r="BN481" s="75">
        <f t="shared" si="381"/>
        <v>0</v>
      </c>
      <c r="BO481" s="75" t="b">
        <f t="shared" si="382"/>
        <v>0</v>
      </c>
      <c r="BP481" s="75">
        <f t="shared" si="383"/>
        <v>0</v>
      </c>
      <c r="BQ481" s="75">
        <f t="shared" si="384"/>
        <v>0</v>
      </c>
      <c r="BR481" s="75"/>
      <c r="BS481" s="72" t="b">
        <f t="shared" si="409"/>
        <v>0</v>
      </c>
      <c r="BT481" s="72">
        <f t="shared" si="414"/>
        <v>0</v>
      </c>
      <c r="BU481" s="69" t="str">
        <f t="shared" si="413"/>
        <v/>
      </c>
      <c r="BV481" s="75"/>
      <c r="BW481" s="75"/>
      <c r="BX481" s="75"/>
      <c r="BY481" s="75"/>
      <c r="BZ481" s="75"/>
      <c r="CA481" s="75"/>
      <c r="CB481" s="75"/>
      <c r="CC481" s="75"/>
      <c r="CD481" s="79">
        <f t="shared" si="385"/>
        <v>0</v>
      </c>
      <c r="CE481" s="92">
        <f>IF(CD481&lt;CE3,CD481,CE3)</f>
        <v>0</v>
      </c>
      <c r="CF481" s="72" t="str">
        <f>IF(CE481&gt;=CE3,"BALLOON","PMT")</f>
        <v>PMT</v>
      </c>
      <c r="CG481" s="91">
        <f t="shared" si="395"/>
        <v>0</v>
      </c>
      <c r="CH481" s="91">
        <f>IF(BX1=360,CB5,CG481)</f>
        <v>0</v>
      </c>
      <c r="CI481" s="75" t="b">
        <f t="shared" si="386"/>
        <v>0</v>
      </c>
      <c r="CJ481" s="75">
        <f t="shared" si="396"/>
        <v>0</v>
      </c>
      <c r="CK481" s="75">
        <f>SUM(CJ481*CK1)</f>
        <v>0</v>
      </c>
      <c r="CL481" s="98">
        <f t="shared" si="387"/>
        <v>0</v>
      </c>
      <c r="CM481" s="97">
        <f>IF(CF481="PMT",E16-CL481,0)</f>
        <v>0</v>
      </c>
      <c r="CN481" s="97">
        <f t="shared" si="401"/>
        <v>0</v>
      </c>
      <c r="CO481" s="97">
        <f t="shared" si="388"/>
        <v>0</v>
      </c>
      <c r="CP481" s="97">
        <f t="shared" si="389"/>
        <v>0</v>
      </c>
      <c r="CQ481" s="94">
        <f t="shared" si="390"/>
        <v>0</v>
      </c>
      <c r="CR481" s="95">
        <f t="shared" si="397"/>
        <v>0</v>
      </c>
      <c r="CS481" s="96">
        <f t="shared" si="391"/>
        <v>0</v>
      </c>
      <c r="CT481" s="75">
        <f t="shared" si="400"/>
        <v>0</v>
      </c>
      <c r="CU481" s="99">
        <f t="shared" si="392"/>
        <v>0</v>
      </c>
      <c r="CV481" s="99">
        <f t="shared" si="368"/>
        <v>0</v>
      </c>
      <c r="CW481" s="100">
        <f t="shared" si="398"/>
        <v>0</v>
      </c>
      <c r="CX481" s="75">
        <f>SUM(CR481*CT481*BE1)</f>
        <v>0</v>
      </c>
    </row>
    <row r="482" spans="1:102" ht="18.95" customHeight="1">
      <c r="A482" s="45" t="str">
        <f t="shared" si="403"/>
        <v/>
      </c>
      <c r="B482" s="55" t="str">
        <f t="shared" si="405"/>
        <v/>
      </c>
      <c r="C482" s="47" t="str">
        <f t="shared" si="404"/>
        <v/>
      </c>
      <c r="D482" s="56" t="str">
        <f t="shared" si="406"/>
        <v/>
      </c>
      <c r="E482" s="121" t="str">
        <f t="shared" si="410"/>
        <v/>
      </c>
      <c r="F482" s="121"/>
      <c r="G482" s="57" t="str">
        <f t="shared" si="407"/>
        <v/>
      </c>
      <c r="H482" s="57" t="str">
        <f t="shared" si="408"/>
        <v/>
      </c>
      <c r="I482" s="128" t="str">
        <f t="shared" si="411"/>
        <v/>
      </c>
      <c r="J482" s="128" t="str">
        <f t="shared" si="412"/>
        <v/>
      </c>
      <c r="K482" s="140" t="str">
        <f t="shared" si="399"/>
        <v/>
      </c>
      <c r="L482" s="140"/>
      <c r="M482" s="139" t="str">
        <f t="shared" si="365"/>
        <v/>
      </c>
      <c r="N482" s="139"/>
      <c r="O482" s="46" t="str">
        <f t="shared" si="366"/>
        <v/>
      </c>
      <c r="P482" s="51" t="str">
        <f t="shared" si="367"/>
        <v/>
      </c>
      <c r="Q482" s="51"/>
      <c r="R482" s="75">
        <f>IF(R481+1&lt;13,(R481+1)*S1,1*S1)</f>
        <v>0</v>
      </c>
      <c r="S482" s="75">
        <f>SUM(BG482*S1)</f>
        <v>0</v>
      </c>
      <c r="T482" s="75">
        <f>IF(R482=1,(T481+1)*S1,T481*S1)</f>
        <v>0</v>
      </c>
      <c r="U482" s="75">
        <f>IF(U481+3&lt;13,(U481+3)*V1,(U481-9)*V1)</f>
        <v>0</v>
      </c>
      <c r="V482" s="75">
        <f>SUM(BG482*V1)</f>
        <v>0</v>
      </c>
      <c r="W482" s="75">
        <f>IF(U482&lt;4,(W481+1)*V1,W481*V1)</f>
        <v>0</v>
      </c>
      <c r="X482" s="75">
        <f>IF(X481+6&lt;13,(X481+6)*Y1,(X481-6)*Y1)</f>
        <v>0</v>
      </c>
      <c r="Y482" s="75">
        <f>SUM(BG482*Y1)</f>
        <v>0</v>
      </c>
      <c r="Z482" s="75">
        <f>IF(X482&lt;6,(Z481+1)*Y1,Z481*Y1)</f>
        <v>0</v>
      </c>
      <c r="AA482" s="75">
        <f>SUM(AA481*AB1)</f>
        <v>0</v>
      </c>
      <c r="AB482" s="75">
        <f>SUM(BG482*AB1)</f>
        <v>0</v>
      </c>
      <c r="AC482" s="75">
        <f>SUM(AC481+1*AB1)</f>
        <v>0</v>
      </c>
      <c r="AD482" s="75">
        <v>0</v>
      </c>
      <c r="AE482" s="75">
        <v>0</v>
      </c>
      <c r="AF482" s="75">
        <v>0</v>
      </c>
      <c r="AG482" s="75">
        <f>IF(AG481+2&lt;13,(AG481+2)*AH1,(AG481-10)*AH1)</f>
        <v>0</v>
      </c>
      <c r="AH482" s="75">
        <f>SUM(BG482*AH1)</f>
        <v>0</v>
      </c>
      <c r="AI482" s="75">
        <f>IF(AG482&lt;3,(AI481+1)*AH1,AI481*AH1)</f>
        <v>0</v>
      </c>
      <c r="AJ482" s="75">
        <f>IF(AJ480=AJ481,(AJ481+1-AK482)*AL1,AJ481*AL1)</f>
        <v>0</v>
      </c>
      <c r="AK482" s="75">
        <f t="shared" si="402"/>
        <v>0</v>
      </c>
      <c r="AL482" s="75">
        <f>IF(AJ482-AJ481=0,(AL481+15)*AL1,AM1*AL1)</f>
        <v>0</v>
      </c>
      <c r="AM482" s="75">
        <f>IF(AK482=12,(AM481+1)*AL1,AM481*AL1)</f>
        <v>0</v>
      </c>
      <c r="AN482" s="75">
        <f>IF(AN480=AN481,(AN481+1-AO482)*AO1,AN481*AO1)</f>
        <v>0</v>
      </c>
      <c r="AO482" s="75">
        <f t="shared" si="393"/>
        <v>0</v>
      </c>
      <c r="AP482" s="75">
        <f>IF(AN481=AN482,BG482*AO1,(AP481-15)*AO1)</f>
        <v>0</v>
      </c>
      <c r="AQ482" s="75">
        <f>IF(AO482=12,(AQ481+1)*AO1,AQ481*AO1)</f>
        <v>0</v>
      </c>
      <c r="AR482" s="91">
        <f>SUM(MONTH(BC481+14)*AS1)</f>
        <v>0</v>
      </c>
      <c r="AS482" s="91">
        <f>SUM(DAY(BC481+14)*AS1)</f>
        <v>0</v>
      </c>
      <c r="AT482" s="91">
        <f>SUM(YEAR(BC481+14)*AS1)</f>
        <v>0</v>
      </c>
      <c r="AU482" s="91">
        <f>SUM(MONTH(BC481+7)*AV1)</f>
        <v>0</v>
      </c>
      <c r="AV482" s="91">
        <f>SUM(DAY(BC481+7)*AV1)</f>
        <v>0</v>
      </c>
      <c r="AW482" s="91">
        <f>SUM(YEAR(BC481+7)*AV1)</f>
        <v>0</v>
      </c>
      <c r="AX482" s="91">
        <f t="shared" si="371"/>
        <v>1</v>
      </c>
      <c r="AY482" s="91">
        <f t="shared" si="369"/>
        <v>1</v>
      </c>
      <c r="AZ482" s="91">
        <f t="shared" si="370"/>
        <v>0</v>
      </c>
      <c r="BA482" s="91">
        <f t="shared" si="370"/>
        <v>0</v>
      </c>
      <c r="BB482" s="79">
        <f t="shared" si="372"/>
        <v>0</v>
      </c>
      <c r="BC482" s="91">
        <f t="shared" si="373"/>
        <v>0</v>
      </c>
      <c r="BD482" s="75" t="s">
        <v>59</v>
      </c>
      <c r="BE482" s="91">
        <f>IF(BC482&lt;BU42,((BC482*10)+5),999999)</f>
        <v>5</v>
      </c>
      <c r="BF482" s="91">
        <f t="shared" si="374"/>
        <v>1</v>
      </c>
      <c r="BG482" s="75">
        <f t="shared" si="375"/>
        <v>0</v>
      </c>
      <c r="BH482" s="75">
        <f t="shared" si="394"/>
        <v>0</v>
      </c>
      <c r="BI482" s="75" t="b">
        <f t="shared" si="376"/>
        <v>0</v>
      </c>
      <c r="BJ482" s="75">
        <f t="shared" si="377"/>
        <v>0</v>
      </c>
      <c r="BK482" s="75">
        <f t="shared" si="378"/>
        <v>0</v>
      </c>
      <c r="BL482" s="75" t="b">
        <f t="shared" si="379"/>
        <v>1</v>
      </c>
      <c r="BM482" s="75">
        <f t="shared" si="380"/>
        <v>0</v>
      </c>
      <c r="BN482" s="75">
        <f t="shared" si="381"/>
        <v>0</v>
      </c>
      <c r="BO482" s="75" t="b">
        <f t="shared" si="382"/>
        <v>0</v>
      </c>
      <c r="BP482" s="75">
        <f t="shared" si="383"/>
        <v>0</v>
      </c>
      <c r="BQ482" s="75">
        <f t="shared" si="384"/>
        <v>0</v>
      </c>
      <c r="BR482" s="75"/>
      <c r="BS482" s="72" t="b">
        <f t="shared" si="409"/>
        <v>0</v>
      </c>
      <c r="BT482" s="72">
        <f t="shared" si="414"/>
        <v>0</v>
      </c>
      <c r="BU482" s="69" t="str">
        <f t="shared" si="413"/>
        <v/>
      </c>
      <c r="BV482" s="75"/>
      <c r="BW482" s="75"/>
      <c r="BX482" s="75"/>
      <c r="BY482" s="75"/>
      <c r="BZ482" s="75"/>
      <c r="CA482" s="75"/>
      <c r="CB482" s="75"/>
      <c r="CC482" s="75"/>
      <c r="CD482" s="79">
        <f t="shared" si="385"/>
        <v>0</v>
      </c>
      <c r="CE482" s="92">
        <f>IF(CD482&lt;CE3,CD482,CE3)</f>
        <v>0</v>
      </c>
      <c r="CF482" s="72" t="str">
        <f>IF(CE482&gt;=CE3,"BALLOON","PMT")</f>
        <v>PMT</v>
      </c>
      <c r="CG482" s="91">
        <f t="shared" si="395"/>
        <v>0</v>
      </c>
      <c r="CH482" s="91">
        <f>IF(BX1=360,CB5,CG482)</f>
        <v>0</v>
      </c>
      <c r="CI482" s="75" t="b">
        <f t="shared" si="386"/>
        <v>0</v>
      </c>
      <c r="CJ482" s="75">
        <f t="shared" si="396"/>
        <v>0</v>
      </c>
      <c r="CK482" s="75">
        <f>SUM(CJ482*CK1)</f>
        <v>0</v>
      </c>
      <c r="CL482" s="98">
        <f t="shared" si="387"/>
        <v>0</v>
      </c>
      <c r="CM482" s="97">
        <f>IF(CF482="PMT",E16-CL482,0)</f>
        <v>0</v>
      </c>
      <c r="CN482" s="97">
        <f t="shared" si="401"/>
        <v>0</v>
      </c>
      <c r="CO482" s="97">
        <f t="shared" si="388"/>
        <v>0</v>
      </c>
      <c r="CP482" s="97">
        <f t="shared" si="389"/>
        <v>0</v>
      </c>
      <c r="CQ482" s="94">
        <f t="shared" si="390"/>
        <v>0</v>
      </c>
      <c r="CR482" s="95">
        <f t="shared" si="397"/>
        <v>0</v>
      </c>
      <c r="CS482" s="96">
        <f t="shared" si="391"/>
        <v>0</v>
      </c>
      <c r="CT482" s="75">
        <f t="shared" si="400"/>
        <v>0</v>
      </c>
      <c r="CU482" s="99">
        <f t="shared" si="392"/>
        <v>0</v>
      </c>
      <c r="CV482" s="99">
        <f t="shared" si="368"/>
        <v>0</v>
      </c>
      <c r="CW482" s="100">
        <f t="shared" si="398"/>
        <v>0</v>
      </c>
      <c r="CX482" s="75">
        <f>SUM(CR482*CT482*BE1)</f>
        <v>0</v>
      </c>
    </row>
    <row r="483" spans="1:102" ht="18.95" customHeight="1">
      <c r="A483" s="45" t="str">
        <f t="shared" si="403"/>
        <v/>
      </c>
      <c r="B483" s="55" t="str">
        <f t="shared" si="405"/>
        <v/>
      </c>
      <c r="C483" s="47" t="str">
        <f t="shared" si="404"/>
        <v/>
      </c>
      <c r="D483" s="56" t="str">
        <f t="shared" si="406"/>
        <v/>
      </c>
      <c r="E483" s="121" t="str">
        <f t="shared" si="410"/>
        <v/>
      </c>
      <c r="F483" s="121"/>
      <c r="G483" s="57" t="str">
        <f t="shared" si="407"/>
        <v/>
      </c>
      <c r="H483" s="57" t="str">
        <f t="shared" si="408"/>
        <v/>
      </c>
      <c r="I483" s="128" t="str">
        <f t="shared" si="411"/>
        <v/>
      </c>
      <c r="J483" s="128" t="str">
        <f t="shared" si="412"/>
        <v/>
      </c>
      <c r="K483" s="140" t="str">
        <f t="shared" si="399"/>
        <v/>
      </c>
      <c r="L483" s="140"/>
      <c r="M483" s="139" t="str">
        <f t="shared" si="365"/>
        <v/>
      </c>
      <c r="N483" s="139"/>
      <c r="O483" s="46" t="str">
        <f t="shared" si="366"/>
        <v/>
      </c>
      <c r="P483" s="51" t="str">
        <f t="shared" si="367"/>
        <v/>
      </c>
      <c r="Q483" s="51"/>
      <c r="R483" s="75">
        <f>IF(R482+1&lt;13,(R482+1)*S1,1*S1)</f>
        <v>0</v>
      </c>
      <c r="S483" s="75">
        <f>SUM(BG483*S1)</f>
        <v>0</v>
      </c>
      <c r="T483" s="75">
        <f>IF(R483=1,(T482+1)*S1,T482*S1)</f>
        <v>0</v>
      </c>
      <c r="U483" s="75">
        <f>IF(U482+3&lt;13,(U482+3)*V1,(U482-9)*V1)</f>
        <v>0</v>
      </c>
      <c r="V483" s="75">
        <f>SUM(BG483*V1)</f>
        <v>0</v>
      </c>
      <c r="W483" s="75">
        <f>IF(U483&lt;4,(W482+1)*V1,W482*V1)</f>
        <v>0</v>
      </c>
      <c r="X483" s="75">
        <f>IF(X482+6&lt;13,(X482+6)*Y1,(X482-6)*Y1)</f>
        <v>0</v>
      </c>
      <c r="Y483" s="75">
        <f>SUM(BG483*Y1)</f>
        <v>0</v>
      </c>
      <c r="Z483" s="75">
        <f>IF(X483&lt;6,(Z482+1)*Y1,Z482*Y1)</f>
        <v>0</v>
      </c>
      <c r="AA483" s="75">
        <f>SUM(AA482*AB1)</f>
        <v>0</v>
      </c>
      <c r="AB483" s="75">
        <f>SUM(BG483*AB1)</f>
        <v>0</v>
      </c>
      <c r="AC483" s="75">
        <f>SUM(AC482+1*AB1)</f>
        <v>0</v>
      </c>
      <c r="AD483" s="75">
        <v>0</v>
      </c>
      <c r="AE483" s="75">
        <v>0</v>
      </c>
      <c r="AF483" s="75">
        <v>0</v>
      </c>
      <c r="AG483" s="75">
        <f>IF(AG482+2&lt;13,(AG482+2)*AH1,(AG482-10)*AH1)</f>
        <v>0</v>
      </c>
      <c r="AH483" s="75">
        <f>SUM(BG483*AH1)</f>
        <v>0</v>
      </c>
      <c r="AI483" s="75">
        <f>IF(AG483&lt;3,(AI482+1)*AH1,AI482*AH1)</f>
        <v>0</v>
      </c>
      <c r="AJ483" s="75">
        <f>IF(AJ481=AJ482,(AJ482+1-AK483)*AL1,AJ482*AL1)</f>
        <v>0</v>
      </c>
      <c r="AK483" s="75">
        <f t="shared" si="402"/>
        <v>0</v>
      </c>
      <c r="AL483" s="75">
        <f>IF(AJ483-AJ482=0,(AL482+15)*AL1,AM1*AL1)</f>
        <v>0</v>
      </c>
      <c r="AM483" s="75">
        <f>IF(AK483=12,(AM482+1)*AL1,AM482*AL1)</f>
        <v>0</v>
      </c>
      <c r="AN483" s="75">
        <f>IF(AN481=AN482,(AN482+1-AO483)*AO1,AN482*AO1)</f>
        <v>0</v>
      </c>
      <c r="AO483" s="75">
        <f t="shared" si="393"/>
        <v>0</v>
      </c>
      <c r="AP483" s="75">
        <f>IF(AN482=AN483,BG483*AO1,(AP482-15)*AO1)</f>
        <v>0</v>
      </c>
      <c r="AQ483" s="75">
        <f>IF(AO483=12,(AQ482+1)*AO1,AQ482*AO1)</f>
        <v>0</v>
      </c>
      <c r="AR483" s="91">
        <f>SUM(MONTH(BC482+14)*AS1)</f>
        <v>0</v>
      </c>
      <c r="AS483" s="91">
        <f>SUM(DAY(BC482+14)*AS1)</f>
        <v>0</v>
      </c>
      <c r="AT483" s="91">
        <f>SUM(YEAR(BC482+14)*AS1)</f>
        <v>0</v>
      </c>
      <c r="AU483" s="91">
        <f>SUM(MONTH(BC482+7)*AV1)</f>
        <v>0</v>
      </c>
      <c r="AV483" s="91">
        <f>SUM(DAY(BC482+7)*AV1)</f>
        <v>0</v>
      </c>
      <c r="AW483" s="91">
        <f>SUM(YEAR(BC482+7)*AV1)</f>
        <v>0</v>
      </c>
      <c r="AX483" s="91">
        <f t="shared" si="371"/>
        <v>1</v>
      </c>
      <c r="AY483" s="91">
        <f t="shared" si="369"/>
        <v>1</v>
      </c>
      <c r="AZ483" s="91">
        <f t="shared" si="370"/>
        <v>0</v>
      </c>
      <c r="BA483" s="91">
        <f t="shared" si="370"/>
        <v>0</v>
      </c>
      <c r="BB483" s="79">
        <f t="shared" si="372"/>
        <v>0</v>
      </c>
      <c r="BC483" s="91">
        <f t="shared" si="373"/>
        <v>0</v>
      </c>
      <c r="BD483" s="75" t="s">
        <v>59</v>
      </c>
      <c r="BE483" s="91">
        <f>IF(BC483&lt;BU42,((BC483*10)+5),999999)</f>
        <v>5</v>
      </c>
      <c r="BF483" s="91">
        <f t="shared" si="374"/>
        <v>1</v>
      </c>
      <c r="BG483" s="75">
        <f t="shared" si="375"/>
        <v>0</v>
      </c>
      <c r="BH483" s="75">
        <f t="shared" si="394"/>
        <v>0</v>
      </c>
      <c r="BI483" s="75" t="b">
        <f t="shared" si="376"/>
        <v>0</v>
      </c>
      <c r="BJ483" s="75">
        <f t="shared" si="377"/>
        <v>0</v>
      </c>
      <c r="BK483" s="75">
        <f t="shared" si="378"/>
        <v>0</v>
      </c>
      <c r="BL483" s="75" t="b">
        <f t="shared" si="379"/>
        <v>1</v>
      </c>
      <c r="BM483" s="75">
        <f t="shared" si="380"/>
        <v>0</v>
      </c>
      <c r="BN483" s="75">
        <f t="shared" si="381"/>
        <v>0</v>
      </c>
      <c r="BO483" s="75" t="b">
        <f t="shared" si="382"/>
        <v>0</v>
      </c>
      <c r="BP483" s="75">
        <f t="shared" si="383"/>
        <v>0</v>
      </c>
      <c r="BQ483" s="75">
        <f t="shared" si="384"/>
        <v>0</v>
      </c>
      <c r="BR483" s="75"/>
      <c r="BS483" s="72" t="b">
        <f t="shared" si="409"/>
        <v>0</v>
      </c>
      <c r="BT483" s="72">
        <f t="shared" si="414"/>
        <v>0</v>
      </c>
      <c r="BU483" s="69" t="str">
        <f t="shared" si="413"/>
        <v/>
      </c>
      <c r="BV483" s="75"/>
      <c r="BW483" s="75"/>
      <c r="BX483" s="75"/>
      <c r="BY483" s="75"/>
      <c r="BZ483" s="75"/>
      <c r="CA483" s="75"/>
      <c r="CB483" s="75"/>
      <c r="CC483" s="75"/>
      <c r="CD483" s="79">
        <f t="shared" si="385"/>
        <v>0</v>
      </c>
      <c r="CE483" s="92">
        <f>IF(CD483&lt;CE3,CD483,CE3)</f>
        <v>0</v>
      </c>
      <c r="CF483" s="72" t="str">
        <f>IF(CE483&gt;=CE3,"BALLOON","PMT")</f>
        <v>PMT</v>
      </c>
      <c r="CG483" s="91">
        <f t="shared" si="395"/>
        <v>0</v>
      </c>
      <c r="CH483" s="91">
        <f>IF(BX1=360,CB5,CG483)</f>
        <v>0</v>
      </c>
      <c r="CI483" s="75" t="b">
        <f t="shared" si="386"/>
        <v>0</v>
      </c>
      <c r="CJ483" s="75">
        <f t="shared" si="396"/>
        <v>0</v>
      </c>
      <c r="CK483" s="75">
        <f>SUM(CJ483*CK1)</f>
        <v>0</v>
      </c>
      <c r="CL483" s="98">
        <f t="shared" si="387"/>
        <v>0</v>
      </c>
      <c r="CM483" s="97">
        <f>IF(CF483="PMT",E16-CL483,0)</f>
        <v>0</v>
      </c>
      <c r="CN483" s="97">
        <f t="shared" si="401"/>
        <v>0</v>
      </c>
      <c r="CO483" s="97">
        <f t="shared" si="388"/>
        <v>0</v>
      </c>
      <c r="CP483" s="97">
        <f t="shared" si="389"/>
        <v>0</v>
      </c>
      <c r="CQ483" s="94">
        <f t="shared" si="390"/>
        <v>0</v>
      </c>
      <c r="CR483" s="95">
        <f t="shared" si="397"/>
        <v>0</v>
      </c>
      <c r="CS483" s="96">
        <f t="shared" si="391"/>
        <v>0</v>
      </c>
      <c r="CT483" s="75">
        <f t="shared" si="400"/>
        <v>0</v>
      </c>
      <c r="CU483" s="99">
        <f t="shared" si="392"/>
        <v>0</v>
      </c>
      <c r="CV483" s="99">
        <f t="shared" si="368"/>
        <v>0</v>
      </c>
      <c r="CW483" s="100">
        <f t="shared" si="398"/>
        <v>0</v>
      </c>
      <c r="CX483" s="75">
        <f>SUM(CR483*CT483*BE1)</f>
        <v>0</v>
      </c>
    </row>
    <row r="484" spans="1:102" ht="18.95" customHeight="1">
      <c r="A484" s="45" t="str">
        <f t="shared" si="403"/>
        <v/>
      </c>
      <c r="B484" s="55" t="str">
        <f t="shared" si="405"/>
        <v/>
      </c>
      <c r="C484" s="47" t="str">
        <f t="shared" si="404"/>
        <v/>
      </c>
      <c r="D484" s="56" t="str">
        <f t="shared" si="406"/>
        <v/>
      </c>
      <c r="E484" s="121" t="str">
        <f t="shared" si="410"/>
        <v/>
      </c>
      <c r="F484" s="121"/>
      <c r="G484" s="57" t="str">
        <f t="shared" si="407"/>
        <v/>
      </c>
      <c r="H484" s="57" t="str">
        <f t="shared" si="408"/>
        <v/>
      </c>
      <c r="I484" s="128" t="str">
        <f t="shared" si="411"/>
        <v/>
      </c>
      <c r="J484" s="128" t="str">
        <f t="shared" si="412"/>
        <v/>
      </c>
      <c r="K484" s="140" t="str">
        <f t="shared" si="399"/>
        <v/>
      </c>
      <c r="L484" s="140"/>
      <c r="M484" s="139" t="str">
        <f t="shared" ref="M484:M547" si="415">IF(C484="","","$____________")</f>
        <v/>
      </c>
      <c r="N484" s="139"/>
      <c r="O484" s="46" t="str">
        <f t="shared" si="366"/>
        <v/>
      </c>
      <c r="P484" s="51" t="str">
        <f t="shared" si="367"/>
        <v/>
      </c>
      <c r="Q484" s="51"/>
      <c r="R484" s="75">
        <f>IF(R483+1&lt;13,(R483+1)*S1,1*S1)</f>
        <v>0</v>
      </c>
      <c r="S484" s="75">
        <f>SUM(BG484*S1)</f>
        <v>0</v>
      </c>
      <c r="T484" s="75">
        <f>IF(R484=1,(T483+1)*S1,T483*S1)</f>
        <v>0</v>
      </c>
      <c r="U484" s="75">
        <f>IF(U483+3&lt;13,(U483+3)*V1,(U483-9)*V1)</f>
        <v>0</v>
      </c>
      <c r="V484" s="75">
        <f>SUM(BG484*V1)</f>
        <v>0</v>
      </c>
      <c r="W484" s="75">
        <f>IF(U484&lt;4,(W483+1)*V1,W483*V1)</f>
        <v>0</v>
      </c>
      <c r="X484" s="75">
        <f>IF(X483+6&lt;13,(X483+6)*Y1,(X483-6)*Y1)</f>
        <v>0</v>
      </c>
      <c r="Y484" s="75">
        <f>SUM(BG484*Y1)</f>
        <v>0</v>
      </c>
      <c r="Z484" s="75">
        <f>IF(X484&lt;6,(Z483+1)*Y1,Z483*Y1)</f>
        <v>0</v>
      </c>
      <c r="AA484" s="75">
        <f>SUM(AA483*AB1)</f>
        <v>0</v>
      </c>
      <c r="AB484" s="75">
        <f>SUM(BG484*AB1)</f>
        <v>0</v>
      </c>
      <c r="AC484" s="75">
        <f>SUM(AC483+1*AB1)</f>
        <v>0</v>
      </c>
      <c r="AD484" s="75">
        <v>0</v>
      </c>
      <c r="AE484" s="75">
        <v>0</v>
      </c>
      <c r="AF484" s="75">
        <v>0</v>
      </c>
      <c r="AG484" s="75">
        <f>IF(AG483+2&lt;13,(AG483+2)*AH1,(AG483-10)*AH1)</f>
        <v>0</v>
      </c>
      <c r="AH484" s="75">
        <f>SUM(BG484*AH1)</f>
        <v>0</v>
      </c>
      <c r="AI484" s="75">
        <f>IF(AG484&lt;3,(AI483+1)*AH1,AI483*AH1)</f>
        <v>0</v>
      </c>
      <c r="AJ484" s="75">
        <f>IF(AJ482=AJ483,(AJ483+1-AK484)*AL1,AJ483*AL1)</f>
        <v>0</v>
      </c>
      <c r="AK484" s="75">
        <f t="shared" si="402"/>
        <v>0</v>
      </c>
      <c r="AL484" s="75">
        <f>IF(AJ484-AJ483=0,(AL483+15)*AL1,AM1*AL1)</f>
        <v>0</v>
      </c>
      <c r="AM484" s="75">
        <f>IF(AK484=12,(AM483+1)*AL1,AM483*AL1)</f>
        <v>0</v>
      </c>
      <c r="AN484" s="75">
        <f>IF(AN482=AN483,(AN483+1-AO484)*AO1,AN483*AO1)</f>
        <v>0</v>
      </c>
      <c r="AO484" s="75">
        <f t="shared" si="393"/>
        <v>0</v>
      </c>
      <c r="AP484" s="75">
        <f>IF(AN483=AN484,BG484*AO1,(AP483-15)*AO1)</f>
        <v>0</v>
      </c>
      <c r="AQ484" s="75">
        <f>IF(AO484=12,(AQ483+1)*AO1,AQ483*AO1)</f>
        <v>0</v>
      </c>
      <c r="AR484" s="91">
        <f>SUM(MONTH(BC483+14)*AS1)</f>
        <v>0</v>
      </c>
      <c r="AS484" s="91">
        <f>SUM(DAY(BC483+14)*AS1)</f>
        <v>0</v>
      </c>
      <c r="AT484" s="91">
        <f>SUM(YEAR(BC483+14)*AS1)</f>
        <v>0</v>
      </c>
      <c r="AU484" s="91">
        <f>SUM(MONTH(BC483+7)*AV1)</f>
        <v>0</v>
      </c>
      <c r="AV484" s="91">
        <f>SUM(DAY(BC483+7)*AV1)</f>
        <v>0</v>
      </c>
      <c r="AW484" s="91">
        <f>SUM(YEAR(BC483+7)*AV1)</f>
        <v>0</v>
      </c>
      <c r="AX484" s="91">
        <f t="shared" si="371"/>
        <v>1</v>
      </c>
      <c r="AY484" s="91">
        <f t="shared" si="369"/>
        <v>1</v>
      </c>
      <c r="AZ484" s="91">
        <f t="shared" si="370"/>
        <v>0</v>
      </c>
      <c r="BA484" s="91">
        <f t="shared" si="370"/>
        <v>0</v>
      </c>
      <c r="BB484" s="79">
        <f t="shared" si="372"/>
        <v>0</v>
      </c>
      <c r="BC484" s="91">
        <f t="shared" si="373"/>
        <v>0</v>
      </c>
      <c r="BD484" s="75" t="s">
        <v>59</v>
      </c>
      <c r="BE484" s="91">
        <f>IF(BC484&lt;BU42,((BC484*10)+5),999999)</f>
        <v>5</v>
      </c>
      <c r="BF484" s="91">
        <f t="shared" si="374"/>
        <v>1</v>
      </c>
      <c r="BG484" s="75">
        <f t="shared" si="375"/>
        <v>0</v>
      </c>
      <c r="BH484" s="75">
        <f t="shared" si="394"/>
        <v>0</v>
      </c>
      <c r="BI484" s="75" t="b">
        <f t="shared" si="376"/>
        <v>0</v>
      </c>
      <c r="BJ484" s="75">
        <f t="shared" si="377"/>
        <v>0</v>
      </c>
      <c r="BK484" s="75">
        <f t="shared" si="378"/>
        <v>0</v>
      </c>
      <c r="BL484" s="75" t="b">
        <f t="shared" si="379"/>
        <v>1</v>
      </c>
      <c r="BM484" s="75">
        <f t="shared" si="380"/>
        <v>0</v>
      </c>
      <c r="BN484" s="75">
        <f t="shared" si="381"/>
        <v>0</v>
      </c>
      <c r="BO484" s="75" t="b">
        <f t="shared" si="382"/>
        <v>0</v>
      </c>
      <c r="BP484" s="75">
        <f t="shared" si="383"/>
        <v>0</v>
      </c>
      <c r="BQ484" s="75">
        <f t="shared" si="384"/>
        <v>0</v>
      </c>
      <c r="BR484" s="75"/>
      <c r="BS484" s="72" t="b">
        <f t="shared" si="409"/>
        <v>0</v>
      </c>
      <c r="BT484" s="72">
        <f t="shared" si="414"/>
        <v>0</v>
      </c>
      <c r="BU484" s="69" t="str">
        <f t="shared" si="413"/>
        <v/>
      </c>
      <c r="BV484" s="75"/>
      <c r="BW484" s="75"/>
      <c r="BX484" s="75"/>
      <c r="BY484" s="75"/>
      <c r="BZ484" s="75"/>
      <c r="CA484" s="75"/>
      <c r="CB484" s="75"/>
      <c r="CC484" s="75"/>
      <c r="CD484" s="79">
        <f t="shared" si="385"/>
        <v>0</v>
      </c>
      <c r="CE484" s="92">
        <f>IF(CD484&lt;CE3,CD484,CE3)</f>
        <v>0</v>
      </c>
      <c r="CF484" s="72" t="str">
        <f>IF(CE484&gt;=CE3,"BALLOON","PMT")</f>
        <v>PMT</v>
      </c>
      <c r="CG484" s="91">
        <f t="shared" si="395"/>
        <v>0</v>
      </c>
      <c r="CH484" s="91">
        <f>IF(BX1=360,CB5,CG484)</f>
        <v>0</v>
      </c>
      <c r="CI484" s="75" t="b">
        <f t="shared" si="386"/>
        <v>0</v>
      </c>
      <c r="CJ484" s="75">
        <f t="shared" si="396"/>
        <v>0</v>
      </c>
      <c r="CK484" s="75">
        <f>SUM(CJ484*CK1)</f>
        <v>0</v>
      </c>
      <c r="CL484" s="98">
        <f t="shared" si="387"/>
        <v>0</v>
      </c>
      <c r="CM484" s="97">
        <f>IF(CF484="PMT",E16-CL484,0)</f>
        <v>0</v>
      </c>
      <c r="CN484" s="97">
        <f t="shared" si="401"/>
        <v>0</v>
      </c>
      <c r="CO484" s="97">
        <f t="shared" si="388"/>
        <v>0</v>
      </c>
      <c r="CP484" s="97">
        <f t="shared" si="389"/>
        <v>0</v>
      </c>
      <c r="CQ484" s="94">
        <f t="shared" si="390"/>
        <v>0</v>
      </c>
      <c r="CR484" s="95">
        <f t="shared" si="397"/>
        <v>0</v>
      </c>
      <c r="CS484" s="96">
        <f t="shared" si="391"/>
        <v>0</v>
      </c>
      <c r="CT484" s="75">
        <f t="shared" si="400"/>
        <v>0</v>
      </c>
      <c r="CU484" s="99">
        <f t="shared" si="392"/>
        <v>0</v>
      </c>
      <c r="CV484" s="99">
        <f t="shared" si="368"/>
        <v>0</v>
      </c>
      <c r="CW484" s="100">
        <f t="shared" si="398"/>
        <v>0</v>
      </c>
      <c r="CX484" s="75">
        <f>SUM(CR484*CT484*BE1)</f>
        <v>0</v>
      </c>
    </row>
    <row r="485" spans="1:102" ht="18.95" customHeight="1">
      <c r="A485" s="45" t="str">
        <f t="shared" si="403"/>
        <v/>
      </c>
      <c r="B485" s="55" t="str">
        <f t="shared" si="405"/>
        <v/>
      </c>
      <c r="C485" s="47" t="str">
        <f t="shared" si="404"/>
        <v/>
      </c>
      <c r="D485" s="56" t="str">
        <f t="shared" si="406"/>
        <v/>
      </c>
      <c r="E485" s="121" t="str">
        <f t="shared" si="410"/>
        <v/>
      </c>
      <c r="F485" s="121"/>
      <c r="G485" s="57" t="str">
        <f t="shared" si="407"/>
        <v/>
      </c>
      <c r="H485" s="57" t="str">
        <f t="shared" si="408"/>
        <v/>
      </c>
      <c r="I485" s="128" t="str">
        <f t="shared" si="411"/>
        <v/>
      </c>
      <c r="J485" s="128" t="str">
        <f t="shared" si="412"/>
        <v/>
      </c>
      <c r="K485" s="140" t="str">
        <f t="shared" si="399"/>
        <v/>
      </c>
      <c r="L485" s="140"/>
      <c r="M485" s="139" t="str">
        <f t="shared" si="415"/>
        <v/>
      </c>
      <c r="N485" s="139"/>
      <c r="O485" s="46" t="str">
        <f t="shared" si="366"/>
        <v/>
      </c>
      <c r="P485" s="51" t="str">
        <f t="shared" si="367"/>
        <v/>
      </c>
      <c r="Q485" s="51"/>
      <c r="R485" s="75">
        <f>IF(R484+1&lt;13,(R484+1)*S1,1*S1)</f>
        <v>0</v>
      </c>
      <c r="S485" s="75">
        <f>SUM(BG485*S1)</f>
        <v>0</v>
      </c>
      <c r="T485" s="75">
        <f>IF(R485=1,(T484+1)*S1,T484*S1)</f>
        <v>0</v>
      </c>
      <c r="U485" s="75">
        <f>IF(U484+3&lt;13,(U484+3)*V1,(U484-9)*V1)</f>
        <v>0</v>
      </c>
      <c r="V485" s="75">
        <f>SUM(BG485*V1)</f>
        <v>0</v>
      </c>
      <c r="W485" s="75">
        <f>IF(U485&lt;4,(W484+1)*V1,W484*V1)</f>
        <v>0</v>
      </c>
      <c r="X485" s="75">
        <f>IF(X484+6&lt;13,(X484+6)*Y1,(X484-6)*Y1)</f>
        <v>0</v>
      </c>
      <c r="Y485" s="75">
        <f>SUM(BG485*Y1)</f>
        <v>0</v>
      </c>
      <c r="Z485" s="75">
        <f>IF(X485&lt;6,(Z484+1)*Y1,Z484*Y1)</f>
        <v>0</v>
      </c>
      <c r="AA485" s="75">
        <f>SUM(AA484*AB1)</f>
        <v>0</v>
      </c>
      <c r="AB485" s="75">
        <f>SUM(BG485*AB1)</f>
        <v>0</v>
      </c>
      <c r="AC485" s="75">
        <f>SUM(AC484+1*AB1)</f>
        <v>0</v>
      </c>
      <c r="AD485" s="75">
        <v>0</v>
      </c>
      <c r="AE485" s="75">
        <v>0</v>
      </c>
      <c r="AF485" s="75">
        <v>0</v>
      </c>
      <c r="AG485" s="75">
        <f>IF(AG484+2&lt;13,(AG484+2)*AH1,(AG484-10)*AH1)</f>
        <v>0</v>
      </c>
      <c r="AH485" s="75">
        <f>SUM(BG485*AH1)</f>
        <v>0</v>
      </c>
      <c r="AI485" s="75">
        <f>IF(AG485&lt;3,(AI484+1)*AH1,AI484*AH1)</f>
        <v>0</v>
      </c>
      <c r="AJ485" s="75">
        <f>IF(AJ483=AJ484,(AJ484+1-AK485)*AL1,AJ484*AL1)</f>
        <v>0</v>
      </c>
      <c r="AK485" s="75">
        <f t="shared" si="402"/>
        <v>0</v>
      </c>
      <c r="AL485" s="75">
        <f>IF(AJ485-AJ484=0,(AL484+15)*AL1,AM1*AL1)</f>
        <v>0</v>
      </c>
      <c r="AM485" s="75">
        <f>IF(AK485=12,(AM484+1)*AL1,AM484*AL1)</f>
        <v>0</v>
      </c>
      <c r="AN485" s="75">
        <f>IF(AN483=AN484,(AN484+1-AO485)*AO1,AN484*AO1)</f>
        <v>0</v>
      </c>
      <c r="AO485" s="75">
        <f t="shared" si="393"/>
        <v>0</v>
      </c>
      <c r="AP485" s="75">
        <f>IF(AN484=AN485,BG485*AO1,(AP484-15)*AO1)</f>
        <v>0</v>
      </c>
      <c r="AQ485" s="75">
        <f>IF(AO485=12,(AQ484+1)*AO1,AQ484*AO1)</f>
        <v>0</v>
      </c>
      <c r="AR485" s="91">
        <f>SUM(MONTH(BC484+14)*AS1)</f>
        <v>0</v>
      </c>
      <c r="AS485" s="91">
        <f>SUM(DAY(BC484+14)*AS1)</f>
        <v>0</v>
      </c>
      <c r="AT485" s="91">
        <f>SUM(YEAR(BC484+14)*AS1)</f>
        <v>0</v>
      </c>
      <c r="AU485" s="91">
        <f>SUM(MONTH(BC484+7)*AV1)</f>
        <v>0</v>
      </c>
      <c r="AV485" s="91">
        <f>SUM(DAY(BC484+7)*AV1)</f>
        <v>0</v>
      </c>
      <c r="AW485" s="91">
        <f>SUM(YEAR(BC484+7)*AV1)</f>
        <v>0</v>
      </c>
      <c r="AX485" s="91">
        <f t="shared" si="371"/>
        <v>1</v>
      </c>
      <c r="AY485" s="91">
        <f t="shared" si="369"/>
        <v>1</v>
      </c>
      <c r="AZ485" s="91">
        <f t="shared" si="370"/>
        <v>0</v>
      </c>
      <c r="BA485" s="91">
        <f t="shared" si="370"/>
        <v>0</v>
      </c>
      <c r="BB485" s="79">
        <f t="shared" si="372"/>
        <v>0</v>
      </c>
      <c r="BC485" s="91">
        <f t="shared" si="373"/>
        <v>0</v>
      </c>
      <c r="BD485" s="75" t="s">
        <v>59</v>
      </c>
      <c r="BE485" s="91">
        <f>IF(BC485&lt;BU42,((BC485*10)+5),999999)</f>
        <v>5</v>
      </c>
      <c r="BF485" s="91">
        <f t="shared" si="374"/>
        <v>1</v>
      </c>
      <c r="BG485" s="75">
        <f t="shared" si="375"/>
        <v>0</v>
      </c>
      <c r="BH485" s="75">
        <f t="shared" si="394"/>
        <v>0</v>
      </c>
      <c r="BI485" s="75" t="b">
        <f t="shared" si="376"/>
        <v>0</v>
      </c>
      <c r="BJ485" s="75">
        <f t="shared" si="377"/>
        <v>0</v>
      </c>
      <c r="BK485" s="75">
        <f t="shared" si="378"/>
        <v>0</v>
      </c>
      <c r="BL485" s="75" t="b">
        <f t="shared" si="379"/>
        <v>1</v>
      </c>
      <c r="BM485" s="75">
        <f t="shared" si="380"/>
        <v>0</v>
      </c>
      <c r="BN485" s="75">
        <f t="shared" si="381"/>
        <v>0</v>
      </c>
      <c r="BO485" s="75" t="b">
        <f t="shared" si="382"/>
        <v>0</v>
      </c>
      <c r="BP485" s="75">
        <f t="shared" si="383"/>
        <v>0</v>
      </c>
      <c r="BQ485" s="75">
        <f t="shared" si="384"/>
        <v>0</v>
      </c>
      <c r="BR485" s="75"/>
      <c r="BS485" s="72" t="b">
        <f t="shared" si="409"/>
        <v>0</v>
      </c>
      <c r="BT485" s="72">
        <f t="shared" si="414"/>
        <v>0</v>
      </c>
      <c r="BU485" s="69" t="str">
        <f t="shared" si="413"/>
        <v/>
      </c>
      <c r="BV485" s="75"/>
      <c r="BW485" s="75"/>
      <c r="BX485" s="75"/>
      <c r="BY485" s="75"/>
      <c r="BZ485" s="75"/>
      <c r="CA485" s="75"/>
      <c r="CB485" s="75"/>
      <c r="CC485" s="75"/>
      <c r="CD485" s="79">
        <f t="shared" si="385"/>
        <v>0</v>
      </c>
      <c r="CE485" s="92">
        <f>IF(CD485&lt;CE3,CD485,CE3)</f>
        <v>0</v>
      </c>
      <c r="CF485" s="72" t="str">
        <f>IF(CE485&gt;=CE3,"BALLOON","PMT")</f>
        <v>PMT</v>
      </c>
      <c r="CG485" s="91">
        <f t="shared" si="395"/>
        <v>0</v>
      </c>
      <c r="CH485" s="91">
        <f>IF(BX1=360,CB5,CG485)</f>
        <v>0</v>
      </c>
      <c r="CI485" s="75" t="b">
        <f t="shared" si="386"/>
        <v>0</v>
      </c>
      <c r="CJ485" s="75">
        <f t="shared" si="396"/>
        <v>0</v>
      </c>
      <c r="CK485" s="75">
        <f>SUM(CJ485*CK1)</f>
        <v>0</v>
      </c>
      <c r="CL485" s="98">
        <f t="shared" si="387"/>
        <v>0</v>
      </c>
      <c r="CM485" s="97">
        <f>IF(CF485="PMT",E16-CL485,0)</f>
        <v>0</v>
      </c>
      <c r="CN485" s="97">
        <f t="shared" si="401"/>
        <v>0</v>
      </c>
      <c r="CO485" s="97">
        <f t="shared" si="388"/>
        <v>0</v>
      </c>
      <c r="CP485" s="97">
        <f t="shared" si="389"/>
        <v>0</v>
      </c>
      <c r="CQ485" s="94">
        <f t="shared" si="390"/>
        <v>0</v>
      </c>
      <c r="CR485" s="95">
        <f t="shared" si="397"/>
        <v>0</v>
      </c>
      <c r="CS485" s="96">
        <f t="shared" si="391"/>
        <v>0</v>
      </c>
      <c r="CT485" s="75">
        <f t="shared" si="400"/>
        <v>0</v>
      </c>
      <c r="CU485" s="99">
        <f t="shared" si="392"/>
        <v>0</v>
      </c>
      <c r="CV485" s="99">
        <f t="shared" si="368"/>
        <v>0</v>
      </c>
      <c r="CW485" s="100">
        <f t="shared" si="398"/>
        <v>0</v>
      </c>
      <c r="CX485" s="75">
        <f>SUM(CR485*CT485*BE1)</f>
        <v>0</v>
      </c>
    </row>
    <row r="486" spans="1:102" ht="18.95" customHeight="1">
      <c r="A486" s="45" t="str">
        <f t="shared" si="403"/>
        <v/>
      </c>
      <c r="B486" s="55" t="str">
        <f t="shared" si="405"/>
        <v/>
      </c>
      <c r="C486" s="47" t="str">
        <f t="shared" si="404"/>
        <v/>
      </c>
      <c r="D486" s="56" t="str">
        <f t="shared" si="406"/>
        <v/>
      </c>
      <c r="E486" s="121" t="str">
        <f t="shared" si="410"/>
        <v/>
      </c>
      <c r="F486" s="121"/>
      <c r="G486" s="57" t="str">
        <f t="shared" si="407"/>
        <v/>
      </c>
      <c r="H486" s="57" t="str">
        <f t="shared" si="408"/>
        <v/>
      </c>
      <c r="I486" s="128" t="str">
        <f t="shared" si="411"/>
        <v/>
      </c>
      <c r="J486" s="128" t="str">
        <f t="shared" si="412"/>
        <v/>
      </c>
      <c r="K486" s="140" t="str">
        <f t="shared" si="399"/>
        <v/>
      </c>
      <c r="L486" s="140"/>
      <c r="M486" s="139" t="str">
        <f t="shared" si="415"/>
        <v/>
      </c>
      <c r="N486" s="139"/>
      <c r="O486" s="46" t="str">
        <f t="shared" si="366"/>
        <v/>
      </c>
      <c r="P486" s="51" t="str">
        <f t="shared" si="367"/>
        <v/>
      </c>
      <c r="Q486" s="51"/>
      <c r="R486" s="75">
        <f>IF(R485+1&lt;13,(R485+1)*S1,1*S1)</f>
        <v>0</v>
      </c>
      <c r="S486" s="75">
        <f>SUM(BG486*S1)</f>
        <v>0</v>
      </c>
      <c r="T486" s="75">
        <f>IF(R486=1,(T485+1)*S1,T485*S1)</f>
        <v>0</v>
      </c>
      <c r="U486" s="75">
        <f>IF(U485+3&lt;13,(U485+3)*V1,(U485-9)*V1)</f>
        <v>0</v>
      </c>
      <c r="V486" s="75">
        <f>SUM(BG486*V1)</f>
        <v>0</v>
      </c>
      <c r="W486" s="75">
        <f>IF(U486&lt;4,(W485+1)*V1,W485*V1)</f>
        <v>0</v>
      </c>
      <c r="X486" s="75">
        <f>IF(X485+6&lt;13,(X485+6)*Y1,(X485-6)*Y1)</f>
        <v>0</v>
      </c>
      <c r="Y486" s="75">
        <f>SUM(BG486*Y1)</f>
        <v>0</v>
      </c>
      <c r="Z486" s="75">
        <f>IF(X486&lt;6,(Z485+1)*Y1,Z485*Y1)</f>
        <v>0</v>
      </c>
      <c r="AA486" s="75">
        <f>SUM(AA485*AB1)</f>
        <v>0</v>
      </c>
      <c r="AB486" s="75">
        <f>SUM(BG486*AB1)</f>
        <v>0</v>
      </c>
      <c r="AC486" s="75">
        <f>SUM(AC485+1*AB1)</f>
        <v>0</v>
      </c>
      <c r="AD486" s="75">
        <v>0</v>
      </c>
      <c r="AE486" s="75">
        <v>0</v>
      </c>
      <c r="AF486" s="75">
        <v>0</v>
      </c>
      <c r="AG486" s="75">
        <f>IF(AG485+2&lt;13,(AG485+2)*AH1,(AG485-10)*AH1)</f>
        <v>0</v>
      </c>
      <c r="AH486" s="75">
        <f>SUM(BG486*AH1)</f>
        <v>0</v>
      </c>
      <c r="AI486" s="75">
        <f>IF(AG486&lt;3,(AI485+1)*AH1,AI485*AH1)</f>
        <v>0</v>
      </c>
      <c r="AJ486" s="75">
        <f>IF(AJ484=AJ485,(AJ485+1-AK486)*AL1,AJ485*AL1)</f>
        <v>0</v>
      </c>
      <c r="AK486" s="75">
        <f t="shared" si="402"/>
        <v>0</v>
      </c>
      <c r="AL486" s="75">
        <f>IF(AJ486-AJ485=0,(AL485+15)*AL1,AM1*AL1)</f>
        <v>0</v>
      </c>
      <c r="AM486" s="75">
        <f>IF(AK486=12,(AM485+1)*AL1,AM485*AL1)</f>
        <v>0</v>
      </c>
      <c r="AN486" s="75">
        <f>IF(AN484=AN485,(AN485+1-AO486)*AO1,AN485*AO1)</f>
        <v>0</v>
      </c>
      <c r="AO486" s="75">
        <f t="shared" si="393"/>
        <v>0</v>
      </c>
      <c r="AP486" s="75">
        <f>IF(AN485=AN486,BG486*AO1,(AP485-15)*AO1)</f>
        <v>0</v>
      </c>
      <c r="AQ486" s="75">
        <f>IF(AO486=12,(AQ485+1)*AO1,AQ485*AO1)</f>
        <v>0</v>
      </c>
      <c r="AR486" s="91">
        <f>SUM(MONTH(BC485+14)*AS1)</f>
        <v>0</v>
      </c>
      <c r="AS486" s="91">
        <f>SUM(DAY(BC485+14)*AS1)</f>
        <v>0</v>
      </c>
      <c r="AT486" s="91">
        <f>SUM(YEAR(BC485+14)*AS1)</f>
        <v>0</v>
      </c>
      <c r="AU486" s="91">
        <f>SUM(MONTH(BC485+7)*AV1)</f>
        <v>0</v>
      </c>
      <c r="AV486" s="91">
        <f>SUM(DAY(BC485+7)*AV1)</f>
        <v>0</v>
      </c>
      <c r="AW486" s="91">
        <f>SUM(YEAR(BC485+7)*AV1)</f>
        <v>0</v>
      </c>
      <c r="AX486" s="91">
        <f t="shared" si="371"/>
        <v>1</v>
      </c>
      <c r="AY486" s="91">
        <f t="shared" si="369"/>
        <v>1</v>
      </c>
      <c r="AZ486" s="91">
        <f t="shared" si="370"/>
        <v>0</v>
      </c>
      <c r="BA486" s="91">
        <f t="shared" si="370"/>
        <v>0</v>
      </c>
      <c r="BB486" s="79">
        <f t="shared" si="372"/>
        <v>0</v>
      </c>
      <c r="BC486" s="91">
        <f t="shared" si="373"/>
        <v>0</v>
      </c>
      <c r="BD486" s="75" t="s">
        <v>59</v>
      </c>
      <c r="BE486" s="91">
        <f>IF(BC486&lt;BU42,((BC486*10)+5),999999)</f>
        <v>5</v>
      </c>
      <c r="BF486" s="91">
        <f t="shared" si="374"/>
        <v>1</v>
      </c>
      <c r="BG486" s="75">
        <f t="shared" si="375"/>
        <v>0</v>
      </c>
      <c r="BH486" s="75">
        <f t="shared" si="394"/>
        <v>0</v>
      </c>
      <c r="BI486" s="75" t="b">
        <f t="shared" si="376"/>
        <v>0</v>
      </c>
      <c r="BJ486" s="75">
        <f t="shared" si="377"/>
        <v>0</v>
      </c>
      <c r="BK486" s="75">
        <f t="shared" si="378"/>
        <v>0</v>
      </c>
      <c r="BL486" s="75" t="b">
        <f t="shared" si="379"/>
        <v>1</v>
      </c>
      <c r="BM486" s="75">
        <f t="shared" si="380"/>
        <v>0</v>
      </c>
      <c r="BN486" s="75">
        <f t="shared" si="381"/>
        <v>0</v>
      </c>
      <c r="BO486" s="75" t="b">
        <f t="shared" si="382"/>
        <v>0</v>
      </c>
      <c r="BP486" s="75">
        <f t="shared" si="383"/>
        <v>0</v>
      </c>
      <c r="BQ486" s="75">
        <f t="shared" si="384"/>
        <v>0</v>
      </c>
      <c r="BR486" s="75"/>
      <c r="BS486" s="72" t="b">
        <f t="shared" si="409"/>
        <v>0</v>
      </c>
      <c r="BT486" s="72">
        <f t="shared" si="414"/>
        <v>0</v>
      </c>
      <c r="BU486" s="69" t="str">
        <f t="shared" si="413"/>
        <v/>
      </c>
      <c r="BV486" s="75"/>
      <c r="BW486" s="75"/>
      <c r="BX486" s="75"/>
      <c r="BY486" s="75"/>
      <c r="BZ486" s="75"/>
      <c r="CA486" s="75"/>
      <c r="CB486" s="75"/>
      <c r="CC486" s="75"/>
      <c r="CD486" s="79">
        <f t="shared" si="385"/>
        <v>0</v>
      </c>
      <c r="CE486" s="92">
        <f>IF(CD486&lt;CE3,CD486,CE3)</f>
        <v>0</v>
      </c>
      <c r="CF486" s="72" t="str">
        <f>IF(CE486&gt;=CE3,"BALLOON","PMT")</f>
        <v>PMT</v>
      </c>
      <c r="CG486" s="91">
        <f t="shared" si="395"/>
        <v>0</v>
      </c>
      <c r="CH486" s="91">
        <f>IF(BX1=360,CB5,CG486)</f>
        <v>0</v>
      </c>
      <c r="CI486" s="75" t="b">
        <f t="shared" si="386"/>
        <v>0</v>
      </c>
      <c r="CJ486" s="75">
        <f t="shared" si="396"/>
        <v>0</v>
      </c>
      <c r="CK486" s="75">
        <f>SUM(CJ486*CK1)</f>
        <v>0</v>
      </c>
      <c r="CL486" s="98">
        <f t="shared" si="387"/>
        <v>0</v>
      </c>
      <c r="CM486" s="97">
        <f>IF(CF486="PMT",E16-CL486,0)</f>
        <v>0</v>
      </c>
      <c r="CN486" s="97">
        <f t="shared" si="401"/>
        <v>0</v>
      </c>
      <c r="CO486" s="97">
        <f t="shared" si="388"/>
        <v>0</v>
      </c>
      <c r="CP486" s="97">
        <f t="shared" si="389"/>
        <v>0</v>
      </c>
      <c r="CQ486" s="94">
        <f t="shared" si="390"/>
        <v>0</v>
      </c>
      <c r="CR486" s="95">
        <f t="shared" si="397"/>
        <v>0</v>
      </c>
      <c r="CS486" s="96">
        <f t="shared" si="391"/>
        <v>0</v>
      </c>
      <c r="CT486" s="75">
        <f t="shared" si="400"/>
        <v>0</v>
      </c>
      <c r="CU486" s="99">
        <f t="shared" si="392"/>
        <v>0</v>
      </c>
      <c r="CV486" s="99">
        <f t="shared" si="368"/>
        <v>0</v>
      </c>
      <c r="CW486" s="100">
        <f t="shared" si="398"/>
        <v>0</v>
      </c>
      <c r="CX486" s="75">
        <f>SUM(CR486*CT486*BE1)</f>
        <v>0</v>
      </c>
    </row>
    <row r="487" spans="1:102" ht="18.95" customHeight="1">
      <c r="A487" s="45" t="str">
        <f t="shared" si="403"/>
        <v/>
      </c>
      <c r="B487" s="55" t="str">
        <f t="shared" si="405"/>
        <v/>
      </c>
      <c r="C487" s="47" t="str">
        <f t="shared" si="404"/>
        <v/>
      </c>
      <c r="D487" s="56" t="str">
        <f t="shared" si="406"/>
        <v/>
      </c>
      <c r="E487" s="121" t="str">
        <f t="shared" si="410"/>
        <v/>
      </c>
      <c r="F487" s="121"/>
      <c r="G487" s="57" t="str">
        <f t="shared" si="407"/>
        <v/>
      </c>
      <c r="H487" s="57" t="str">
        <f t="shared" si="408"/>
        <v/>
      </c>
      <c r="I487" s="128" t="str">
        <f t="shared" si="411"/>
        <v/>
      </c>
      <c r="J487" s="128" t="str">
        <f t="shared" si="412"/>
        <v/>
      </c>
      <c r="K487" s="140" t="str">
        <f t="shared" si="399"/>
        <v/>
      </c>
      <c r="L487" s="140"/>
      <c r="M487" s="139" t="str">
        <f t="shared" si="415"/>
        <v/>
      </c>
      <c r="N487" s="139"/>
      <c r="O487" s="46" t="str">
        <f t="shared" si="366"/>
        <v/>
      </c>
      <c r="P487" s="51" t="str">
        <f t="shared" si="367"/>
        <v/>
      </c>
      <c r="Q487" s="51"/>
      <c r="R487" s="75">
        <f>IF(R486+1&lt;13,(R486+1)*S1,1*S1)</f>
        <v>0</v>
      </c>
      <c r="S487" s="75">
        <f>SUM(BG487*S1)</f>
        <v>0</v>
      </c>
      <c r="T487" s="75">
        <f>IF(R487=1,(T486+1)*S1,T486*S1)</f>
        <v>0</v>
      </c>
      <c r="U487" s="75">
        <f>IF(U486+3&lt;13,(U486+3)*V1,(U486-9)*V1)</f>
        <v>0</v>
      </c>
      <c r="V487" s="75">
        <f>SUM(BG487*V1)</f>
        <v>0</v>
      </c>
      <c r="W487" s="75">
        <f>IF(U487&lt;4,(W486+1)*V1,W486*V1)</f>
        <v>0</v>
      </c>
      <c r="X487" s="75">
        <f>IF(X486+6&lt;13,(X486+6)*Y1,(X486-6)*Y1)</f>
        <v>0</v>
      </c>
      <c r="Y487" s="75">
        <f>SUM(BG487*Y1)</f>
        <v>0</v>
      </c>
      <c r="Z487" s="75">
        <f>IF(X487&lt;6,(Z486+1)*Y1,Z486*Y1)</f>
        <v>0</v>
      </c>
      <c r="AA487" s="75">
        <f>SUM(AA486*AB1)</f>
        <v>0</v>
      </c>
      <c r="AB487" s="75">
        <f>SUM(BG487*AB1)</f>
        <v>0</v>
      </c>
      <c r="AC487" s="75">
        <f>SUM(AC486+1*AB1)</f>
        <v>0</v>
      </c>
      <c r="AD487" s="75">
        <v>0</v>
      </c>
      <c r="AE487" s="75">
        <v>0</v>
      </c>
      <c r="AF487" s="75">
        <v>0</v>
      </c>
      <c r="AG487" s="75">
        <f>IF(AG486+2&lt;13,(AG486+2)*AH1,(AG486-10)*AH1)</f>
        <v>0</v>
      </c>
      <c r="AH487" s="75">
        <f>SUM(BG487*AH1)</f>
        <v>0</v>
      </c>
      <c r="AI487" s="75">
        <f>IF(AG487&lt;3,(AI486+1)*AH1,AI486*AH1)</f>
        <v>0</v>
      </c>
      <c r="AJ487" s="75">
        <f>IF(AJ485=AJ486,(AJ486+1-AK487)*AL1,AJ486*AL1)</f>
        <v>0</v>
      </c>
      <c r="AK487" s="75">
        <f t="shared" si="402"/>
        <v>0</v>
      </c>
      <c r="AL487" s="75">
        <f>IF(AJ487-AJ486=0,(AL486+15)*AL1,AM1*AL1)</f>
        <v>0</v>
      </c>
      <c r="AM487" s="75">
        <f>IF(AK487=12,(AM486+1)*AL1,AM486*AL1)</f>
        <v>0</v>
      </c>
      <c r="AN487" s="75">
        <f>IF(AN485=AN486,(AN486+1-AO487)*AO1,AN486*AO1)</f>
        <v>0</v>
      </c>
      <c r="AO487" s="75">
        <f t="shared" si="393"/>
        <v>0</v>
      </c>
      <c r="AP487" s="75">
        <f>IF(AN486=AN487,BG487*AO1,(AP486-15)*AO1)</f>
        <v>0</v>
      </c>
      <c r="AQ487" s="75">
        <f>IF(AO487=12,(AQ486+1)*AO1,AQ486*AO1)</f>
        <v>0</v>
      </c>
      <c r="AR487" s="91">
        <f>SUM(MONTH(BC486+14)*AS1)</f>
        <v>0</v>
      </c>
      <c r="AS487" s="91">
        <f>SUM(DAY(BC486+14)*AS1)</f>
        <v>0</v>
      </c>
      <c r="AT487" s="91">
        <f>SUM(YEAR(BC486+14)*AS1)</f>
        <v>0</v>
      </c>
      <c r="AU487" s="91">
        <f>SUM(MONTH(BC486+7)*AV1)</f>
        <v>0</v>
      </c>
      <c r="AV487" s="91">
        <f>SUM(DAY(BC486+7)*AV1)</f>
        <v>0</v>
      </c>
      <c r="AW487" s="91">
        <f>SUM(YEAR(BC486+7)*AV1)</f>
        <v>0</v>
      </c>
      <c r="AX487" s="91">
        <f t="shared" si="371"/>
        <v>1</v>
      </c>
      <c r="AY487" s="91">
        <f t="shared" si="369"/>
        <v>1</v>
      </c>
      <c r="AZ487" s="91">
        <f t="shared" si="370"/>
        <v>0</v>
      </c>
      <c r="BA487" s="91">
        <f t="shared" si="370"/>
        <v>0</v>
      </c>
      <c r="BB487" s="79">
        <f t="shared" si="372"/>
        <v>0</v>
      </c>
      <c r="BC487" s="91">
        <f t="shared" si="373"/>
        <v>0</v>
      </c>
      <c r="BD487" s="75" t="s">
        <v>59</v>
      </c>
      <c r="BE487" s="91">
        <f>IF(BC487&lt;BU42,((BC487*10)+5),999999)</f>
        <v>5</v>
      </c>
      <c r="BF487" s="91">
        <f t="shared" si="374"/>
        <v>1</v>
      </c>
      <c r="BG487" s="75">
        <f t="shared" si="375"/>
        <v>0</v>
      </c>
      <c r="BH487" s="75">
        <f t="shared" si="394"/>
        <v>0</v>
      </c>
      <c r="BI487" s="75" t="b">
        <f t="shared" si="376"/>
        <v>0</v>
      </c>
      <c r="BJ487" s="75">
        <f t="shared" si="377"/>
        <v>0</v>
      </c>
      <c r="BK487" s="75">
        <f t="shared" si="378"/>
        <v>0</v>
      </c>
      <c r="BL487" s="75" t="b">
        <f t="shared" si="379"/>
        <v>1</v>
      </c>
      <c r="BM487" s="75">
        <f t="shared" si="380"/>
        <v>0</v>
      </c>
      <c r="BN487" s="75">
        <f t="shared" si="381"/>
        <v>0</v>
      </c>
      <c r="BO487" s="75" t="b">
        <f t="shared" si="382"/>
        <v>0</v>
      </c>
      <c r="BP487" s="75">
        <f t="shared" si="383"/>
        <v>0</v>
      </c>
      <c r="BQ487" s="75">
        <f t="shared" si="384"/>
        <v>0</v>
      </c>
      <c r="BR487" s="75"/>
      <c r="BS487" s="72" t="b">
        <f t="shared" si="409"/>
        <v>0</v>
      </c>
      <c r="BT487" s="72">
        <f t="shared" si="414"/>
        <v>0</v>
      </c>
      <c r="BU487" s="69" t="str">
        <f t="shared" si="413"/>
        <v/>
      </c>
      <c r="BV487" s="75"/>
      <c r="BW487" s="75"/>
      <c r="BX487" s="75"/>
      <c r="BY487" s="75"/>
      <c r="BZ487" s="75"/>
      <c r="CA487" s="75"/>
      <c r="CB487" s="75"/>
      <c r="CC487" s="75"/>
      <c r="CD487" s="79">
        <f t="shared" si="385"/>
        <v>0</v>
      </c>
      <c r="CE487" s="92">
        <f>IF(CD487&lt;CE3,CD487,CE3)</f>
        <v>0</v>
      </c>
      <c r="CF487" s="72" t="str">
        <f>IF(CE487&gt;=CE3,"BALLOON","PMT")</f>
        <v>PMT</v>
      </c>
      <c r="CG487" s="91">
        <f t="shared" si="395"/>
        <v>0</v>
      </c>
      <c r="CH487" s="91">
        <f>IF(BX1=360,CB5,CG487)</f>
        <v>0</v>
      </c>
      <c r="CI487" s="75" t="b">
        <f t="shared" si="386"/>
        <v>0</v>
      </c>
      <c r="CJ487" s="75">
        <f t="shared" si="396"/>
        <v>0</v>
      </c>
      <c r="CK487" s="75">
        <f>SUM(CJ487*CK1)</f>
        <v>0</v>
      </c>
      <c r="CL487" s="98">
        <f t="shared" si="387"/>
        <v>0</v>
      </c>
      <c r="CM487" s="97">
        <f>IF(CF487="PMT",E16-CL487,0)</f>
        <v>0</v>
      </c>
      <c r="CN487" s="97">
        <f t="shared" si="401"/>
        <v>0</v>
      </c>
      <c r="CO487" s="97">
        <f t="shared" si="388"/>
        <v>0</v>
      </c>
      <c r="CP487" s="97">
        <f t="shared" si="389"/>
        <v>0</v>
      </c>
      <c r="CQ487" s="94">
        <f t="shared" si="390"/>
        <v>0</v>
      </c>
      <c r="CR487" s="95">
        <f t="shared" si="397"/>
        <v>0</v>
      </c>
      <c r="CS487" s="96">
        <f t="shared" si="391"/>
        <v>0</v>
      </c>
      <c r="CT487" s="75">
        <f t="shared" si="400"/>
        <v>0</v>
      </c>
      <c r="CU487" s="99">
        <f t="shared" si="392"/>
        <v>0</v>
      </c>
      <c r="CV487" s="99">
        <f t="shared" si="368"/>
        <v>0</v>
      </c>
      <c r="CW487" s="100">
        <f t="shared" si="398"/>
        <v>0</v>
      </c>
      <c r="CX487" s="75">
        <f>SUM(CR487*CT487*BE1)</f>
        <v>0</v>
      </c>
    </row>
    <row r="488" spans="1:102" ht="18.95" customHeight="1">
      <c r="A488" s="45" t="str">
        <f t="shared" si="403"/>
        <v/>
      </c>
      <c r="B488" s="55" t="str">
        <f t="shared" si="405"/>
        <v/>
      </c>
      <c r="C488" s="47" t="str">
        <f t="shared" si="404"/>
        <v/>
      </c>
      <c r="D488" s="56" t="str">
        <f t="shared" si="406"/>
        <v/>
      </c>
      <c r="E488" s="121" t="str">
        <f t="shared" si="410"/>
        <v/>
      </c>
      <c r="F488" s="121"/>
      <c r="G488" s="57" t="str">
        <f t="shared" si="407"/>
        <v/>
      </c>
      <c r="H488" s="57" t="str">
        <f t="shared" si="408"/>
        <v/>
      </c>
      <c r="I488" s="128" t="str">
        <f t="shared" si="411"/>
        <v/>
      </c>
      <c r="J488" s="128" t="str">
        <f t="shared" si="412"/>
        <v/>
      </c>
      <c r="K488" s="140" t="str">
        <f t="shared" si="399"/>
        <v/>
      </c>
      <c r="L488" s="140"/>
      <c r="M488" s="139" t="str">
        <f t="shared" si="415"/>
        <v/>
      </c>
      <c r="N488" s="139"/>
      <c r="O488" s="46" t="str">
        <f t="shared" ref="O488:O551" si="416">IF(C488="","","$_______")</f>
        <v/>
      </c>
      <c r="P488" s="51" t="str">
        <f t="shared" ref="P488:P551" si="417">IF(C488="","","$_______")</f>
        <v/>
      </c>
      <c r="Q488" s="51"/>
      <c r="R488" s="75">
        <f>IF(R487+1&lt;13,(R487+1)*S1,1*S1)</f>
        <v>0</v>
      </c>
      <c r="S488" s="75">
        <f>SUM(BG488*S1)</f>
        <v>0</v>
      </c>
      <c r="T488" s="75">
        <f>IF(R488=1,(T487+1)*S1,T487*S1)</f>
        <v>0</v>
      </c>
      <c r="U488" s="75">
        <f>IF(U487+3&lt;13,(U487+3)*V1,(U487-9)*V1)</f>
        <v>0</v>
      </c>
      <c r="V488" s="75">
        <f>SUM(BG488*V1)</f>
        <v>0</v>
      </c>
      <c r="W488" s="75">
        <f>IF(U488&lt;4,(W487+1)*V1,W487*V1)</f>
        <v>0</v>
      </c>
      <c r="X488" s="75">
        <f>IF(X487+6&lt;13,(X487+6)*Y1,(X487-6)*Y1)</f>
        <v>0</v>
      </c>
      <c r="Y488" s="75">
        <f>SUM(BG488*Y1)</f>
        <v>0</v>
      </c>
      <c r="Z488" s="75">
        <f>IF(X488&lt;6,(Z487+1)*Y1,Z487*Y1)</f>
        <v>0</v>
      </c>
      <c r="AA488" s="75">
        <f>SUM(AA487*AB1)</f>
        <v>0</v>
      </c>
      <c r="AB488" s="75">
        <f>SUM(BG488*AB1)</f>
        <v>0</v>
      </c>
      <c r="AC488" s="75">
        <f>SUM(AC487+1*AB1)</f>
        <v>0</v>
      </c>
      <c r="AD488" s="75">
        <v>0</v>
      </c>
      <c r="AE488" s="75">
        <v>0</v>
      </c>
      <c r="AF488" s="75">
        <v>0</v>
      </c>
      <c r="AG488" s="75">
        <f>IF(AG487+2&lt;13,(AG487+2)*AH1,(AG487-10)*AH1)</f>
        <v>0</v>
      </c>
      <c r="AH488" s="75">
        <f>SUM(BG488*AH1)</f>
        <v>0</v>
      </c>
      <c r="AI488" s="75">
        <f>IF(AG488&lt;3,(AI487+1)*AH1,AI487*AH1)</f>
        <v>0</v>
      </c>
      <c r="AJ488" s="75">
        <f>IF(AJ486=AJ487,(AJ487+1-AK488)*AL1,AJ487*AL1)</f>
        <v>0</v>
      </c>
      <c r="AK488" s="75">
        <f t="shared" si="402"/>
        <v>0</v>
      </c>
      <c r="AL488" s="75">
        <f>IF(AJ488-AJ487=0,(AL487+15)*AL1,AM1*AL1)</f>
        <v>0</v>
      </c>
      <c r="AM488" s="75">
        <f>IF(AK488=12,(AM487+1)*AL1,AM487*AL1)</f>
        <v>0</v>
      </c>
      <c r="AN488" s="75">
        <f>IF(AN486=AN487,(AN487+1-AO488)*AO1,AN487*AO1)</f>
        <v>0</v>
      </c>
      <c r="AO488" s="75">
        <f t="shared" si="393"/>
        <v>0</v>
      </c>
      <c r="AP488" s="75">
        <f>IF(AN487=AN488,BG488*AO1,(AP487-15)*AO1)</f>
        <v>0</v>
      </c>
      <c r="AQ488" s="75">
        <f>IF(AO488=12,(AQ487+1)*AO1,AQ487*AO1)</f>
        <v>0</v>
      </c>
      <c r="AR488" s="91">
        <f>SUM(MONTH(BC487+14)*AS1)</f>
        <v>0</v>
      </c>
      <c r="AS488" s="91">
        <f>SUM(DAY(BC487+14)*AS1)</f>
        <v>0</v>
      </c>
      <c r="AT488" s="91">
        <f>SUM(YEAR(BC487+14)*AS1)</f>
        <v>0</v>
      </c>
      <c r="AU488" s="91">
        <f>SUM(MONTH(BC487+7)*AV1)</f>
        <v>0</v>
      </c>
      <c r="AV488" s="91">
        <f>SUM(DAY(BC487+7)*AV1)</f>
        <v>0</v>
      </c>
      <c r="AW488" s="91">
        <f>SUM(YEAR(BC487+7)*AV1)</f>
        <v>0</v>
      </c>
      <c r="AX488" s="91">
        <f t="shared" si="371"/>
        <v>1</v>
      </c>
      <c r="AY488" s="91">
        <f t="shared" si="369"/>
        <v>1</v>
      </c>
      <c r="AZ488" s="91">
        <f t="shared" si="370"/>
        <v>0</v>
      </c>
      <c r="BA488" s="91">
        <f t="shared" si="370"/>
        <v>0</v>
      </c>
      <c r="BB488" s="79">
        <f t="shared" si="372"/>
        <v>0</v>
      </c>
      <c r="BC488" s="91">
        <f t="shared" si="373"/>
        <v>0</v>
      </c>
      <c r="BD488" s="75" t="s">
        <v>59</v>
      </c>
      <c r="BE488" s="91">
        <f>IF(BC488&lt;BU42,((BC488*10)+5),999999)</f>
        <v>5</v>
      </c>
      <c r="BF488" s="91">
        <f t="shared" si="374"/>
        <v>1</v>
      </c>
      <c r="BG488" s="75">
        <f t="shared" si="375"/>
        <v>0</v>
      </c>
      <c r="BH488" s="75">
        <f t="shared" si="394"/>
        <v>0</v>
      </c>
      <c r="BI488" s="75" t="b">
        <f t="shared" si="376"/>
        <v>0</v>
      </c>
      <c r="BJ488" s="75">
        <f t="shared" si="377"/>
        <v>0</v>
      </c>
      <c r="BK488" s="75">
        <f t="shared" si="378"/>
        <v>0</v>
      </c>
      <c r="BL488" s="75" t="b">
        <f t="shared" si="379"/>
        <v>1</v>
      </c>
      <c r="BM488" s="75">
        <f t="shared" si="380"/>
        <v>0</v>
      </c>
      <c r="BN488" s="75">
        <f t="shared" si="381"/>
        <v>0</v>
      </c>
      <c r="BO488" s="75" t="b">
        <f t="shared" si="382"/>
        <v>0</v>
      </c>
      <c r="BP488" s="75">
        <f t="shared" si="383"/>
        <v>0</v>
      </c>
      <c r="BQ488" s="75">
        <f t="shared" si="384"/>
        <v>0</v>
      </c>
      <c r="BR488" s="75"/>
      <c r="BS488" s="72" t="b">
        <f t="shared" si="409"/>
        <v>0</v>
      </c>
      <c r="BT488" s="72">
        <f t="shared" si="414"/>
        <v>0</v>
      </c>
      <c r="BU488" s="69" t="str">
        <f t="shared" si="413"/>
        <v/>
      </c>
      <c r="BV488" s="75"/>
      <c r="BW488" s="75"/>
      <c r="BX488" s="75"/>
      <c r="BY488" s="75"/>
      <c r="BZ488" s="75"/>
      <c r="CA488" s="75"/>
      <c r="CB488" s="75"/>
      <c r="CC488" s="75"/>
      <c r="CD488" s="79">
        <f t="shared" si="385"/>
        <v>0</v>
      </c>
      <c r="CE488" s="92">
        <f>IF(CD488&lt;CE3,CD488,CE3)</f>
        <v>0</v>
      </c>
      <c r="CF488" s="72" t="str">
        <f>IF(CE488&gt;=CE3,"BALLOON","PMT")</f>
        <v>PMT</v>
      </c>
      <c r="CG488" s="91">
        <f t="shared" si="395"/>
        <v>0</v>
      </c>
      <c r="CH488" s="91">
        <f>IF(BX1=360,CB5,CG488)</f>
        <v>0</v>
      </c>
      <c r="CI488" s="75" t="b">
        <f t="shared" si="386"/>
        <v>0</v>
      </c>
      <c r="CJ488" s="75">
        <f t="shared" si="396"/>
        <v>0</v>
      </c>
      <c r="CK488" s="75">
        <f>SUM(CJ488*CK1)</f>
        <v>0</v>
      </c>
      <c r="CL488" s="98">
        <f t="shared" si="387"/>
        <v>0</v>
      </c>
      <c r="CM488" s="97">
        <f>IF(CF488="PMT",E16-CL488,0)</f>
        <v>0</v>
      </c>
      <c r="CN488" s="97">
        <f t="shared" si="401"/>
        <v>0</v>
      </c>
      <c r="CO488" s="97">
        <f t="shared" si="388"/>
        <v>0</v>
      </c>
      <c r="CP488" s="97">
        <f t="shared" si="389"/>
        <v>0</v>
      </c>
      <c r="CQ488" s="94">
        <f t="shared" si="390"/>
        <v>0</v>
      </c>
      <c r="CR488" s="95">
        <f t="shared" si="397"/>
        <v>0</v>
      </c>
      <c r="CS488" s="96">
        <f t="shared" si="391"/>
        <v>0</v>
      </c>
      <c r="CT488" s="75">
        <f t="shared" si="400"/>
        <v>0</v>
      </c>
      <c r="CU488" s="99">
        <f t="shared" si="392"/>
        <v>0</v>
      </c>
      <c r="CV488" s="99">
        <f t="shared" si="368"/>
        <v>0</v>
      </c>
      <c r="CW488" s="100">
        <f t="shared" si="398"/>
        <v>0</v>
      </c>
      <c r="CX488" s="75">
        <f>SUM(CR488*CT488*BE1)</f>
        <v>0</v>
      </c>
    </row>
    <row r="489" spans="1:102" ht="18.95" customHeight="1">
      <c r="A489" s="45" t="str">
        <f t="shared" si="403"/>
        <v/>
      </c>
      <c r="B489" s="55" t="str">
        <f t="shared" si="405"/>
        <v/>
      </c>
      <c r="C489" s="47" t="str">
        <f t="shared" si="404"/>
        <v/>
      </c>
      <c r="D489" s="56" t="str">
        <f t="shared" si="406"/>
        <v/>
      </c>
      <c r="E489" s="121" t="str">
        <f t="shared" si="410"/>
        <v/>
      </c>
      <c r="F489" s="121"/>
      <c r="G489" s="57" t="str">
        <f t="shared" si="407"/>
        <v/>
      </c>
      <c r="H489" s="57" t="str">
        <f t="shared" si="408"/>
        <v/>
      </c>
      <c r="I489" s="128" t="str">
        <f t="shared" si="411"/>
        <v/>
      </c>
      <c r="J489" s="128" t="str">
        <f t="shared" si="412"/>
        <v/>
      </c>
      <c r="K489" s="140" t="str">
        <f t="shared" si="399"/>
        <v/>
      </c>
      <c r="L489" s="140"/>
      <c r="M489" s="139" t="str">
        <f t="shared" si="415"/>
        <v/>
      </c>
      <c r="N489" s="139"/>
      <c r="O489" s="46" t="str">
        <f t="shared" si="416"/>
        <v/>
      </c>
      <c r="P489" s="51" t="str">
        <f t="shared" si="417"/>
        <v/>
      </c>
      <c r="Q489" s="51"/>
      <c r="R489" s="75">
        <f>IF(R488+1&lt;13,(R488+1)*S1,1*S1)</f>
        <v>0</v>
      </c>
      <c r="S489" s="75">
        <f>SUM(BG489*S1)</f>
        <v>0</v>
      </c>
      <c r="T489" s="75">
        <f>IF(R489=1,(T488+1)*S1,T488*S1)</f>
        <v>0</v>
      </c>
      <c r="U489" s="75">
        <f>IF(U488+3&lt;13,(U488+3)*V1,(U488-9)*V1)</f>
        <v>0</v>
      </c>
      <c r="V489" s="75">
        <f>SUM(BG489*V1)</f>
        <v>0</v>
      </c>
      <c r="W489" s="75">
        <f>IF(U489&lt;4,(W488+1)*V1,W488*V1)</f>
        <v>0</v>
      </c>
      <c r="X489" s="75">
        <f>IF(X488+6&lt;13,(X488+6)*Y1,(X488-6)*Y1)</f>
        <v>0</v>
      </c>
      <c r="Y489" s="75">
        <f>SUM(BG489*Y1)</f>
        <v>0</v>
      </c>
      <c r="Z489" s="75">
        <f>IF(X489&lt;6,(Z488+1)*Y1,Z488*Y1)</f>
        <v>0</v>
      </c>
      <c r="AA489" s="75">
        <f>SUM(AA488*AB1)</f>
        <v>0</v>
      </c>
      <c r="AB489" s="75">
        <f>SUM(BG489*AB1)</f>
        <v>0</v>
      </c>
      <c r="AC489" s="75">
        <f>SUM(AC488+1*AB1)</f>
        <v>0</v>
      </c>
      <c r="AD489" s="75">
        <v>0</v>
      </c>
      <c r="AE489" s="75">
        <v>0</v>
      </c>
      <c r="AF489" s="75">
        <v>0</v>
      </c>
      <c r="AG489" s="75">
        <f>IF(AG488+2&lt;13,(AG488+2)*AH1,(AG488-10)*AH1)</f>
        <v>0</v>
      </c>
      <c r="AH489" s="75">
        <f>SUM(BG489*AH1)</f>
        <v>0</v>
      </c>
      <c r="AI489" s="75">
        <f>IF(AG489&lt;3,(AI488+1)*AH1,AI488*AH1)</f>
        <v>0</v>
      </c>
      <c r="AJ489" s="75">
        <f>IF(AJ487=AJ488,(AJ488+1-AK489)*AL1,AJ488*AL1)</f>
        <v>0</v>
      </c>
      <c r="AK489" s="75">
        <f t="shared" si="402"/>
        <v>0</v>
      </c>
      <c r="AL489" s="75">
        <f>IF(AJ489-AJ488=0,(AL488+15)*AL1,AM1*AL1)</f>
        <v>0</v>
      </c>
      <c r="AM489" s="75">
        <f>IF(AK489=12,(AM488+1)*AL1,AM488*AL1)</f>
        <v>0</v>
      </c>
      <c r="AN489" s="75">
        <f>IF(AN487=AN488,(AN488+1-AO489)*AO1,AN488*AO1)</f>
        <v>0</v>
      </c>
      <c r="AO489" s="75">
        <f t="shared" si="393"/>
        <v>0</v>
      </c>
      <c r="AP489" s="75">
        <f>IF(AN488=AN489,BG489*AO1,(AP488-15)*AO1)</f>
        <v>0</v>
      </c>
      <c r="AQ489" s="75">
        <f>IF(AO489=12,(AQ488+1)*AO1,AQ488*AO1)</f>
        <v>0</v>
      </c>
      <c r="AR489" s="91">
        <f>SUM(MONTH(BC488+14)*AS1)</f>
        <v>0</v>
      </c>
      <c r="AS489" s="91">
        <f>SUM(DAY(BC488+14)*AS1)</f>
        <v>0</v>
      </c>
      <c r="AT489" s="91">
        <f>SUM(YEAR(BC488+14)*AS1)</f>
        <v>0</v>
      </c>
      <c r="AU489" s="91">
        <f>SUM(MONTH(BC488+7)*AV1)</f>
        <v>0</v>
      </c>
      <c r="AV489" s="91">
        <f>SUM(DAY(BC488+7)*AV1)</f>
        <v>0</v>
      </c>
      <c r="AW489" s="91">
        <f>SUM(YEAR(BC488+7)*AV1)</f>
        <v>0</v>
      </c>
      <c r="AX489" s="91">
        <f t="shared" si="371"/>
        <v>1</v>
      </c>
      <c r="AY489" s="91">
        <f t="shared" si="369"/>
        <v>1</v>
      </c>
      <c r="AZ489" s="91">
        <f t="shared" si="370"/>
        <v>0</v>
      </c>
      <c r="BA489" s="91">
        <f t="shared" si="370"/>
        <v>0</v>
      </c>
      <c r="BB489" s="79">
        <f t="shared" si="372"/>
        <v>0</v>
      </c>
      <c r="BC489" s="91">
        <f t="shared" si="373"/>
        <v>0</v>
      </c>
      <c r="BD489" s="75" t="s">
        <v>59</v>
      </c>
      <c r="BE489" s="91">
        <f>IF(BC489&lt;BU42,((BC489*10)+5),999999)</f>
        <v>5</v>
      </c>
      <c r="BF489" s="91">
        <f t="shared" si="374"/>
        <v>1</v>
      </c>
      <c r="BG489" s="75">
        <f t="shared" si="375"/>
        <v>0</v>
      </c>
      <c r="BH489" s="75">
        <f t="shared" si="394"/>
        <v>0</v>
      </c>
      <c r="BI489" s="75" t="b">
        <f t="shared" si="376"/>
        <v>0</v>
      </c>
      <c r="BJ489" s="75">
        <f t="shared" si="377"/>
        <v>0</v>
      </c>
      <c r="BK489" s="75">
        <f t="shared" si="378"/>
        <v>0</v>
      </c>
      <c r="BL489" s="75" t="b">
        <f t="shared" si="379"/>
        <v>1</v>
      </c>
      <c r="BM489" s="75">
        <f t="shared" si="380"/>
        <v>0</v>
      </c>
      <c r="BN489" s="75">
        <f t="shared" si="381"/>
        <v>0</v>
      </c>
      <c r="BO489" s="75" t="b">
        <f t="shared" si="382"/>
        <v>0</v>
      </c>
      <c r="BP489" s="75">
        <f t="shared" si="383"/>
        <v>0</v>
      </c>
      <c r="BQ489" s="75">
        <f t="shared" si="384"/>
        <v>0</v>
      </c>
      <c r="BR489" s="75"/>
      <c r="BS489" s="72" t="b">
        <f t="shared" si="409"/>
        <v>0</v>
      </c>
      <c r="BT489" s="72">
        <f t="shared" si="414"/>
        <v>0</v>
      </c>
      <c r="BU489" s="69" t="str">
        <f t="shared" si="413"/>
        <v/>
      </c>
      <c r="BV489" s="75"/>
      <c r="BW489" s="75"/>
      <c r="BX489" s="75"/>
      <c r="BY489" s="75"/>
      <c r="BZ489" s="75"/>
      <c r="CA489" s="75"/>
      <c r="CB489" s="75"/>
      <c r="CC489" s="75"/>
      <c r="CD489" s="79">
        <f t="shared" si="385"/>
        <v>0</v>
      </c>
      <c r="CE489" s="92">
        <f>IF(CD489&lt;CE3,CD489,CE3)</f>
        <v>0</v>
      </c>
      <c r="CF489" s="72" t="str">
        <f>IF(CE489&gt;=CE3,"BALLOON","PMT")</f>
        <v>PMT</v>
      </c>
      <c r="CG489" s="91">
        <f t="shared" si="395"/>
        <v>0</v>
      </c>
      <c r="CH489" s="91">
        <f>IF(BX1=360,CB5,CG489)</f>
        <v>0</v>
      </c>
      <c r="CI489" s="75" t="b">
        <f t="shared" si="386"/>
        <v>0</v>
      </c>
      <c r="CJ489" s="75">
        <f t="shared" si="396"/>
        <v>0</v>
      </c>
      <c r="CK489" s="75">
        <f>SUM(CJ489*CK1)</f>
        <v>0</v>
      </c>
      <c r="CL489" s="98">
        <f t="shared" si="387"/>
        <v>0</v>
      </c>
      <c r="CM489" s="97">
        <f>IF(CF489="PMT",E16-CL489,0)</f>
        <v>0</v>
      </c>
      <c r="CN489" s="97">
        <f t="shared" si="401"/>
        <v>0</v>
      </c>
      <c r="CO489" s="97">
        <f t="shared" si="388"/>
        <v>0</v>
      </c>
      <c r="CP489" s="97">
        <f t="shared" si="389"/>
        <v>0</v>
      </c>
      <c r="CQ489" s="94">
        <f t="shared" si="390"/>
        <v>0</v>
      </c>
      <c r="CR489" s="95">
        <f t="shared" si="397"/>
        <v>0</v>
      </c>
      <c r="CS489" s="96">
        <f t="shared" si="391"/>
        <v>0</v>
      </c>
      <c r="CT489" s="75">
        <f t="shared" si="400"/>
        <v>0</v>
      </c>
      <c r="CU489" s="99">
        <f t="shared" si="392"/>
        <v>0</v>
      </c>
      <c r="CV489" s="99">
        <f t="shared" si="368"/>
        <v>0</v>
      </c>
      <c r="CW489" s="100">
        <f t="shared" si="398"/>
        <v>0</v>
      </c>
      <c r="CX489" s="75">
        <f>SUM(CR489*CT489*BE1)</f>
        <v>0</v>
      </c>
    </row>
    <row r="490" spans="1:102" ht="18.95" customHeight="1">
      <c r="A490" s="45" t="str">
        <f t="shared" si="403"/>
        <v/>
      </c>
      <c r="B490" s="55" t="str">
        <f t="shared" si="405"/>
        <v/>
      </c>
      <c r="C490" s="47" t="str">
        <f t="shared" si="404"/>
        <v/>
      </c>
      <c r="D490" s="56" t="str">
        <f t="shared" si="406"/>
        <v/>
      </c>
      <c r="E490" s="121" t="str">
        <f t="shared" si="410"/>
        <v/>
      </c>
      <c r="F490" s="121"/>
      <c r="G490" s="57" t="str">
        <f t="shared" si="407"/>
        <v/>
      </c>
      <c r="H490" s="57" t="str">
        <f t="shared" si="408"/>
        <v/>
      </c>
      <c r="I490" s="128" t="str">
        <f t="shared" si="411"/>
        <v/>
      </c>
      <c r="J490" s="128" t="str">
        <f t="shared" si="412"/>
        <v/>
      </c>
      <c r="K490" s="140" t="str">
        <f t="shared" si="399"/>
        <v/>
      </c>
      <c r="L490" s="140"/>
      <c r="M490" s="139" t="str">
        <f t="shared" si="415"/>
        <v/>
      </c>
      <c r="N490" s="139"/>
      <c r="O490" s="46" t="str">
        <f t="shared" si="416"/>
        <v/>
      </c>
      <c r="P490" s="51" t="str">
        <f t="shared" si="417"/>
        <v/>
      </c>
      <c r="Q490" s="51"/>
      <c r="R490" s="75">
        <f>IF(R489+1&lt;13,(R489+1)*S1,1*S1)</f>
        <v>0</v>
      </c>
      <c r="S490" s="75">
        <f>SUM(BG490*S1)</f>
        <v>0</v>
      </c>
      <c r="T490" s="75">
        <f>IF(R490=1,(T489+1)*S1,T489*S1)</f>
        <v>0</v>
      </c>
      <c r="U490" s="75">
        <f>IF(U489+3&lt;13,(U489+3)*V1,(U489-9)*V1)</f>
        <v>0</v>
      </c>
      <c r="V490" s="75">
        <f>SUM(BG490*V1)</f>
        <v>0</v>
      </c>
      <c r="W490" s="75">
        <f>IF(U490&lt;4,(W489+1)*V1,W489*V1)</f>
        <v>0</v>
      </c>
      <c r="X490" s="75">
        <f>IF(X489+6&lt;13,(X489+6)*Y1,(X489-6)*Y1)</f>
        <v>0</v>
      </c>
      <c r="Y490" s="75">
        <f>SUM(BG490*Y1)</f>
        <v>0</v>
      </c>
      <c r="Z490" s="75">
        <f>IF(X490&lt;6,(Z489+1)*Y1,Z489*Y1)</f>
        <v>0</v>
      </c>
      <c r="AA490" s="75">
        <f>SUM(AA489*AB1)</f>
        <v>0</v>
      </c>
      <c r="AB490" s="75">
        <f>SUM(BG490*AB1)</f>
        <v>0</v>
      </c>
      <c r="AC490" s="75">
        <f>SUM(AC489+1*AB1)</f>
        <v>0</v>
      </c>
      <c r="AD490" s="75">
        <v>0</v>
      </c>
      <c r="AE490" s="75">
        <v>0</v>
      </c>
      <c r="AF490" s="75">
        <v>0</v>
      </c>
      <c r="AG490" s="75">
        <f>IF(AG489+2&lt;13,(AG489+2)*AH1,(AG489-10)*AH1)</f>
        <v>0</v>
      </c>
      <c r="AH490" s="75">
        <f>SUM(BG490*AH1)</f>
        <v>0</v>
      </c>
      <c r="AI490" s="75">
        <f>IF(AG490&lt;3,(AI489+1)*AH1,AI489*AH1)</f>
        <v>0</v>
      </c>
      <c r="AJ490" s="75">
        <f>IF(AJ488=AJ489,(AJ489+1-AK490)*AL1,AJ489*AL1)</f>
        <v>0</v>
      </c>
      <c r="AK490" s="75">
        <f t="shared" si="402"/>
        <v>0</v>
      </c>
      <c r="AL490" s="75">
        <f>IF(AJ490-AJ489=0,(AL489+15)*AL1,AM1*AL1)</f>
        <v>0</v>
      </c>
      <c r="AM490" s="75">
        <f>IF(AK490=12,(AM489+1)*AL1,AM489*AL1)</f>
        <v>0</v>
      </c>
      <c r="AN490" s="75">
        <f>IF(AN488=AN489,(AN489+1-AO490)*AO1,AN489*AO1)</f>
        <v>0</v>
      </c>
      <c r="AO490" s="75">
        <f t="shared" si="393"/>
        <v>0</v>
      </c>
      <c r="AP490" s="75">
        <f>IF(AN489=AN490,BG490*AO1,(AP489-15)*AO1)</f>
        <v>0</v>
      </c>
      <c r="AQ490" s="75">
        <f>IF(AO490=12,(AQ489+1)*AO1,AQ489*AO1)</f>
        <v>0</v>
      </c>
      <c r="AR490" s="91">
        <f>SUM(MONTH(BC489+14)*AS1)</f>
        <v>0</v>
      </c>
      <c r="AS490" s="91">
        <f>SUM(DAY(BC489+14)*AS1)</f>
        <v>0</v>
      </c>
      <c r="AT490" s="91">
        <f>SUM(YEAR(BC489+14)*AS1)</f>
        <v>0</v>
      </c>
      <c r="AU490" s="91">
        <f>SUM(MONTH(BC489+7)*AV1)</f>
        <v>0</v>
      </c>
      <c r="AV490" s="91">
        <f>SUM(DAY(BC489+7)*AV1)</f>
        <v>0</v>
      </c>
      <c r="AW490" s="91">
        <f>SUM(YEAR(BC489+7)*AV1)</f>
        <v>0</v>
      </c>
      <c r="AX490" s="91">
        <f t="shared" si="371"/>
        <v>1</v>
      </c>
      <c r="AY490" s="91">
        <f t="shared" si="369"/>
        <v>1</v>
      </c>
      <c r="AZ490" s="91">
        <f t="shared" si="370"/>
        <v>0</v>
      </c>
      <c r="BA490" s="91">
        <f t="shared" si="370"/>
        <v>0</v>
      </c>
      <c r="BB490" s="79">
        <f t="shared" si="372"/>
        <v>0</v>
      </c>
      <c r="BC490" s="91">
        <f t="shared" si="373"/>
        <v>0</v>
      </c>
      <c r="BD490" s="75" t="s">
        <v>59</v>
      </c>
      <c r="BE490" s="91">
        <f>IF(BC490&lt;BU42,((BC490*10)+5),999999)</f>
        <v>5</v>
      </c>
      <c r="BF490" s="91">
        <f t="shared" si="374"/>
        <v>1</v>
      </c>
      <c r="BG490" s="75">
        <f t="shared" si="375"/>
        <v>0</v>
      </c>
      <c r="BH490" s="75">
        <f t="shared" si="394"/>
        <v>0</v>
      </c>
      <c r="BI490" s="75" t="b">
        <f t="shared" si="376"/>
        <v>0</v>
      </c>
      <c r="BJ490" s="75">
        <f t="shared" si="377"/>
        <v>0</v>
      </c>
      <c r="BK490" s="75">
        <f t="shared" si="378"/>
        <v>0</v>
      </c>
      <c r="BL490" s="75" t="b">
        <f t="shared" si="379"/>
        <v>1</v>
      </c>
      <c r="BM490" s="75">
        <f t="shared" si="380"/>
        <v>0</v>
      </c>
      <c r="BN490" s="75">
        <f t="shared" si="381"/>
        <v>0</v>
      </c>
      <c r="BO490" s="75" t="b">
        <f t="shared" si="382"/>
        <v>0</v>
      </c>
      <c r="BP490" s="75">
        <f t="shared" si="383"/>
        <v>0</v>
      </c>
      <c r="BQ490" s="75">
        <f t="shared" si="384"/>
        <v>0</v>
      </c>
      <c r="BR490" s="75"/>
      <c r="BS490" s="72" t="b">
        <f t="shared" si="409"/>
        <v>0</v>
      </c>
      <c r="BT490" s="72">
        <f t="shared" si="414"/>
        <v>0</v>
      </c>
      <c r="BU490" s="69" t="str">
        <f t="shared" si="413"/>
        <v/>
      </c>
      <c r="BV490" s="75"/>
      <c r="BW490" s="75"/>
      <c r="BX490" s="75"/>
      <c r="BY490" s="75"/>
      <c r="BZ490" s="75"/>
      <c r="CA490" s="75"/>
      <c r="CB490" s="75"/>
      <c r="CC490" s="75"/>
      <c r="CD490" s="79">
        <f t="shared" si="385"/>
        <v>0</v>
      </c>
      <c r="CE490" s="92">
        <f>IF(CD490&lt;CE3,CD490,CE3)</f>
        <v>0</v>
      </c>
      <c r="CF490" s="72" t="str">
        <f>IF(CE490&gt;=CE3,"BALLOON","PMT")</f>
        <v>PMT</v>
      </c>
      <c r="CG490" s="91">
        <f t="shared" si="395"/>
        <v>0</v>
      </c>
      <c r="CH490" s="91">
        <f>IF(BX1=360,CB5,CG490)</f>
        <v>0</v>
      </c>
      <c r="CI490" s="75" t="b">
        <f t="shared" si="386"/>
        <v>0</v>
      </c>
      <c r="CJ490" s="75">
        <f t="shared" si="396"/>
        <v>0</v>
      </c>
      <c r="CK490" s="75">
        <f>SUM(CJ490*CK1)</f>
        <v>0</v>
      </c>
      <c r="CL490" s="98">
        <f t="shared" si="387"/>
        <v>0</v>
      </c>
      <c r="CM490" s="97">
        <f>IF(CF490="PMT",E16-CL490,0)</f>
        <v>0</v>
      </c>
      <c r="CN490" s="97">
        <f t="shared" si="401"/>
        <v>0</v>
      </c>
      <c r="CO490" s="97">
        <f t="shared" si="388"/>
        <v>0</v>
      </c>
      <c r="CP490" s="97">
        <f t="shared" si="389"/>
        <v>0</v>
      </c>
      <c r="CQ490" s="94">
        <f t="shared" si="390"/>
        <v>0</v>
      </c>
      <c r="CR490" s="95">
        <f t="shared" si="397"/>
        <v>0</v>
      </c>
      <c r="CS490" s="96">
        <f t="shared" si="391"/>
        <v>0</v>
      </c>
      <c r="CT490" s="75">
        <f t="shared" si="400"/>
        <v>0</v>
      </c>
      <c r="CU490" s="99">
        <f t="shared" si="392"/>
        <v>0</v>
      </c>
      <c r="CV490" s="99">
        <f t="shared" si="368"/>
        <v>0</v>
      </c>
      <c r="CW490" s="100">
        <f t="shared" si="398"/>
        <v>0</v>
      </c>
      <c r="CX490" s="75">
        <f>SUM(CR490*CT490*BE1)</f>
        <v>0</v>
      </c>
    </row>
    <row r="491" spans="1:102" ht="18.95" customHeight="1">
      <c r="A491" s="45" t="str">
        <f t="shared" si="403"/>
        <v/>
      </c>
      <c r="B491" s="55" t="str">
        <f t="shared" si="405"/>
        <v/>
      </c>
      <c r="C491" s="47" t="str">
        <f t="shared" si="404"/>
        <v/>
      </c>
      <c r="D491" s="56" t="str">
        <f t="shared" si="406"/>
        <v/>
      </c>
      <c r="E491" s="121" t="str">
        <f t="shared" si="410"/>
        <v/>
      </c>
      <c r="F491" s="121"/>
      <c r="G491" s="57" t="str">
        <f t="shared" si="407"/>
        <v/>
      </c>
      <c r="H491" s="57" t="str">
        <f t="shared" si="408"/>
        <v/>
      </c>
      <c r="I491" s="128" t="str">
        <f t="shared" si="411"/>
        <v/>
      </c>
      <c r="J491" s="128" t="str">
        <f t="shared" si="412"/>
        <v/>
      </c>
      <c r="K491" s="140" t="str">
        <f t="shared" si="399"/>
        <v/>
      </c>
      <c r="L491" s="140"/>
      <c r="M491" s="139" t="str">
        <f t="shared" si="415"/>
        <v/>
      </c>
      <c r="N491" s="139"/>
      <c r="O491" s="46" t="str">
        <f t="shared" si="416"/>
        <v/>
      </c>
      <c r="P491" s="51" t="str">
        <f t="shared" si="417"/>
        <v/>
      </c>
      <c r="Q491" s="51"/>
      <c r="R491" s="75">
        <f>IF(R490+1&lt;13,(R490+1)*S1,1*S1)</f>
        <v>0</v>
      </c>
      <c r="S491" s="75">
        <f>SUM(BG491*S1)</f>
        <v>0</v>
      </c>
      <c r="T491" s="75">
        <f>IF(R491=1,(T490+1)*S1,T490*S1)</f>
        <v>0</v>
      </c>
      <c r="U491" s="75">
        <f>IF(U490+3&lt;13,(U490+3)*V1,(U490-9)*V1)</f>
        <v>0</v>
      </c>
      <c r="V491" s="75">
        <f>SUM(BG491*V1)</f>
        <v>0</v>
      </c>
      <c r="W491" s="75">
        <f>IF(U491&lt;4,(W490+1)*V1,W490*V1)</f>
        <v>0</v>
      </c>
      <c r="X491" s="75">
        <f>IF(X490+6&lt;13,(X490+6)*Y1,(X490-6)*Y1)</f>
        <v>0</v>
      </c>
      <c r="Y491" s="75">
        <f>SUM(BG491*Y1)</f>
        <v>0</v>
      </c>
      <c r="Z491" s="75">
        <f>IF(X491&lt;6,(Z490+1)*Y1,Z490*Y1)</f>
        <v>0</v>
      </c>
      <c r="AA491" s="75">
        <f>SUM(AA490*AB1)</f>
        <v>0</v>
      </c>
      <c r="AB491" s="75">
        <f>SUM(BG491*AB1)</f>
        <v>0</v>
      </c>
      <c r="AC491" s="75">
        <f>SUM(AC490+1*AB1)</f>
        <v>0</v>
      </c>
      <c r="AD491" s="75">
        <v>0</v>
      </c>
      <c r="AE491" s="75">
        <v>0</v>
      </c>
      <c r="AF491" s="75">
        <v>0</v>
      </c>
      <c r="AG491" s="75">
        <f>IF(AG490+2&lt;13,(AG490+2)*AH1,(AG490-10)*AH1)</f>
        <v>0</v>
      </c>
      <c r="AH491" s="75">
        <f>SUM(BG491*AH1)</f>
        <v>0</v>
      </c>
      <c r="AI491" s="75">
        <f>IF(AG491&lt;3,(AI490+1)*AH1,AI490*AH1)</f>
        <v>0</v>
      </c>
      <c r="AJ491" s="75">
        <f>IF(AJ489=AJ490,(AJ490+1-AK491)*AL1,AJ490*AL1)</f>
        <v>0</v>
      </c>
      <c r="AK491" s="75">
        <f t="shared" si="402"/>
        <v>0</v>
      </c>
      <c r="AL491" s="75">
        <f>IF(AJ491-AJ490=0,(AL490+15)*AL1,AM1*AL1)</f>
        <v>0</v>
      </c>
      <c r="AM491" s="75">
        <f>IF(AK491=12,(AM490+1)*AL1,AM490*AL1)</f>
        <v>0</v>
      </c>
      <c r="AN491" s="75">
        <f>IF(AN489=AN490,(AN490+1-AO491)*AO1,AN490*AO1)</f>
        <v>0</v>
      </c>
      <c r="AO491" s="75">
        <f t="shared" si="393"/>
        <v>0</v>
      </c>
      <c r="AP491" s="75">
        <f>IF(AN490=AN491,BG491*AO1,(AP490-15)*AO1)</f>
        <v>0</v>
      </c>
      <c r="AQ491" s="75">
        <f>IF(AO491=12,(AQ490+1)*AO1,AQ490*AO1)</f>
        <v>0</v>
      </c>
      <c r="AR491" s="91">
        <f>SUM(MONTH(BC490+14)*AS1)</f>
        <v>0</v>
      </c>
      <c r="AS491" s="91">
        <f>SUM(DAY(BC490+14)*AS1)</f>
        <v>0</v>
      </c>
      <c r="AT491" s="91">
        <f>SUM(YEAR(BC490+14)*AS1)</f>
        <v>0</v>
      </c>
      <c r="AU491" s="91">
        <f>SUM(MONTH(BC490+7)*AV1)</f>
        <v>0</v>
      </c>
      <c r="AV491" s="91">
        <f>SUM(DAY(BC490+7)*AV1)</f>
        <v>0</v>
      </c>
      <c r="AW491" s="91">
        <f>SUM(YEAR(BC490+7)*AV1)</f>
        <v>0</v>
      </c>
      <c r="AX491" s="91">
        <f t="shared" si="371"/>
        <v>1</v>
      </c>
      <c r="AY491" s="91">
        <f t="shared" si="369"/>
        <v>1</v>
      </c>
      <c r="AZ491" s="91">
        <f t="shared" si="370"/>
        <v>0</v>
      </c>
      <c r="BA491" s="91">
        <f t="shared" si="370"/>
        <v>0</v>
      </c>
      <c r="BB491" s="79">
        <f t="shared" si="372"/>
        <v>0</v>
      </c>
      <c r="BC491" s="91">
        <f t="shared" si="373"/>
        <v>0</v>
      </c>
      <c r="BD491" s="75" t="s">
        <v>59</v>
      </c>
      <c r="BE491" s="91">
        <f>IF(BC491&lt;BU42,((BC491*10)+5),999999)</f>
        <v>5</v>
      </c>
      <c r="BF491" s="91">
        <f t="shared" si="374"/>
        <v>1</v>
      </c>
      <c r="BG491" s="75">
        <f t="shared" si="375"/>
        <v>0</v>
      </c>
      <c r="BH491" s="75">
        <f t="shared" si="394"/>
        <v>0</v>
      </c>
      <c r="BI491" s="75" t="b">
        <f t="shared" si="376"/>
        <v>0</v>
      </c>
      <c r="BJ491" s="75">
        <f t="shared" si="377"/>
        <v>0</v>
      </c>
      <c r="BK491" s="75">
        <f t="shared" si="378"/>
        <v>0</v>
      </c>
      <c r="BL491" s="75" t="b">
        <f t="shared" si="379"/>
        <v>1</v>
      </c>
      <c r="BM491" s="75">
        <f t="shared" si="380"/>
        <v>0</v>
      </c>
      <c r="BN491" s="75">
        <f t="shared" si="381"/>
        <v>0</v>
      </c>
      <c r="BO491" s="75" t="b">
        <f t="shared" si="382"/>
        <v>0</v>
      </c>
      <c r="BP491" s="75">
        <f t="shared" si="383"/>
        <v>0</v>
      </c>
      <c r="BQ491" s="75">
        <f t="shared" si="384"/>
        <v>0</v>
      </c>
      <c r="BR491" s="75"/>
      <c r="BS491" s="72" t="b">
        <f t="shared" si="409"/>
        <v>0</v>
      </c>
      <c r="BT491" s="72">
        <f t="shared" si="414"/>
        <v>0</v>
      </c>
      <c r="BU491" s="69" t="str">
        <f t="shared" si="413"/>
        <v/>
      </c>
      <c r="BV491" s="75"/>
      <c r="BW491" s="75"/>
      <c r="BX491" s="75"/>
      <c r="BY491" s="75"/>
      <c r="BZ491" s="75"/>
      <c r="CA491" s="75"/>
      <c r="CB491" s="75"/>
      <c r="CC491" s="75"/>
      <c r="CD491" s="79">
        <f t="shared" si="385"/>
        <v>0</v>
      </c>
      <c r="CE491" s="92">
        <f>IF(CD491&lt;CE3,CD491,CE3)</f>
        <v>0</v>
      </c>
      <c r="CF491" s="72" t="str">
        <f>IF(CE491&gt;=CE3,"BALLOON","PMT")</f>
        <v>PMT</v>
      </c>
      <c r="CG491" s="91">
        <f t="shared" si="395"/>
        <v>0</v>
      </c>
      <c r="CH491" s="91">
        <f>IF(BX1=360,CB5,CG491)</f>
        <v>0</v>
      </c>
      <c r="CI491" s="75" t="b">
        <f t="shared" si="386"/>
        <v>0</v>
      </c>
      <c r="CJ491" s="75">
        <f t="shared" si="396"/>
        <v>0</v>
      </c>
      <c r="CK491" s="75">
        <f>SUM(CJ491*CK1)</f>
        <v>0</v>
      </c>
      <c r="CL491" s="98">
        <f t="shared" si="387"/>
        <v>0</v>
      </c>
      <c r="CM491" s="97">
        <f>IF(CF491="PMT",E16-CL491,0)</f>
        <v>0</v>
      </c>
      <c r="CN491" s="97">
        <f t="shared" si="401"/>
        <v>0</v>
      </c>
      <c r="CO491" s="97">
        <f t="shared" si="388"/>
        <v>0</v>
      </c>
      <c r="CP491" s="97">
        <f t="shared" si="389"/>
        <v>0</v>
      </c>
      <c r="CQ491" s="94">
        <f t="shared" si="390"/>
        <v>0</v>
      </c>
      <c r="CR491" s="95">
        <f t="shared" si="397"/>
        <v>0</v>
      </c>
      <c r="CS491" s="96">
        <f t="shared" si="391"/>
        <v>0</v>
      </c>
      <c r="CT491" s="75">
        <f t="shared" si="400"/>
        <v>0</v>
      </c>
      <c r="CU491" s="99">
        <f t="shared" si="392"/>
        <v>0</v>
      </c>
      <c r="CV491" s="99">
        <f t="shared" si="368"/>
        <v>0</v>
      </c>
      <c r="CW491" s="100">
        <f t="shared" si="398"/>
        <v>0</v>
      </c>
      <c r="CX491" s="75">
        <f>SUM(CR491*CT491*BE1)</f>
        <v>0</v>
      </c>
    </row>
    <row r="492" spans="1:102" ht="18.95" customHeight="1">
      <c r="A492" s="45" t="str">
        <f t="shared" si="403"/>
        <v/>
      </c>
      <c r="B492" s="55" t="str">
        <f t="shared" si="405"/>
        <v/>
      </c>
      <c r="C492" s="47" t="str">
        <f t="shared" si="404"/>
        <v/>
      </c>
      <c r="D492" s="56" t="str">
        <f t="shared" si="406"/>
        <v/>
      </c>
      <c r="E492" s="121" t="str">
        <f t="shared" si="410"/>
        <v/>
      </c>
      <c r="F492" s="121"/>
      <c r="G492" s="57" t="str">
        <f t="shared" si="407"/>
        <v/>
      </c>
      <c r="H492" s="57" t="str">
        <f t="shared" si="408"/>
        <v/>
      </c>
      <c r="I492" s="128" t="str">
        <f t="shared" si="411"/>
        <v/>
      </c>
      <c r="J492" s="128" t="str">
        <f t="shared" si="412"/>
        <v/>
      </c>
      <c r="K492" s="140" t="str">
        <f t="shared" si="399"/>
        <v/>
      </c>
      <c r="L492" s="140"/>
      <c r="M492" s="139" t="str">
        <f t="shared" si="415"/>
        <v/>
      </c>
      <c r="N492" s="139"/>
      <c r="O492" s="46" t="str">
        <f t="shared" si="416"/>
        <v/>
      </c>
      <c r="P492" s="51" t="str">
        <f t="shared" si="417"/>
        <v/>
      </c>
      <c r="Q492" s="51"/>
      <c r="R492" s="75">
        <f>IF(R491+1&lt;13,(R491+1)*S1,1*S1)</f>
        <v>0</v>
      </c>
      <c r="S492" s="75">
        <f>SUM(BG492*S1)</f>
        <v>0</v>
      </c>
      <c r="T492" s="75">
        <f>IF(R492=1,(T491+1)*S1,T491*S1)</f>
        <v>0</v>
      </c>
      <c r="U492" s="75">
        <f>IF(U491+3&lt;13,(U491+3)*V1,(U491-9)*V1)</f>
        <v>0</v>
      </c>
      <c r="V492" s="75">
        <f>SUM(BG492*V1)</f>
        <v>0</v>
      </c>
      <c r="W492" s="75">
        <f>IF(U492&lt;4,(W491+1)*V1,W491*V1)</f>
        <v>0</v>
      </c>
      <c r="X492" s="75">
        <f>IF(X491+6&lt;13,(X491+6)*Y1,(X491-6)*Y1)</f>
        <v>0</v>
      </c>
      <c r="Y492" s="75">
        <f>SUM(BG492*Y1)</f>
        <v>0</v>
      </c>
      <c r="Z492" s="75">
        <f>IF(X492&lt;6,(Z491+1)*Y1,Z491*Y1)</f>
        <v>0</v>
      </c>
      <c r="AA492" s="75">
        <f>SUM(AA491*AB1)</f>
        <v>0</v>
      </c>
      <c r="AB492" s="75">
        <f>SUM(BG492*AB1)</f>
        <v>0</v>
      </c>
      <c r="AC492" s="75">
        <f>SUM(AC491+1*AB1)</f>
        <v>0</v>
      </c>
      <c r="AD492" s="75">
        <v>0</v>
      </c>
      <c r="AE492" s="75">
        <v>0</v>
      </c>
      <c r="AF492" s="75">
        <v>0</v>
      </c>
      <c r="AG492" s="75">
        <f>IF(AG491+2&lt;13,(AG491+2)*AH1,(AG491-10)*AH1)</f>
        <v>0</v>
      </c>
      <c r="AH492" s="75">
        <f>SUM(BG492*AH1)</f>
        <v>0</v>
      </c>
      <c r="AI492" s="75">
        <f>IF(AG492&lt;3,(AI491+1)*AH1,AI491*AH1)</f>
        <v>0</v>
      </c>
      <c r="AJ492" s="75">
        <f>IF(AJ490=AJ491,(AJ491+1-AK492)*AL1,AJ491*AL1)</f>
        <v>0</v>
      </c>
      <c r="AK492" s="75">
        <f t="shared" si="402"/>
        <v>0</v>
      </c>
      <c r="AL492" s="75">
        <f>IF(AJ492-AJ491=0,(AL491+15)*AL1,AM1*AL1)</f>
        <v>0</v>
      </c>
      <c r="AM492" s="75">
        <f>IF(AK492=12,(AM491+1)*AL1,AM491*AL1)</f>
        <v>0</v>
      </c>
      <c r="AN492" s="75">
        <f>IF(AN490=AN491,(AN491+1-AO492)*AO1,AN491*AO1)</f>
        <v>0</v>
      </c>
      <c r="AO492" s="75">
        <f t="shared" si="393"/>
        <v>0</v>
      </c>
      <c r="AP492" s="75">
        <f>IF(AN491=AN492,BG492*AO1,(AP491-15)*AO1)</f>
        <v>0</v>
      </c>
      <c r="AQ492" s="75">
        <f>IF(AO492=12,(AQ491+1)*AO1,AQ491*AO1)</f>
        <v>0</v>
      </c>
      <c r="AR492" s="91">
        <f>SUM(MONTH(BC491+14)*AS1)</f>
        <v>0</v>
      </c>
      <c r="AS492" s="91">
        <f>SUM(DAY(BC491+14)*AS1)</f>
        <v>0</v>
      </c>
      <c r="AT492" s="91">
        <f>SUM(YEAR(BC491+14)*AS1)</f>
        <v>0</v>
      </c>
      <c r="AU492" s="91">
        <f>SUM(MONTH(BC491+7)*AV1)</f>
        <v>0</v>
      </c>
      <c r="AV492" s="91">
        <f>SUM(DAY(BC491+7)*AV1)</f>
        <v>0</v>
      </c>
      <c r="AW492" s="91">
        <f>SUM(YEAR(BC491+7)*AV1)</f>
        <v>0</v>
      </c>
      <c r="AX492" s="91">
        <f t="shared" si="371"/>
        <v>1</v>
      </c>
      <c r="AY492" s="91">
        <f t="shared" si="369"/>
        <v>1</v>
      </c>
      <c r="AZ492" s="91">
        <f t="shared" si="370"/>
        <v>0</v>
      </c>
      <c r="BA492" s="91">
        <f t="shared" si="370"/>
        <v>0</v>
      </c>
      <c r="BB492" s="79">
        <f t="shared" si="372"/>
        <v>0</v>
      </c>
      <c r="BC492" s="91">
        <f t="shared" si="373"/>
        <v>0</v>
      </c>
      <c r="BD492" s="75" t="s">
        <v>59</v>
      </c>
      <c r="BE492" s="91">
        <f>IF(BC492&lt;BU42,((BC492*10)+5),999999)</f>
        <v>5</v>
      </c>
      <c r="BF492" s="91">
        <f t="shared" si="374"/>
        <v>1</v>
      </c>
      <c r="BG492" s="75">
        <f t="shared" si="375"/>
        <v>0</v>
      </c>
      <c r="BH492" s="75">
        <f t="shared" si="394"/>
        <v>0</v>
      </c>
      <c r="BI492" s="75" t="b">
        <f t="shared" si="376"/>
        <v>0</v>
      </c>
      <c r="BJ492" s="75">
        <f t="shared" si="377"/>
        <v>0</v>
      </c>
      <c r="BK492" s="75">
        <f t="shared" si="378"/>
        <v>0</v>
      </c>
      <c r="BL492" s="75" t="b">
        <f t="shared" si="379"/>
        <v>1</v>
      </c>
      <c r="BM492" s="75">
        <f t="shared" si="380"/>
        <v>0</v>
      </c>
      <c r="BN492" s="75">
        <f t="shared" si="381"/>
        <v>0</v>
      </c>
      <c r="BO492" s="75" t="b">
        <f t="shared" si="382"/>
        <v>0</v>
      </c>
      <c r="BP492" s="75">
        <f t="shared" si="383"/>
        <v>0</v>
      </c>
      <c r="BQ492" s="75">
        <f t="shared" si="384"/>
        <v>0</v>
      </c>
      <c r="BR492" s="75"/>
      <c r="BS492" s="72" t="b">
        <f t="shared" si="409"/>
        <v>0</v>
      </c>
      <c r="BT492" s="72">
        <f t="shared" si="414"/>
        <v>0</v>
      </c>
      <c r="BU492" s="69" t="str">
        <f t="shared" si="413"/>
        <v/>
      </c>
      <c r="BV492" s="75"/>
      <c r="BW492" s="75"/>
      <c r="BX492" s="75"/>
      <c r="BY492" s="75"/>
      <c r="BZ492" s="75"/>
      <c r="CA492" s="75"/>
      <c r="CB492" s="75"/>
      <c r="CC492" s="75"/>
      <c r="CD492" s="79">
        <f t="shared" si="385"/>
        <v>0</v>
      </c>
      <c r="CE492" s="92">
        <f>IF(CD492&lt;CE3,CD492,CE3)</f>
        <v>0</v>
      </c>
      <c r="CF492" s="72" t="str">
        <f>IF(CE492&gt;=CE3,"BALLOON","PMT")</f>
        <v>PMT</v>
      </c>
      <c r="CG492" s="91">
        <f t="shared" si="395"/>
        <v>0</v>
      </c>
      <c r="CH492" s="91">
        <f>IF(BX1=360,CB5,CG492)</f>
        <v>0</v>
      </c>
      <c r="CI492" s="75" t="b">
        <f t="shared" si="386"/>
        <v>0</v>
      </c>
      <c r="CJ492" s="75">
        <f t="shared" si="396"/>
        <v>0</v>
      </c>
      <c r="CK492" s="75">
        <f>SUM(CJ492*CK1)</f>
        <v>0</v>
      </c>
      <c r="CL492" s="98">
        <f t="shared" si="387"/>
        <v>0</v>
      </c>
      <c r="CM492" s="97">
        <f>IF(CF492="PMT",E16-CL492,0)</f>
        <v>0</v>
      </c>
      <c r="CN492" s="97">
        <f t="shared" si="401"/>
        <v>0</v>
      </c>
      <c r="CO492" s="97">
        <f t="shared" si="388"/>
        <v>0</v>
      </c>
      <c r="CP492" s="97">
        <f t="shared" si="389"/>
        <v>0</v>
      </c>
      <c r="CQ492" s="94">
        <f t="shared" si="390"/>
        <v>0</v>
      </c>
      <c r="CR492" s="95">
        <f t="shared" si="397"/>
        <v>0</v>
      </c>
      <c r="CS492" s="96">
        <f t="shared" si="391"/>
        <v>0</v>
      </c>
      <c r="CT492" s="75">
        <f t="shared" si="400"/>
        <v>0</v>
      </c>
      <c r="CU492" s="99">
        <f t="shared" si="392"/>
        <v>0</v>
      </c>
      <c r="CV492" s="99">
        <f t="shared" si="368"/>
        <v>0</v>
      </c>
      <c r="CW492" s="100">
        <f t="shared" si="398"/>
        <v>0</v>
      </c>
      <c r="CX492" s="75">
        <f>SUM(CR492*CT492*BE1)</f>
        <v>0</v>
      </c>
    </row>
    <row r="493" spans="1:102" ht="18.95" customHeight="1">
      <c r="A493" s="45" t="str">
        <f t="shared" si="403"/>
        <v/>
      </c>
      <c r="B493" s="55" t="str">
        <f t="shared" si="405"/>
        <v/>
      </c>
      <c r="C493" s="47" t="str">
        <f t="shared" si="404"/>
        <v/>
      </c>
      <c r="D493" s="56" t="str">
        <f t="shared" si="406"/>
        <v/>
      </c>
      <c r="E493" s="121" t="str">
        <f t="shared" si="410"/>
        <v/>
      </c>
      <c r="F493" s="121"/>
      <c r="G493" s="57" t="str">
        <f t="shared" si="407"/>
        <v/>
      </c>
      <c r="H493" s="57" t="str">
        <f t="shared" si="408"/>
        <v/>
      </c>
      <c r="I493" s="128" t="str">
        <f t="shared" si="411"/>
        <v/>
      </c>
      <c r="J493" s="128" t="str">
        <f t="shared" si="412"/>
        <v/>
      </c>
      <c r="K493" s="140" t="str">
        <f t="shared" si="399"/>
        <v/>
      </c>
      <c r="L493" s="140"/>
      <c r="M493" s="139" t="str">
        <f t="shared" si="415"/>
        <v/>
      </c>
      <c r="N493" s="139"/>
      <c r="O493" s="46" t="str">
        <f t="shared" si="416"/>
        <v/>
      </c>
      <c r="P493" s="51" t="str">
        <f t="shared" si="417"/>
        <v/>
      </c>
      <c r="Q493" s="51"/>
      <c r="R493" s="75">
        <f>IF(R492+1&lt;13,(R492+1)*S1,1*S1)</f>
        <v>0</v>
      </c>
      <c r="S493" s="75">
        <f>SUM(BG493*S1)</f>
        <v>0</v>
      </c>
      <c r="T493" s="75">
        <f>IF(R493=1,(T492+1)*S1,T492*S1)</f>
        <v>0</v>
      </c>
      <c r="U493" s="75">
        <f>IF(U492+3&lt;13,(U492+3)*V1,(U492-9)*V1)</f>
        <v>0</v>
      </c>
      <c r="V493" s="75">
        <f>SUM(BG493*V1)</f>
        <v>0</v>
      </c>
      <c r="W493" s="75">
        <f>IF(U493&lt;4,(W492+1)*V1,W492*V1)</f>
        <v>0</v>
      </c>
      <c r="X493" s="75">
        <f>IF(X492+6&lt;13,(X492+6)*Y1,(X492-6)*Y1)</f>
        <v>0</v>
      </c>
      <c r="Y493" s="75">
        <f>SUM(BG493*Y1)</f>
        <v>0</v>
      </c>
      <c r="Z493" s="75">
        <f>IF(X493&lt;6,(Z492+1)*Y1,Z492*Y1)</f>
        <v>0</v>
      </c>
      <c r="AA493" s="75">
        <f>SUM(AA492*AB1)</f>
        <v>0</v>
      </c>
      <c r="AB493" s="75">
        <f>SUM(BG493*AB1)</f>
        <v>0</v>
      </c>
      <c r="AC493" s="75">
        <f>SUM(AC492+1*AB1)</f>
        <v>0</v>
      </c>
      <c r="AD493" s="75">
        <v>0</v>
      </c>
      <c r="AE493" s="75">
        <v>0</v>
      </c>
      <c r="AF493" s="75">
        <v>0</v>
      </c>
      <c r="AG493" s="75">
        <f>IF(AG492+2&lt;13,(AG492+2)*AH1,(AG492-10)*AH1)</f>
        <v>0</v>
      </c>
      <c r="AH493" s="75">
        <f>SUM(BG493*AH1)</f>
        <v>0</v>
      </c>
      <c r="AI493" s="75">
        <f>IF(AG493&lt;3,(AI492+1)*AH1,AI492*AH1)</f>
        <v>0</v>
      </c>
      <c r="AJ493" s="75">
        <f>IF(AJ491=AJ492,(AJ492+1-AK493)*AL1,AJ492*AL1)</f>
        <v>0</v>
      </c>
      <c r="AK493" s="75">
        <f t="shared" si="402"/>
        <v>0</v>
      </c>
      <c r="AL493" s="75">
        <f>IF(AJ493-AJ492=0,(AL492+15)*AL1,AM1*AL1)</f>
        <v>0</v>
      </c>
      <c r="AM493" s="75">
        <f>IF(AK493=12,(AM492+1)*AL1,AM492*AL1)</f>
        <v>0</v>
      </c>
      <c r="AN493" s="75">
        <f>IF(AN491=AN492,(AN492+1-AO493)*AO1,AN492*AO1)</f>
        <v>0</v>
      </c>
      <c r="AO493" s="75">
        <f t="shared" si="393"/>
        <v>0</v>
      </c>
      <c r="AP493" s="75">
        <f>IF(AN492=AN493,BG493*AO1,(AP492-15)*AO1)</f>
        <v>0</v>
      </c>
      <c r="AQ493" s="75">
        <f>IF(AO493=12,(AQ492+1)*AO1,AQ492*AO1)</f>
        <v>0</v>
      </c>
      <c r="AR493" s="91">
        <f>SUM(MONTH(BC492+14)*AS1)</f>
        <v>0</v>
      </c>
      <c r="AS493" s="91">
        <f>SUM(DAY(BC492+14)*AS1)</f>
        <v>0</v>
      </c>
      <c r="AT493" s="91">
        <f>SUM(YEAR(BC492+14)*AS1)</f>
        <v>0</v>
      </c>
      <c r="AU493" s="91">
        <f>SUM(MONTH(BC492+7)*AV1)</f>
        <v>0</v>
      </c>
      <c r="AV493" s="91">
        <f>SUM(DAY(BC492+7)*AV1)</f>
        <v>0</v>
      </c>
      <c r="AW493" s="91">
        <f>SUM(YEAR(BC492+7)*AV1)</f>
        <v>0</v>
      </c>
      <c r="AX493" s="91">
        <f t="shared" si="371"/>
        <v>1</v>
      </c>
      <c r="AY493" s="91">
        <f t="shared" si="369"/>
        <v>1</v>
      </c>
      <c r="AZ493" s="91">
        <f t="shared" si="370"/>
        <v>0</v>
      </c>
      <c r="BA493" s="91">
        <f t="shared" si="370"/>
        <v>0</v>
      </c>
      <c r="BB493" s="79">
        <f t="shared" si="372"/>
        <v>0</v>
      </c>
      <c r="BC493" s="91">
        <f t="shared" si="373"/>
        <v>0</v>
      </c>
      <c r="BD493" s="75" t="s">
        <v>59</v>
      </c>
      <c r="BE493" s="91">
        <f>IF(BC493&lt;BU42,((BC493*10)+5),999999)</f>
        <v>5</v>
      </c>
      <c r="BF493" s="91">
        <f t="shared" si="374"/>
        <v>1</v>
      </c>
      <c r="BG493" s="75">
        <f t="shared" si="375"/>
        <v>0</v>
      </c>
      <c r="BH493" s="75">
        <f t="shared" si="394"/>
        <v>0</v>
      </c>
      <c r="BI493" s="75" t="b">
        <f t="shared" si="376"/>
        <v>0</v>
      </c>
      <c r="BJ493" s="75">
        <f t="shared" si="377"/>
        <v>0</v>
      </c>
      <c r="BK493" s="75">
        <f t="shared" si="378"/>
        <v>0</v>
      </c>
      <c r="BL493" s="75" t="b">
        <f t="shared" si="379"/>
        <v>1</v>
      </c>
      <c r="BM493" s="75">
        <f t="shared" si="380"/>
        <v>0</v>
      </c>
      <c r="BN493" s="75">
        <f t="shared" si="381"/>
        <v>0</v>
      </c>
      <c r="BO493" s="75" t="b">
        <f t="shared" si="382"/>
        <v>0</v>
      </c>
      <c r="BP493" s="75">
        <f t="shared" si="383"/>
        <v>0</v>
      </c>
      <c r="BQ493" s="75">
        <f t="shared" si="384"/>
        <v>0</v>
      </c>
      <c r="BR493" s="75"/>
      <c r="BS493" s="72" t="b">
        <f t="shared" si="409"/>
        <v>0</v>
      </c>
      <c r="BT493" s="72">
        <f t="shared" si="414"/>
        <v>0</v>
      </c>
      <c r="BU493" s="69" t="str">
        <f t="shared" si="413"/>
        <v/>
      </c>
      <c r="BV493" s="75"/>
      <c r="BW493" s="75"/>
      <c r="BX493" s="75"/>
      <c r="BY493" s="75"/>
      <c r="BZ493" s="75"/>
      <c r="CA493" s="75"/>
      <c r="CB493" s="75"/>
      <c r="CC493" s="75"/>
      <c r="CD493" s="79">
        <f t="shared" si="385"/>
        <v>0</v>
      </c>
      <c r="CE493" s="92">
        <f>IF(CD493&lt;CE3,CD493,CE3)</f>
        <v>0</v>
      </c>
      <c r="CF493" s="72" t="str">
        <f>IF(CE493&gt;=CE3,"BALLOON","PMT")</f>
        <v>PMT</v>
      </c>
      <c r="CG493" s="91">
        <f t="shared" si="395"/>
        <v>0</v>
      </c>
      <c r="CH493" s="91">
        <f>IF(BX1=360,CB5,CG493)</f>
        <v>0</v>
      </c>
      <c r="CI493" s="75" t="b">
        <f t="shared" si="386"/>
        <v>0</v>
      </c>
      <c r="CJ493" s="75">
        <f t="shared" si="396"/>
        <v>0</v>
      </c>
      <c r="CK493" s="75">
        <f>SUM(CJ493*CK1)</f>
        <v>0</v>
      </c>
      <c r="CL493" s="98">
        <f t="shared" si="387"/>
        <v>0</v>
      </c>
      <c r="CM493" s="97">
        <f>IF(CF493="PMT",E16-CL493,0)</f>
        <v>0</v>
      </c>
      <c r="CN493" s="97">
        <f t="shared" si="401"/>
        <v>0</v>
      </c>
      <c r="CO493" s="97">
        <f t="shared" si="388"/>
        <v>0</v>
      </c>
      <c r="CP493" s="97">
        <f t="shared" si="389"/>
        <v>0</v>
      </c>
      <c r="CQ493" s="94">
        <f t="shared" si="390"/>
        <v>0</v>
      </c>
      <c r="CR493" s="95">
        <f t="shared" si="397"/>
        <v>0</v>
      </c>
      <c r="CS493" s="96">
        <f t="shared" si="391"/>
        <v>0</v>
      </c>
      <c r="CT493" s="75">
        <f t="shared" si="400"/>
        <v>0</v>
      </c>
      <c r="CU493" s="99">
        <f t="shared" si="392"/>
        <v>0</v>
      </c>
      <c r="CV493" s="99">
        <f t="shared" si="368"/>
        <v>0</v>
      </c>
      <c r="CW493" s="100">
        <f t="shared" si="398"/>
        <v>0</v>
      </c>
      <c r="CX493" s="75">
        <f>SUM(CR493*CT493*BE1)</f>
        <v>0</v>
      </c>
    </row>
    <row r="494" spans="1:102" ht="18.95" customHeight="1">
      <c r="A494" s="45" t="str">
        <f t="shared" si="403"/>
        <v/>
      </c>
      <c r="B494" s="55" t="str">
        <f t="shared" si="405"/>
        <v/>
      </c>
      <c r="C494" s="47" t="str">
        <f t="shared" si="404"/>
        <v/>
      </c>
      <c r="D494" s="56" t="str">
        <f t="shared" si="406"/>
        <v/>
      </c>
      <c r="E494" s="121" t="str">
        <f t="shared" si="410"/>
        <v/>
      </c>
      <c r="F494" s="121"/>
      <c r="G494" s="57" t="str">
        <f t="shared" si="407"/>
        <v/>
      </c>
      <c r="H494" s="57" t="str">
        <f t="shared" si="408"/>
        <v/>
      </c>
      <c r="I494" s="128" t="str">
        <f t="shared" si="411"/>
        <v/>
      </c>
      <c r="J494" s="128" t="str">
        <f t="shared" si="412"/>
        <v/>
      </c>
      <c r="K494" s="140" t="str">
        <f t="shared" si="399"/>
        <v/>
      </c>
      <c r="L494" s="140"/>
      <c r="M494" s="139" t="str">
        <f t="shared" si="415"/>
        <v/>
      </c>
      <c r="N494" s="139"/>
      <c r="O494" s="46" t="str">
        <f t="shared" si="416"/>
        <v/>
      </c>
      <c r="P494" s="51" t="str">
        <f t="shared" si="417"/>
        <v/>
      </c>
      <c r="Q494" s="51"/>
      <c r="R494" s="75">
        <f>IF(R493+1&lt;13,(R493+1)*S1,1*S1)</f>
        <v>0</v>
      </c>
      <c r="S494" s="75">
        <f>SUM(BG494*S1)</f>
        <v>0</v>
      </c>
      <c r="T494" s="75">
        <f>IF(R494=1,(T493+1)*S1,T493*S1)</f>
        <v>0</v>
      </c>
      <c r="U494" s="75">
        <f>IF(U493+3&lt;13,(U493+3)*V1,(U493-9)*V1)</f>
        <v>0</v>
      </c>
      <c r="V494" s="75">
        <f>SUM(BG494*V1)</f>
        <v>0</v>
      </c>
      <c r="W494" s="75">
        <f>IF(U494&lt;4,(W493+1)*V1,W493*V1)</f>
        <v>0</v>
      </c>
      <c r="X494" s="75">
        <f>IF(X493+6&lt;13,(X493+6)*Y1,(X493-6)*Y1)</f>
        <v>0</v>
      </c>
      <c r="Y494" s="75">
        <f>SUM(BG494*Y1)</f>
        <v>0</v>
      </c>
      <c r="Z494" s="75">
        <f>IF(X494&lt;6,(Z493+1)*Y1,Z493*Y1)</f>
        <v>0</v>
      </c>
      <c r="AA494" s="75">
        <f>SUM(AA493*AB1)</f>
        <v>0</v>
      </c>
      <c r="AB494" s="75">
        <f>SUM(BG494*AB1)</f>
        <v>0</v>
      </c>
      <c r="AC494" s="75">
        <f>SUM(AC493+1*AB1)</f>
        <v>0</v>
      </c>
      <c r="AD494" s="75">
        <v>0</v>
      </c>
      <c r="AE494" s="75">
        <v>0</v>
      </c>
      <c r="AF494" s="75">
        <v>0</v>
      </c>
      <c r="AG494" s="75">
        <f>IF(AG493+2&lt;13,(AG493+2)*AH1,(AG493-10)*AH1)</f>
        <v>0</v>
      </c>
      <c r="AH494" s="75">
        <f>SUM(BG494*AH1)</f>
        <v>0</v>
      </c>
      <c r="AI494" s="75">
        <f>IF(AG494&lt;3,(AI493+1)*AH1,AI493*AH1)</f>
        <v>0</v>
      </c>
      <c r="AJ494" s="75">
        <f>IF(AJ492=AJ493,(AJ493+1-AK494)*AL1,AJ493*AL1)</f>
        <v>0</v>
      </c>
      <c r="AK494" s="75">
        <f t="shared" si="402"/>
        <v>0</v>
      </c>
      <c r="AL494" s="75">
        <f>IF(AJ494-AJ493=0,(AL493+15)*AL1,AM1*AL1)</f>
        <v>0</v>
      </c>
      <c r="AM494" s="75">
        <f>IF(AK494=12,(AM493+1)*AL1,AM493*AL1)</f>
        <v>0</v>
      </c>
      <c r="AN494" s="75">
        <f>IF(AN492=AN493,(AN493+1-AO494)*AO1,AN493*AO1)</f>
        <v>0</v>
      </c>
      <c r="AO494" s="75">
        <f t="shared" si="393"/>
        <v>0</v>
      </c>
      <c r="AP494" s="75">
        <f>IF(AN493=AN494,BG494*AO1,(AP493-15)*AO1)</f>
        <v>0</v>
      </c>
      <c r="AQ494" s="75">
        <f>IF(AO494=12,(AQ493+1)*AO1,AQ493*AO1)</f>
        <v>0</v>
      </c>
      <c r="AR494" s="91">
        <f>SUM(MONTH(BC493+14)*AS1)</f>
        <v>0</v>
      </c>
      <c r="AS494" s="91">
        <f>SUM(DAY(BC493+14)*AS1)</f>
        <v>0</v>
      </c>
      <c r="AT494" s="91">
        <f>SUM(YEAR(BC493+14)*AS1)</f>
        <v>0</v>
      </c>
      <c r="AU494" s="91">
        <f>SUM(MONTH(BC493+7)*AV1)</f>
        <v>0</v>
      </c>
      <c r="AV494" s="91">
        <f>SUM(DAY(BC493+7)*AV1)</f>
        <v>0</v>
      </c>
      <c r="AW494" s="91">
        <f>SUM(YEAR(BC493+7)*AV1)</f>
        <v>0</v>
      </c>
      <c r="AX494" s="91">
        <f t="shared" si="371"/>
        <v>1</v>
      </c>
      <c r="AY494" s="91">
        <f t="shared" si="369"/>
        <v>1</v>
      </c>
      <c r="AZ494" s="91">
        <f t="shared" si="370"/>
        <v>0</v>
      </c>
      <c r="BA494" s="91">
        <f t="shared" si="370"/>
        <v>0</v>
      </c>
      <c r="BB494" s="79">
        <f t="shared" si="372"/>
        <v>0</v>
      </c>
      <c r="BC494" s="91">
        <f t="shared" si="373"/>
        <v>0</v>
      </c>
      <c r="BD494" s="75" t="s">
        <v>59</v>
      </c>
      <c r="BE494" s="91">
        <f>IF(BC494&lt;BU42,((BC494*10)+5),999999)</f>
        <v>5</v>
      </c>
      <c r="BF494" s="91">
        <f t="shared" si="374"/>
        <v>1</v>
      </c>
      <c r="BG494" s="75">
        <f t="shared" si="375"/>
        <v>0</v>
      </c>
      <c r="BH494" s="75">
        <f t="shared" si="394"/>
        <v>0</v>
      </c>
      <c r="BI494" s="75" t="b">
        <f t="shared" si="376"/>
        <v>0</v>
      </c>
      <c r="BJ494" s="75">
        <f t="shared" si="377"/>
        <v>0</v>
      </c>
      <c r="BK494" s="75">
        <f t="shared" si="378"/>
        <v>0</v>
      </c>
      <c r="BL494" s="75" t="b">
        <f t="shared" si="379"/>
        <v>1</v>
      </c>
      <c r="BM494" s="75">
        <f t="shared" si="380"/>
        <v>0</v>
      </c>
      <c r="BN494" s="75">
        <f t="shared" si="381"/>
        <v>0</v>
      </c>
      <c r="BO494" s="75" t="b">
        <f t="shared" si="382"/>
        <v>0</v>
      </c>
      <c r="BP494" s="75">
        <f t="shared" si="383"/>
        <v>0</v>
      </c>
      <c r="BQ494" s="75">
        <f t="shared" si="384"/>
        <v>0</v>
      </c>
      <c r="BR494" s="75"/>
      <c r="BS494" s="72" t="b">
        <f t="shared" si="409"/>
        <v>0</v>
      </c>
      <c r="BT494" s="72">
        <f t="shared" si="414"/>
        <v>0</v>
      </c>
      <c r="BU494" s="69" t="str">
        <f t="shared" si="413"/>
        <v/>
      </c>
      <c r="BV494" s="75"/>
      <c r="BW494" s="75"/>
      <c r="BX494" s="75"/>
      <c r="BY494" s="75"/>
      <c r="BZ494" s="75"/>
      <c r="CA494" s="75"/>
      <c r="CB494" s="75"/>
      <c r="CC494" s="75"/>
      <c r="CD494" s="79">
        <f t="shared" si="385"/>
        <v>0</v>
      </c>
      <c r="CE494" s="92">
        <f>IF(CD494&lt;CE3,CD494,CE3)</f>
        <v>0</v>
      </c>
      <c r="CF494" s="72" t="str">
        <f>IF(CE494&gt;=CE3,"BALLOON","PMT")</f>
        <v>PMT</v>
      </c>
      <c r="CG494" s="91">
        <f t="shared" si="395"/>
        <v>0</v>
      </c>
      <c r="CH494" s="91">
        <f>IF(BX1=360,CB5,CG494)</f>
        <v>0</v>
      </c>
      <c r="CI494" s="75" t="b">
        <f t="shared" si="386"/>
        <v>0</v>
      </c>
      <c r="CJ494" s="75">
        <f t="shared" si="396"/>
        <v>0</v>
      </c>
      <c r="CK494" s="75">
        <f>SUM(CJ494*CK1)</f>
        <v>0</v>
      </c>
      <c r="CL494" s="98">
        <f t="shared" si="387"/>
        <v>0</v>
      </c>
      <c r="CM494" s="97">
        <f>IF(CF494="PMT",E16-CL494,0)</f>
        <v>0</v>
      </c>
      <c r="CN494" s="97">
        <f t="shared" si="401"/>
        <v>0</v>
      </c>
      <c r="CO494" s="97">
        <f t="shared" si="388"/>
        <v>0</v>
      </c>
      <c r="CP494" s="97">
        <f t="shared" si="389"/>
        <v>0</v>
      </c>
      <c r="CQ494" s="94">
        <f t="shared" si="390"/>
        <v>0</v>
      </c>
      <c r="CR494" s="95">
        <f t="shared" si="397"/>
        <v>0</v>
      </c>
      <c r="CS494" s="96">
        <f t="shared" si="391"/>
        <v>0</v>
      </c>
      <c r="CT494" s="75">
        <f t="shared" si="400"/>
        <v>0</v>
      </c>
      <c r="CU494" s="99">
        <f t="shared" si="392"/>
        <v>0</v>
      </c>
      <c r="CV494" s="99">
        <f t="shared" si="368"/>
        <v>0</v>
      </c>
      <c r="CW494" s="100">
        <f t="shared" si="398"/>
        <v>0</v>
      </c>
      <c r="CX494" s="75">
        <f>SUM(CR494*CT494*BE1)</f>
        <v>0</v>
      </c>
    </row>
    <row r="495" spans="1:102" ht="18.95" customHeight="1">
      <c r="A495" s="45" t="str">
        <f t="shared" si="403"/>
        <v/>
      </c>
      <c r="B495" s="55" t="str">
        <f t="shared" si="405"/>
        <v/>
      </c>
      <c r="C495" s="47" t="str">
        <f t="shared" si="404"/>
        <v/>
      </c>
      <c r="D495" s="56" t="str">
        <f t="shared" si="406"/>
        <v/>
      </c>
      <c r="E495" s="121" t="str">
        <f t="shared" si="410"/>
        <v/>
      </c>
      <c r="F495" s="121"/>
      <c r="G495" s="57" t="str">
        <f t="shared" si="407"/>
        <v/>
      </c>
      <c r="H495" s="57" t="str">
        <f t="shared" si="408"/>
        <v/>
      </c>
      <c r="I495" s="128" t="str">
        <f t="shared" si="411"/>
        <v/>
      </c>
      <c r="J495" s="128" t="str">
        <f t="shared" si="412"/>
        <v/>
      </c>
      <c r="K495" s="140" t="str">
        <f t="shared" si="399"/>
        <v/>
      </c>
      <c r="L495" s="140"/>
      <c r="M495" s="139" t="str">
        <f t="shared" si="415"/>
        <v/>
      </c>
      <c r="N495" s="139"/>
      <c r="O495" s="46" t="str">
        <f t="shared" si="416"/>
        <v/>
      </c>
      <c r="P495" s="51" t="str">
        <f t="shared" si="417"/>
        <v/>
      </c>
      <c r="Q495" s="51"/>
      <c r="R495" s="75">
        <f>IF(R494+1&lt;13,(R494+1)*S1,1*S1)</f>
        <v>0</v>
      </c>
      <c r="S495" s="75">
        <f>SUM(BG495*S1)</f>
        <v>0</v>
      </c>
      <c r="T495" s="75">
        <f>IF(R495=1,(T494+1)*S1,T494*S1)</f>
        <v>0</v>
      </c>
      <c r="U495" s="75">
        <f>IF(U494+3&lt;13,(U494+3)*V1,(U494-9)*V1)</f>
        <v>0</v>
      </c>
      <c r="V495" s="75">
        <f>SUM(BG495*V1)</f>
        <v>0</v>
      </c>
      <c r="W495" s="75">
        <f>IF(U495&lt;4,(W494+1)*V1,W494*V1)</f>
        <v>0</v>
      </c>
      <c r="X495" s="75">
        <f>IF(X494+6&lt;13,(X494+6)*Y1,(X494-6)*Y1)</f>
        <v>0</v>
      </c>
      <c r="Y495" s="75">
        <f>SUM(BG495*Y1)</f>
        <v>0</v>
      </c>
      <c r="Z495" s="75">
        <f>IF(X495&lt;6,(Z494+1)*Y1,Z494*Y1)</f>
        <v>0</v>
      </c>
      <c r="AA495" s="75">
        <f>SUM(AA494*AB1)</f>
        <v>0</v>
      </c>
      <c r="AB495" s="75">
        <f>SUM(BG495*AB1)</f>
        <v>0</v>
      </c>
      <c r="AC495" s="75">
        <f>SUM(AC494+1*AB1)</f>
        <v>0</v>
      </c>
      <c r="AD495" s="75">
        <v>0</v>
      </c>
      <c r="AE495" s="75">
        <v>0</v>
      </c>
      <c r="AF495" s="75">
        <v>0</v>
      </c>
      <c r="AG495" s="75">
        <f>IF(AG494+2&lt;13,(AG494+2)*AH1,(AG494-10)*AH1)</f>
        <v>0</v>
      </c>
      <c r="AH495" s="75">
        <f>SUM(BG495*AH1)</f>
        <v>0</v>
      </c>
      <c r="AI495" s="75">
        <f>IF(AG495&lt;3,(AI494+1)*AH1,AI494*AH1)</f>
        <v>0</v>
      </c>
      <c r="AJ495" s="75">
        <f>IF(AJ493=AJ494,(AJ494+1-AK495)*AL1,AJ494*AL1)</f>
        <v>0</v>
      </c>
      <c r="AK495" s="75">
        <f t="shared" si="402"/>
        <v>0</v>
      </c>
      <c r="AL495" s="75">
        <f>IF(AJ495-AJ494=0,(AL494+15)*AL1,AM1*AL1)</f>
        <v>0</v>
      </c>
      <c r="AM495" s="75">
        <f>IF(AK495=12,(AM494+1)*AL1,AM494*AL1)</f>
        <v>0</v>
      </c>
      <c r="AN495" s="75">
        <f>IF(AN493=AN494,(AN494+1-AO495)*AO1,AN494*AO1)</f>
        <v>0</v>
      </c>
      <c r="AO495" s="75">
        <f t="shared" si="393"/>
        <v>0</v>
      </c>
      <c r="AP495" s="75">
        <f>IF(AN494=AN495,BG495*AO1,(AP494-15)*AO1)</f>
        <v>0</v>
      </c>
      <c r="AQ495" s="75">
        <f>IF(AO495=12,(AQ494+1)*AO1,AQ494*AO1)</f>
        <v>0</v>
      </c>
      <c r="AR495" s="91">
        <f>SUM(MONTH(BC494+14)*AS1)</f>
        <v>0</v>
      </c>
      <c r="AS495" s="91">
        <f>SUM(DAY(BC494+14)*AS1)</f>
        <v>0</v>
      </c>
      <c r="AT495" s="91">
        <f>SUM(YEAR(BC494+14)*AS1)</f>
        <v>0</v>
      </c>
      <c r="AU495" s="91">
        <f>SUM(MONTH(BC494+7)*AV1)</f>
        <v>0</v>
      </c>
      <c r="AV495" s="91">
        <f>SUM(DAY(BC494+7)*AV1)</f>
        <v>0</v>
      </c>
      <c r="AW495" s="91">
        <f>SUM(YEAR(BC494+7)*AV1)</f>
        <v>0</v>
      </c>
      <c r="AX495" s="91">
        <f t="shared" si="371"/>
        <v>1</v>
      </c>
      <c r="AY495" s="91">
        <f t="shared" si="369"/>
        <v>1</v>
      </c>
      <c r="AZ495" s="91">
        <f t="shared" si="370"/>
        <v>0</v>
      </c>
      <c r="BA495" s="91">
        <f t="shared" si="370"/>
        <v>0</v>
      </c>
      <c r="BB495" s="79">
        <f t="shared" si="372"/>
        <v>0</v>
      </c>
      <c r="BC495" s="91">
        <f t="shared" si="373"/>
        <v>0</v>
      </c>
      <c r="BD495" s="75" t="s">
        <v>59</v>
      </c>
      <c r="BE495" s="91">
        <f>IF(BC495&lt;BU42,((BC495*10)+5),999999)</f>
        <v>5</v>
      </c>
      <c r="BF495" s="91">
        <f t="shared" si="374"/>
        <v>1</v>
      </c>
      <c r="BG495" s="75">
        <f t="shared" si="375"/>
        <v>0</v>
      </c>
      <c r="BH495" s="75">
        <f t="shared" si="394"/>
        <v>0</v>
      </c>
      <c r="BI495" s="75" t="b">
        <f t="shared" si="376"/>
        <v>0</v>
      </c>
      <c r="BJ495" s="75">
        <f t="shared" si="377"/>
        <v>0</v>
      </c>
      <c r="BK495" s="75">
        <f t="shared" si="378"/>
        <v>0</v>
      </c>
      <c r="BL495" s="75" t="b">
        <f t="shared" si="379"/>
        <v>1</v>
      </c>
      <c r="BM495" s="75">
        <f t="shared" si="380"/>
        <v>0</v>
      </c>
      <c r="BN495" s="75">
        <f t="shared" si="381"/>
        <v>0</v>
      </c>
      <c r="BO495" s="75" t="b">
        <f t="shared" si="382"/>
        <v>0</v>
      </c>
      <c r="BP495" s="75">
        <f t="shared" si="383"/>
        <v>0</v>
      </c>
      <c r="BQ495" s="75">
        <f t="shared" si="384"/>
        <v>0</v>
      </c>
      <c r="BR495" s="75"/>
      <c r="BS495" s="72" t="b">
        <f t="shared" si="409"/>
        <v>0</v>
      </c>
      <c r="BT495" s="72">
        <f t="shared" si="414"/>
        <v>0</v>
      </c>
      <c r="BU495" s="69" t="str">
        <f t="shared" si="413"/>
        <v/>
      </c>
      <c r="BV495" s="75"/>
      <c r="BW495" s="75"/>
      <c r="BX495" s="75"/>
      <c r="BY495" s="75"/>
      <c r="BZ495" s="75"/>
      <c r="CA495" s="75"/>
      <c r="CB495" s="75"/>
      <c r="CC495" s="75"/>
      <c r="CD495" s="79">
        <f t="shared" si="385"/>
        <v>0</v>
      </c>
      <c r="CE495" s="92">
        <f>IF(CD495&lt;CE3,CD495,CE3)</f>
        <v>0</v>
      </c>
      <c r="CF495" s="72" t="str">
        <f>IF(CE495&gt;=CE3,"BALLOON","PMT")</f>
        <v>PMT</v>
      </c>
      <c r="CG495" s="91">
        <f t="shared" si="395"/>
        <v>0</v>
      </c>
      <c r="CH495" s="91">
        <f>IF(BX1=360,CB5,CG495)</f>
        <v>0</v>
      </c>
      <c r="CI495" s="75" t="b">
        <f t="shared" si="386"/>
        <v>0</v>
      </c>
      <c r="CJ495" s="75">
        <f t="shared" si="396"/>
        <v>0</v>
      </c>
      <c r="CK495" s="75">
        <f>SUM(CJ495*CK1)</f>
        <v>0</v>
      </c>
      <c r="CL495" s="98">
        <f t="shared" si="387"/>
        <v>0</v>
      </c>
      <c r="CM495" s="97">
        <f>IF(CF495="PMT",E16-CL495,0)</f>
        <v>0</v>
      </c>
      <c r="CN495" s="97">
        <f t="shared" si="401"/>
        <v>0</v>
      </c>
      <c r="CO495" s="97">
        <f t="shared" si="388"/>
        <v>0</v>
      </c>
      <c r="CP495" s="97">
        <f t="shared" si="389"/>
        <v>0</v>
      </c>
      <c r="CQ495" s="94">
        <f t="shared" si="390"/>
        <v>0</v>
      </c>
      <c r="CR495" s="95">
        <f t="shared" si="397"/>
        <v>0</v>
      </c>
      <c r="CS495" s="96">
        <f t="shared" si="391"/>
        <v>0</v>
      </c>
      <c r="CT495" s="75">
        <f t="shared" si="400"/>
        <v>0</v>
      </c>
      <c r="CU495" s="99">
        <f t="shared" si="392"/>
        <v>0</v>
      </c>
      <c r="CV495" s="99">
        <f t="shared" si="368"/>
        <v>0</v>
      </c>
      <c r="CW495" s="100">
        <f t="shared" si="398"/>
        <v>0</v>
      </c>
      <c r="CX495" s="75">
        <f>SUM(CR495*CT495*BE1)</f>
        <v>0</v>
      </c>
    </row>
    <row r="496" spans="1:102" ht="18.95" customHeight="1">
      <c r="A496" s="45" t="str">
        <f t="shared" si="403"/>
        <v/>
      </c>
      <c r="B496" s="55" t="str">
        <f t="shared" si="405"/>
        <v/>
      </c>
      <c r="C496" s="47" t="str">
        <f t="shared" si="404"/>
        <v/>
      </c>
      <c r="D496" s="56" t="str">
        <f t="shared" si="406"/>
        <v/>
      </c>
      <c r="E496" s="121" t="str">
        <f t="shared" si="410"/>
        <v/>
      </c>
      <c r="F496" s="121"/>
      <c r="G496" s="57" t="str">
        <f t="shared" si="407"/>
        <v/>
      </c>
      <c r="H496" s="57" t="str">
        <f t="shared" si="408"/>
        <v/>
      </c>
      <c r="I496" s="128" t="str">
        <f t="shared" si="411"/>
        <v/>
      </c>
      <c r="J496" s="128" t="str">
        <f t="shared" si="412"/>
        <v/>
      </c>
      <c r="K496" s="140" t="str">
        <f t="shared" si="399"/>
        <v/>
      </c>
      <c r="L496" s="140"/>
      <c r="M496" s="139" t="str">
        <f t="shared" si="415"/>
        <v/>
      </c>
      <c r="N496" s="139"/>
      <c r="O496" s="46" t="str">
        <f t="shared" si="416"/>
        <v/>
      </c>
      <c r="P496" s="51" t="str">
        <f t="shared" si="417"/>
        <v/>
      </c>
      <c r="Q496" s="51"/>
      <c r="R496" s="75">
        <f>IF(R495+1&lt;13,(R495+1)*S1,1*S1)</f>
        <v>0</v>
      </c>
      <c r="S496" s="75">
        <f>SUM(BG496*S1)</f>
        <v>0</v>
      </c>
      <c r="T496" s="75">
        <f>IF(R496=1,(T495+1)*S1,T495*S1)</f>
        <v>0</v>
      </c>
      <c r="U496" s="75">
        <f>IF(U495+3&lt;13,(U495+3)*V1,(U495-9)*V1)</f>
        <v>0</v>
      </c>
      <c r="V496" s="75">
        <f>SUM(BG496*V1)</f>
        <v>0</v>
      </c>
      <c r="W496" s="75">
        <f>IF(U496&lt;4,(W495+1)*V1,W495*V1)</f>
        <v>0</v>
      </c>
      <c r="X496" s="75">
        <f>IF(X495+6&lt;13,(X495+6)*Y1,(X495-6)*Y1)</f>
        <v>0</v>
      </c>
      <c r="Y496" s="75">
        <f>SUM(BG496*Y1)</f>
        <v>0</v>
      </c>
      <c r="Z496" s="75">
        <f>IF(X496&lt;6,(Z495+1)*Y1,Z495*Y1)</f>
        <v>0</v>
      </c>
      <c r="AA496" s="75">
        <f>SUM(AA495*AB1)</f>
        <v>0</v>
      </c>
      <c r="AB496" s="75">
        <f>SUM(BG496*AB1)</f>
        <v>0</v>
      </c>
      <c r="AC496" s="75">
        <f>SUM(AC495+1*AB1)</f>
        <v>0</v>
      </c>
      <c r="AD496" s="75">
        <v>0</v>
      </c>
      <c r="AE496" s="75">
        <v>0</v>
      </c>
      <c r="AF496" s="75">
        <v>0</v>
      </c>
      <c r="AG496" s="75">
        <f>IF(AG495+2&lt;13,(AG495+2)*AH1,(AG495-10)*AH1)</f>
        <v>0</v>
      </c>
      <c r="AH496" s="75">
        <f>SUM(BG496*AH1)</f>
        <v>0</v>
      </c>
      <c r="AI496" s="75">
        <f>IF(AG496&lt;3,(AI495+1)*AH1,AI495*AH1)</f>
        <v>0</v>
      </c>
      <c r="AJ496" s="75">
        <f>IF(AJ494=AJ495,(AJ495+1-AK496)*AL1,AJ495*AL1)</f>
        <v>0</v>
      </c>
      <c r="AK496" s="75">
        <f t="shared" si="402"/>
        <v>0</v>
      </c>
      <c r="AL496" s="75">
        <f>IF(AJ496-AJ495=0,(AL495+15)*AL1,AM1*AL1)</f>
        <v>0</v>
      </c>
      <c r="AM496" s="75">
        <f>IF(AK496=12,(AM495+1)*AL1,AM495*AL1)</f>
        <v>0</v>
      </c>
      <c r="AN496" s="75">
        <f>IF(AN494=AN495,(AN495+1-AO496)*AO1,AN495*AO1)</f>
        <v>0</v>
      </c>
      <c r="AO496" s="75">
        <f t="shared" si="393"/>
        <v>0</v>
      </c>
      <c r="AP496" s="75">
        <f>IF(AN495=AN496,BG496*AO1,(AP495-15)*AO1)</f>
        <v>0</v>
      </c>
      <c r="AQ496" s="75">
        <f>IF(AO496=12,(AQ495+1)*AO1,AQ495*AO1)</f>
        <v>0</v>
      </c>
      <c r="AR496" s="91">
        <f>SUM(MONTH(BC495+14)*AS1)</f>
        <v>0</v>
      </c>
      <c r="AS496" s="91">
        <f>SUM(DAY(BC495+14)*AS1)</f>
        <v>0</v>
      </c>
      <c r="AT496" s="91">
        <f>SUM(YEAR(BC495+14)*AS1)</f>
        <v>0</v>
      </c>
      <c r="AU496" s="91">
        <f>SUM(MONTH(BC495+7)*AV1)</f>
        <v>0</v>
      </c>
      <c r="AV496" s="91">
        <f>SUM(DAY(BC495+7)*AV1)</f>
        <v>0</v>
      </c>
      <c r="AW496" s="91">
        <f>SUM(YEAR(BC495+7)*AV1)</f>
        <v>0</v>
      </c>
      <c r="AX496" s="91">
        <f t="shared" si="371"/>
        <v>1</v>
      </c>
      <c r="AY496" s="91">
        <f t="shared" si="369"/>
        <v>1</v>
      </c>
      <c r="AZ496" s="91">
        <f t="shared" si="370"/>
        <v>0</v>
      </c>
      <c r="BA496" s="91">
        <f t="shared" si="370"/>
        <v>0</v>
      </c>
      <c r="BB496" s="79">
        <f t="shared" si="372"/>
        <v>0</v>
      </c>
      <c r="BC496" s="91">
        <f t="shared" si="373"/>
        <v>0</v>
      </c>
      <c r="BD496" s="75" t="s">
        <v>59</v>
      </c>
      <c r="BE496" s="91">
        <f>IF(BC496&lt;BU42,((BC496*10)+5),999999)</f>
        <v>5</v>
      </c>
      <c r="BF496" s="91">
        <f t="shared" si="374"/>
        <v>1</v>
      </c>
      <c r="BG496" s="75">
        <f t="shared" si="375"/>
        <v>0</v>
      </c>
      <c r="BH496" s="75">
        <f t="shared" si="394"/>
        <v>0</v>
      </c>
      <c r="BI496" s="75" t="b">
        <f t="shared" si="376"/>
        <v>0</v>
      </c>
      <c r="BJ496" s="75">
        <f t="shared" si="377"/>
        <v>0</v>
      </c>
      <c r="BK496" s="75">
        <f t="shared" si="378"/>
        <v>0</v>
      </c>
      <c r="BL496" s="75" t="b">
        <f t="shared" si="379"/>
        <v>1</v>
      </c>
      <c r="BM496" s="75">
        <f t="shared" si="380"/>
        <v>0</v>
      </c>
      <c r="BN496" s="75">
        <f t="shared" si="381"/>
        <v>0</v>
      </c>
      <c r="BO496" s="75" t="b">
        <f t="shared" si="382"/>
        <v>0</v>
      </c>
      <c r="BP496" s="75">
        <f t="shared" si="383"/>
        <v>0</v>
      </c>
      <c r="BQ496" s="75">
        <f t="shared" si="384"/>
        <v>0</v>
      </c>
      <c r="BR496" s="75"/>
      <c r="BS496" s="72" t="b">
        <f t="shared" si="409"/>
        <v>0</v>
      </c>
      <c r="BT496" s="72">
        <f t="shared" si="414"/>
        <v>0</v>
      </c>
      <c r="BU496" s="69" t="str">
        <f t="shared" si="413"/>
        <v/>
      </c>
      <c r="BV496" s="75"/>
      <c r="BW496" s="75"/>
      <c r="BX496" s="75"/>
      <c r="BY496" s="75"/>
      <c r="BZ496" s="75"/>
      <c r="CA496" s="75"/>
      <c r="CB496" s="75"/>
      <c r="CC496" s="75"/>
      <c r="CD496" s="79">
        <f t="shared" si="385"/>
        <v>0</v>
      </c>
      <c r="CE496" s="92">
        <f>IF(CD496&lt;CE3,CD496,CE3)</f>
        <v>0</v>
      </c>
      <c r="CF496" s="72" t="str">
        <f>IF(CE496&gt;=CE3,"BALLOON","PMT")</f>
        <v>PMT</v>
      </c>
      <c r="CG496" s="91">
        <f t="shared" si="395"/>
        <v>0</v>
      </c>
      <c r="CH496" s="91">
        <f>IF(BX1=360,CB5,CG496)</f>
        <v>0</v>
      </c>
      <c r="CI496" s="75" t="b">
        <f t="shared" si="386"/>
        <v>0</v>
      </c>
      <c r="CJ496" s="75">
        <f t="shared" si="396"/>
        <v>0</v>
      </c>
      <c r="CK496" s="75">
        <f>SUM(CJ496*CK1)</f>
        <v>0</v>
      </c>
      <c r="CL496" s="98">
        <f t="shared" si="387"/>
        <v>0</v>
      </c>
      <c r="CM496" s="97">
        <f>IF(CF496="PMT",E16-CL496,0)</f>
        <v>0</v>
      </c>
      <c r="CN496" s="97">
        <f t="shared" si="401"/>
        <v>0</v>
      </c>
      <c r="CO496" s="97">
        <f t="shared" si="388"/>
        <v>0</v>
      </c>
      <c r="CP496" s="97">
        <f t="shared" si="389"/>
        <v>0</v>
      </c>
      <c r="CQ496" s="94">
        <f t="shared" si="390"/>
        <v>0</v>
      </c>
      <c r="CR496" s="95">
        <f t="shared" si="397"/>
        <v>0</v>
      </c>
      <c r="CS496" s="96">
        <f t="shared" si="391"/>
        <v>0</v>
      </c>
      <c r="CT496" s="75">
        <f t="shared" si="400"/>
        <v>0</v>
      </c>
      <c r="CU496" s="99">
        <f t="shared" si="392"/>
        <v>0</v>
      </c>
      <c r="CV496" s="99">
        <f t="shared" si="368"/>
        <v>0</v>
      </c>
      <c r="CW496" s="100">
        <f t="shared" si="398"/>
        <v>0</v>
      </c>
      <c r="CX496" s="75">
        <f>SUM(CR496*CT496*BE1)</f>
        <v>0</v>
      </c>
    </row>
    <row r="497" spans="1:102" ht="18.95" customHeight="1">
      <c r="A497" s="45" t="str">
        <f t="shared" si="403"/>
        <v/>
      </c>
      <c r="B497" s="55" t="str">
        <f t="shared" si="405"/>
        <v/>
      </c>
      <c r="C497" s="47" t="str">
        <f t="shared" si="404"/>
        <v/>
      </c>
      <c r="D497" s="56" t="str">
        <f t="shared" si="406"/>
        <v/>
      </c>
      <c r="E497" s="121" t="str">
        <f t="shared" si="410"/>
        <v/>
      </c>
      <c r="F497" s="121"/>
      <c r="G497" s="57" t="str">
        <f t="shared" si="407"/>
        <v/>
      </c>
      <c r="H497" s="57" t="str">
        <f t="shared" si="408"/>
        <v/>
      </c>
      <c r="I497" s="128" t="str">
        <f t="shared" si="411"/>
        <v/>
      </c>
      <c r="J497" s="128" t="str">
        <f t="shared" si="412"/>
        <v/>
      </c>
      <c r="K497" s="140" t="str">
        <f t="shared" si="399"/>
        <v/>
      </c>
      <c r="L497" s="140"/>
      <c r="M497" s="139" t="str">
        <f t="shared" si="415"/>
        <v/>
      </c>
      <c r="N497" s="139"/>
      <c r="O497" s="46" t="str">
        <f t="shared" si="416"/>
        <v/>
      </c>
      <c r="P497" s="51" t="str">
        <f t="shared" si="417"/>
        <v/>
      </c>
      <c r="Q497" s="51"/>
      <c r="R497" s="75">
        <f>IF(R496+1&lt;13,(R496+1)*S1,1*S1)</f>
        <v>0</v>
      </c>
      <c r="S497" s="75">
        <f>SUM(BG497*S1)</f>
        <v>0</v>
      </c>
      <c r="T497" s="75">
        <f>IF(R497=1,(T496+1)*S1,T496*S1)</f>
        <v>0</v>
      </c>
      <c r="U497" s="75">
        <f>IF(U496+3&lt;13,(U496+3)*V1,(U496-9)*V1)</f>
        <v>0</v>
      </c>
      <c r="V497" s="75">
        <f>SUM(BG497*V1)</f>
        <v>0</v>
      </c>
      <c r="W497" s="75">
        <f>IF(U497&lt;4,(W496+1)*V1,W496*V1)</f>
        <v>0</v>
      </c>
      <c r="X497" s="75">
        <f>IF(X496+6&lt;13,(X496+6)*Y1,(X496-6)*Y1)</f>
        <v>0</v>
      </c>
      <c r="Y497" s="75">
        <f>SUM(BG497*Y1)</f>
        <v>0</v>
      </c>
      <c r="Z497" s="75">
        <f>IF(X497&lt;6,(Z496+1)*Y1,Z496*Y1)</f>
        <v>0</v>
      </c>
      <c r="AA497" s="75">
        <f>SUM(AA496*AB1)</f>
        <v>0</v>
      </c>
      <c r="AB497" s="75">
        <f>SUM(BG497*AB1)</f>
        <v>0</v>
      </c>
      <c r="AC497" s="75">
        <f>SUM(AC496+1*AB1)</f>
        <v>0</v>
      </c>
      <c r="AD497" s="75">
        <v>0</v>
      </c>
      <c r="AE497" s="75">
        <v>0</v>
      </c>
      <c r="AF497" s="75">
        <v>0</v>
      </c>
      <c r="AG497" s="75">
        <f>IF(AG496+2&lt;13,(AG496+2)*AH1,(AG496-10)*AH1)</f>
        <v>0</v>
      </c>
      <c r="AH497" s="75">
        <f>SUM(BG497*AH1)</f>
        <v>0</v>
      </c>
      <c r="AI497" s="75">
        <f>IF(AG497&lt;3,(AI496+1)*AH1,AI496*AH1)</f>
        <v>0</v>
      </c>
      <c r="AJ497" s="75">
        <f>IF(AJ495=AJ496,(AJ496+1-AK497)*AL1,AJ496*AL1)</f>
        <v>0</v>
      </c>
      <c r="AK497" s="75">
        <f t="shared" si="402"/>
        <v>0</v>
      </c>
      <c r="AL497" s="75">
        <f>IF(AJ497-AJ496=0,(AL496+15)*AL1,AM1*AL1)</f>
        <v>0</v>
      </c>
      <c r="AM497" s="75">
        <f>IF(AK497=12,(AM496+1)*AL1,AM496*AL1)</f>
        <v>0</v>
      </c>
      <c r="AN497" s="75">
        <f>IF(AN495=AN496,(AN496+1-AO497)*AO1,AN496*AO1)</f>
        <v>0</v>
      </c>
      <c r="AO497" s="75">
        <f t="shared" si="393"/>
        <v>0</v>
      </c>
      <c r="AP497" s="75">
        <f>IF(AN496=AN497,BG497*AO1,(AP496-15)*AO1)</f>
        <v>0</v>
      </c>
      <c r="AQ497" s="75">
        <f>IF(AO497=12,(AQ496+1)*AO1,AQ496*AO1)</f>
        <v>0</v>
      </c>
      <c r="AR497" s="91">
        <f>SUM(MONTH(BC496+14)*AS1)</f>
        <v>0</v>
      </c>
      <c r="AS497" s="91">
        <f>SUM(DAY(BC496+14)*AS1)</f>
        <v>0</v>
      </c>
      <c r="AT497" s="91">
        <f>SUM(YEAR(BC496+14)*AS1)</f>
        <v>0</v>
      </c>
      <c r="AU497" s="91">
        <f>SUM(MONTH(BC496+7)*AV1)</f>
        <v>0</v>
      </c>
      <c r="AV497" s="91">
        <f>SUM(DAY(BC496+7)*AV1)</f>
        <v>0</v>
      </c>
      <c r="AW497" s="91">
        <f>SUM(YEAR(BC496+7)*AV1)</f>
        <v>0</v>
      </c>
      <c r="AX497" s="91">
        <f t="shared" si="371"/>
        <v>1</v>
      </c>
      <c r="AY497" s="91">
        <f t="shared" si="369"/>
        <v>1</v>
      </c>
      <c r="AZ497" s="91">
        <f t="shared" si="370"/>
        <v>0</v>
      </c>
      <c r="BA497" s="91">
        <f t="shared" si="370"/>
        <v>0</v>
      </c>
      <c r="BB497" s="79">
        <f t="shared" si="372"/>
        <v>0</v>
      </c>
      <c r="BC497" s="91">
        <f t="shared" si="373"/>
        <v>0</v>
      </c>
      <c r="BD497" s="75" t="s">
        <v>59</v>
      </c>
      <c r="BE497" s="91">
        <f>IF(BC497&lt;BU42,((BC497*10)+5),999999)</f>
        <v>5</v>
      </c>
      <c r="BF497" s="91">
        <f t="shared" si="374"/>
        <v>1</v>
      </c>
      <c r="BG497" s="75">
        <f t="shared" si="375"/>
        <v>0</v>
      </c>
      <c r="BH497" s="75">
        <f t="shared" si="394"/>
        <v>0</v>
      </c>
      <c r="BI497" s="75" t="b">
        <f t="shared" si="376"/>
        <v>0</v>
      </c>
      <c r="BJ497" s="75">
        <f t="shared" si="377"/>
        <v>0</v>
      </c>
      <c r="BK497" s="75">
        <f t="shared" si="378"/>
        <v>0</v>
      </c>
      <c r="BL497" s="75" t="b">
        <f t="shared" si="379"/>
        <v>1</v>
      </c>
      <c r="BM497" s="75">
        <f t="shared" si="380"/>
        <v>0</v>
      </c>
      <c r="BN497" s="75">
        <f t="shared" si="381"/>
        <v>0</v>
      </c>
      <c r="BO497" s="75" t="b">
        <f t="shared" si="382"/>
        <v>0</v>
      </c>
      <c r="BP497" s="75">
        <f t="shared" si="383"/>
        <v>0</v>
      </c>
      <c r="BQ497" s="75">
        <f t="shared" si="384"/>
        <v>0</v>
      </c>
      <c r="BR497" s="75"/>
      <c r="BS497" s="72" t="b">
        <f t="shared" si="409"/>
        <v>0</v>
      </c>
      <c r="BT497" s="72">
        <f t="shared" si="414"/>
        <v>0</v>
      </c>
      <c r="BU497" s="69" t="str">
        <f t="shared" si="413"/>
        <v/>
      </c>
      <c r="BV497" s="75"/>
      <c r="BW497" s="75"/>
      <c r="BX497" s="75"/>
      <c r="BY497" s="75"/>
      <c r="BZ497" s="75"/>
      <c r="CA497" s="75"/>
      <c r="CB497" s="75"/>
      <c r="CC497" s="75"/>
      <c r="CD497" s="79">
        <f t="shared" si="385"/>
        <v>0</v>
      </c>
      <c r="CE497" s="92">
        <f>IF(CD497&lt;CE3,CD497,CE3)</f>
        <v>0</v>
      </c>
      <c r="CF497" s="72" t="str">
        <f>IF(CE497&gt;=CE3,"BALLOON","PMT")</f>
        <v>PMT</v>
      </c>
      <c r="CG497" s="91">
        <f t="shared" si="395"/>
        <v>0</v>
      </c>
      <c r="CH497" s="91">
        <f>IF(BX1=360,CB5,CG497)</f>
        <v>0</v>
      </c>
      <c r="CI497" s="75" t="b">
        <f t="shared" si="386"/>
        <v>0</v>
      </c>
      <c r="CJ497" s="75">
        <f t="shared" si="396"/>
        <v>0</v>
      </c>
      <c r="CK497" s="75">
        <f>SUM(CJ497*CK1)</f>
        <v>0</v>
      </c>
      <c r="CL497" s="98">
        <f t="shared" si="387"/>
        <v>0</v>
      </c>
      <c r="CM497" s="97">
        <f>IF(CF497="PMT",E16-CL497,0)</f>
        <v>0</v>
      </c>
      <c r="CN497" s="97">
        <f t="shared" si="401"/>
        <v>0</v>
      </c>
      <c r="CO497" s="97">
        <f t="shared" si="388"/>
        <v>0</v>
      </c>
      <c r="CP497" s="97">
        <f t="shared" si="389"/>
        <v>0</v>
      </c>
      <c r="CQ497" s="94">
        <f t="shared" si="390"/>
        <v>0</v>
      </c>
      <c r="CR497" s="95">
        <f t="shared" si="397"/>
        <v>0</v>
      </c>
      <c r="CS497" s="96">
        <f t="shared" si="391"/>
        <v>0</v>
      </c>
      <c r="CT497" s="75">
        <f t="shared" si="400"/>
        <v>0</v>
      </c>
      <c r="CU497" s="99">
        <f t="shared" si="392"/>
        <v>0</v>
      </c>
      <c r="CV497" s="99">
        <f t="shared" si="368"/>
        <v>0</v>
      </c>
      <c r="CW497" s="100">
        <f t="shared" si="398"/>
        <v>0</v>
      </c>
      <c r="CX497" s="75">
        <f>SUM(CR497*CT497*BE1)</f>
        <v>0</v>
      </c>
    </row>
    <row r="498" spans="1:102" ht="18.95" customHeight="1">
      <c r="A498" s="45" t="str">
        <f t="shared" si="403"/>
        <v/>
      </c>
      <c r="B498" s="55" t="str">
        <f t="shared" si="405"/>
        <v/>
      </c>
      <c r="C498" s="47" t="str">
        <f t="shared" si="404"/>
        <v/>
      </c>
      <c r="D498" s="56" t="str">
        <f t="shared" si="406"/>
        <v/>
      </c>
      <c r="E498" s="121" t="str">
        <f t="shared" si="410"/>
        <v/>
      </c>
      <c r="F498" s="121"/>
      <c r="G498" s="57" t="str">
        <f t="shared" si="407"/>
        <v/>
      </c>
      <c r="H498" s="57" t="str">
        <f t="shared" si="408"/>
        <v/>
      </c>
      <c r="I498" s="128" t="str">
        <f t="shared" si="411"/>
        <v/>
      </c>
      <c r="J498" s="128" t="str">
        <f t="shared" si="412"/>
        <v/>
      </c>
      <c r="K498" s="140" t="str">
        <f t="shared" si="399"/>
        <v/>
      </c>
      <c r="L498" s="140"/>
      <c r="M498" s="139" t="str">
        <f t="shared" si="415"/>
        <v/>
      </c>
      <c r="N498" s="139"/>
      <c r="O498" s="46" t="str">
        <f t="shared" si="416"/>
        <v/>
      </c>
      <c r="P498" s="51" t="str">
        <f t="shared" si="417"/>
        <v/>
      </c>
      <c r="Q498" s="51"/>
      <c r="R498" s="75">
        <f>IF(R497+1&lt;13,(R497+1)*S1,1*S1)</f>
        <v>0</v>
      </c>
      <c r="S498" s="75">
        <f>SUM(BG498*S1)</f>
        <v>0</v>
      </c>
      <c r="T498" s="75">
        <f>IF(R498=1,(T497+1)*S1,T497*S1)</f>
        <v>0</v>
      </c>
      <c r="U498" s="75">
        <f>IF(U497+3&lt;13,(U497+3)*V1,(U497-9)*V1)</f>
        <v>0</v>
      </c>
      <c r="V498" s="75">
        <f>SUM(BG498*V1)</f>
        <v>0</v>
      </c>
      <c r="W498" s="75">
        <f>IF(U498&lt;4,(W497+1)*V1,W497*V1)</f>
        <v>0</v>
      </c>
      <c r="X498" s="75">
        <f>IF(X497+6&lt;13,(X497+6)*Y1,(X497-6)*Y1)</f>
        <v>0</v>
      </c>
      <c r="Y498" s="75">
        <f>SUM(BG498*Y1)</f>
        <v>0</v>
      </c>
      <c r="Z498" s="75">
        <f>IF(X498&lt;6,(Z497+1)*Y1,Z497*Y1)</f>
        <v>0</v>
      </c>
      <c r="AA498" s="75">
        <f>SUM(AA497*AB1)</f>
        <v>0</v>
      </c>
      <c r="AB498" s="75">
        <f>SUM(BG498*AB1)</f>
        <v>0</v>
      </c>
      <c r="AC498" s="75">
        <f>SUM(AC497+1*AB1)</f>
        <v>0</v>
      </c>
      <c r="AD498" s="75">
        <v>0</v>
      </c>
      <c r="AE498" s="75">
        <v>0</v>
      </c>
      <c r="AF498" s="75">
        <v>0</v>
      </c>
      <c r="AG498" s="75">
        <f>IF(AG497+2&lt;13,(AG497+2)*AH1,(AG497-10)*AH1)</f>
        <v>0</v>
      </c>
      <c r="AH498" s="75">
        <f>SUM(BG498*AH1)</f>
        <v>0</v>
      </c>
      <c r="AI498" s="75">
        <f>IF(AG498&lt;3,(AI497+1)*AH1,AI497*AH1)</f>
        <v>0</v>
      </c>
      <c r="AJ498" s="75">
        <f>IF(AJ496=AJ497,(AJ497+1-AK498)*AL1,AJ497*AL1)</f>
        <v>0</v>
      </c>
      <c r="AK498" s="75">
        <f t="shared" si="402"/>
        <v>0</v>
      </c>
      <c r="AL498" s="75">
        <f>IF(AJ498-AJ497=0,(AL497+15)*AL1,AM1*AL1)</f>
        <v>0</v>
      </c>
      <c r="AM498" s="75">
        <f>IF(AK498=12,(AM497+1)*AL1,AM497*AL1)</f>
        <v>0</v>
      </c>
      <c r="AN498" s="75">
        <f>IF(AN496=AN497,(AN497+1-AO498)*AO1,AN497*AO1)</f>
        <v>0</v>
      </c>
      <c r="AO498" s="75">
        <f t="shared" si="393"/>
        <v>0</v>
      </c>
      <c r="AP498" s="75">
        <f>IF(AN497=AN498,BG498*AO1,(AP497-15)*AO1)</f>
        <v>0</v>
      </c>
      <c r="AQ498" s="75">
        <f>IF(AO498=12,(AQ497+1)*AO1,AQ497*AO1)</f>
        <v>0</v>
      </c>
      <c r="AR498" s="91">
        <f>SUM(MONTH(BC497+14)*AS1)</f>
        <v>0</v>
      </c>
      <c r="AS498" s="91">
        <f>SUM(DAY(BC497+14)*AS1)</f>
        <v>0</v>
      </c>
      <c r="AT498" s="91">
        <f>SUM(YEAR(BC497+14)*AS1)</f>
        <v>0</v>
      </c>
      <c r="AU498" s="91">
        <f>SUM(MONTH(BC497+7)*AV1)</f>
        <v>0</v>
      </c>
      <c r="AV498" s="91">
        <f>SUM(DAY(BC497+7)*AV1)</f>
        <v>0</v>
      </c>
      <c r="AW498" s="91">
        <f>SUM(YEAR(BC497+7)*AV1)</f>
        <v>0</v>
      </c>
      <c r="AX498" s="91">
        <f t="shared" si="371"/>
        <v>1</v>
      </c>
      <c r="AY498" s="91">
        <f t="shared" si="369"/>
        <v>1</v>
      </c>
      <c r="AZ498" s="91">
        <f t="shared" si="370"/>
        <v>0</v>
      </c>
      <c r="BA498" s="91">
        <f t="shared" si="370"/>
        <v>0</v>
      </c>
      <c r="BB498" s="79">
        <f t="shared" si="372"/>
        <v>0</v>
      </c>
      <c r="BC498" s="91">
        <f t="shared" si="373"/>
        <v>0</v>
      </c>
      <c r="BD498" s="75" t="s">
        <v>59</v>
      </c>
      <c r="BE498" s="91">
        <f>IF(BC498&lt;BU42,((BC498*10)+5),999999)</f>
        <v>5</v>
      </c>
      <c r="BF498" s="91">
        <f t="shared" si="374"/>
        <v>1</v>
      </c>
      <c r="BG498" s="75">
        <f t="shared" si="375"/>
        <v>0</v>
      </c>
      <c r="BH498" s="75">
        <f t="shared" si="394"/>
        <v>0</v>
      </c>
      <c r="BI498" s="75" t="b">
        <f t="shared" si="376"/>
        <v>0</v>
      </c>
      <c r="BJ498" s="75">
        <f t="shared" si="377"/>
        <v>0</v>
      </c>
      <c r="BK498" s="75">
        <f t="shared" si="378"/>
        <v>0</v>
      </c>
      <c r="BL498" s="75" t="b">
        <f t="shared" si="379"/>
        <v>1</v>
      </c>
      <c r="BM498" s="75">
        <f t="shared" si="380"/>
        <v>0</v>
      </c>
      <c r="BN498" s="75">
        <f t="shared" si="381"/>
        <v>0</v>
      </c>
      <c r="BO498" s="75" t="b">
        <f t="shared" si="382"/>
        <v>0</v>
      </c>
      <c r="BP498" s="75">
        <f t="shared" si="383"/>
        <v>0</v>
      </c>
      <c r="BQ498" s="75">
        <f t="shared" si="384"/>
        <v>0</v>
      </c>
      <c r="BR498" s="75"/>
      <c r="BS498" s="72" t="b">
        <f t="shared" si="409"/>
        <v>0</v>
      </c>
      <c r="BT498" s="72">
        <f t="shared" si="414"/>
        <v>0</v>
      </c>
      <c r="BU498" s="69" t="str">
        <f t="shared" si="413"/>
        <v/>
      </c>
      <c r="BV498" s="75"/>
      <c r="BW498" s="75"/>
      <c r="BX498" s="75"/>
      <c r="BY498" s="75"/>
      <c r="BZ498" s="75"/>
      <c r="CA498" s="75"/>
      <c r="CB498" s="75"/>
      <c r="CC498" s="75"/>
      <c r="CD498" s="79">
        <f t="shared" si="385"/>
        <v>0</v>
      </c>
      <c r="CE498" s="92">
        <f>IF(CD498&lt;CE3,CD498,CE3)</f>
        <v>0</v>
      </c>
      <c r="CF498" s="72" t="str">
        <f>IF(CE498&gt;=CE3,"BALLOON","PMT")</f>
        <v>PMT</v>
      </c>
      <c r="CG498" s="91">
        <f t="shared" si="395"/>
        <v>0</v>
      </c>
      <c r="CH498" s="91">
        <f>IF(BX1=360,CB5,CG498)</f>
        <v>0</v>
      </c>
      <c r="CI498" s="75" t="b">
        <f t="shared" si="386"/>
        <v>0</v>
      </c>
      <c r="CJ498" s="75">
        <f t="shared" si="396"/>
        <v>0</v>
      </c>
      <c r="CK498" s="75">
        <f>SUM(CJ498*CK1)</f>
        <v>0</v>
      </c>
      <c r="CL498" s="98">
        <f t="shared" si="387"/>
        <v>0</v>
      </c>
      <c r="CM498" s="97">
        <f>IF(CF498="PMT",E16-CL498,0)</f>
        <v>0</v>
      </c>
      <c r="CN498" s="97">
        <f t="shared" si="401"/>
        <v>0</v>
      </c>
      <c r="CO498" s="97">
        <f t="shared" si="388"/>
        <v>0</v>
      </c>
      <c r="CP498" s="97">
        <f t="shared" si="389"/>
        <v>0</v>
      </c>
      <c r="CQ498" s="94">
        <f t="shared" si="390"/>
        <v>0</v>
      </c>
      <c r="CR498" s="95">
        <f t="shared" si="397"/>
        <v>0</v>
      </c>
      <c r="CS498" s="96">
        <f t="shared" si="391"/>
        <v>0</v>
      </c>
      <c r="CT498" s="75">
        <f t="shared" si="400"/>
        <v>0</v>
      </c>
      <c r="CU498" s="99">
        <f t="shared" si="392"/>
        <v>0</v>
      </c>
      <c r="CV498" s="99">
        <f t="shared" si="368"/>
        <v>0</v>
      </c>
      <c r="CW498" s="100">
        <f t="shared" si="398"/>
        <v>0</v>
      </c>
      <c r="CX498" s="75">
        <f>SUM(CR498*CT498*BE1)</f>
        <v>0</v>
      </c>
    </row>
    <row r="499" spans="1:102" ht="18.95" customHeight="1">
      <c r="A499" s="45" t="str">
        <f t="shared" si="403"/>
        <v/>
      </c>
      <c r="B499" s="55" t="str">
        <f t="shared" si="405"/>
        <v/>
      </c>
      <c r="C499" s="47" t="str">
        <f t="shared" si="404"/>
        <v/>
      </c>
      <c r="D499" s="56" t="str">
        <f t="shared" si="406"/>
        <v/>
      </c>
      <c r="E499" s="121" t="str">
        <f t="shared" si="410"/>
        <v/>
      </c>
      <c r="F499" s="121"/>
      <c r="G499" s="57" t="str">
        <f t="shared" si="407"/>
        <v/>
      </c>
      <c r="H499" s="57" t="str">
        <f t="shared" si="408"/>
        <v/>
      </c>
      <c r="I499" s="128" t="str">
        <f t="shared" si="411"/>
        <v/>
      </c>
      <c r="J499" s="128" t="str">
        <f t="shared" si="412"/>
        <v/>
      </c>
      <c r="K499" s="140" t="str">
        <f t="shared" si="399"/>
        <v/>
      </c>
      <c r="L499" s="140"/>
      <c r="M499" s="139" t="str">
        <f t="shared" si="415"/>
        <v/>
      </c>
      <c r="N499" s="139"/>
      <c r="O499" s="46" t="str">
        <f t="shared" si="416"/>
        <v/>
      </c>
      <c r="P499" s="51" t="str">
        <f t="shared" si="417"/>
        <v/>
      </c>
      <c r="Q499" s="51"/>
      <c r="R499" s="75">
        <f>IF(R498+1&lt;13,(R498+1)*S1,1*S1)</f>
        <v>0</v>
      </c>
      <c r="S499" s="75">
        <f>SUM(BG499*S1)</f>
        <v>0</v>
      </c>
      <c r="T499" s="75">
        <f>IF(R499=1,(T498+1)*S1,T498*S1)</f>
        <v>0</v>
      </c>
      <c r="U499" s="75">
        <f>IF(U498+3&lt;13,(U498+3)*V1,(U498-9)*V1)</f>
        <v>0</v>
      </c>
      <c r="V499" s="75">
        <f>SUM(BG499*V1)</f>
        <v>0</v>
      </c>
      <c r="W499" s="75">
        <f>IF(U499&lt;4,(W498+1)*V1,W498*V1)</f>
        <v>0</v>
      </c>
      <c r="X499" s="75">
        <f>IF(X498+6&lt;13,(X498+6)*Y1,(X498-6)*Y1)</f>
        <v>0</v>
      </c>
      <c r="Y499" s="75">
        <f>SUM(BG499*Y1)</f>
        <v>0</v>
      </c>
      <c r="Z499" s="75">
        <f>IF(X499&lt;6,(Z498+1)*Y1,Z498*Y1)</f>
        <v>0</v>
      </c>
      <c r="AA499" s="75">
        <f>SUM(AA498*AB1)</f>
        <v>0</v>
      </c>
      <c r="AB499" s="75">
        <f>SUM(BG499*AB1)</f>
        <v>0</v>
      </c>
      <c r="AC499" s="75">
        <f>SUM(AC498+1*AB1)</f>
        <v>0</v>
      </c>
      <c r="AD499" s="75">
        <v>0</v>
      </c>
      <c r="AE499" s="75">
        <v>0</v>
      </c>
      <c r="AF499" s="75">
        <v>0</v>
      </c>
      <c r="AG499" s="75">
        <f>IF(AG498+2&lt;13,(AG498+2)*AH1,(AG498-10)*AH1)</f>
        <v>0</v>
      </c>
      <c r="AH499" s="75">
        <f>SUM(BG499*AH1)</f>
        <v>0</v>
      </c>
      <c r="AI499" s="75">
        <f>IF(AG499&lt;3,(AI498+1)*AH1,AI498*AH1)</f>
        <v>0</v>
      </c>
      <c r="AJ499" s="75">
        <f>IF(AJ497=AJ498,(AJ498+1-AK499)*AL1,AJ498*AL1)</f>
        <v>0</v>
      </c>
      <c r="AK499" s="75">
        <f t="shared" si="402"/>
        <v>0</v>
      </c>
      <c r="AL499" s="75">
        <f>IF(AJ499-AJ498=0,(AL498+15)*AL1,AM1*AL1)</f>
        <v>0</v>
      </c>
      <c r="AM499" s="75">
        <f>IF(AK499=12,(AM498+1)*AL1,AM498*AL1)</f>
        <v>0</v>
      </c>
      <c r="AN499" s="75">
        <f>IF(AN497=AN498,(AN498+1-AO499)*AO1,AN498*AO1)</f>
        <v>0</v>
      </c>
      <c r="AO499" s="75">
        <f t="shared" si="393"/>
        <v>0</v>
      </c>
      <c r="AP499" s="75">
        <f>IF(AN498=AN499,BG499*AO1,(AP498-15)*AO1)</f>
        <v>0</v>
      </c>
      <c r="AQ499" s="75">
        <f>IF(AO499=12,(AQ498+1)*AO1,AQ498*AO1)</f>
        <v>0</v>
      </c>
      <c r="AR499" s="91">
        <f>SUM(MONTH(BC498+14)*AS1)</f>
        <v>0</v>
      </c>
      <c r="AS499" s="91">
        <f>SUM(DAY(BC498+14)*AS1)</f>
        <v>0</v>
      </c>
      <c r="AT499" s="91">
        <f>SUM(YEAR(BC498+14)*AS1)</f>
        <v>0</v>
      </c>
      <c r="AU499" s="91">
        <f>SUM(MONTH(BC498+7)*AV1)</f>
        <v>0</v>
      </c>
      <c r="AV499" s="91">
        <f>SUM(DAY(BC498+7)*AV1)</f>
        <v>0</v>
      </c>
      <c r="AW499" s="91">
        <f>SUM(YEAR(BC498+7)*AV1)</f>
        <v>0</v>
      </c>
      <c r="AX499" s="91">
        <f t="shared" si="371"/>
        <v>1</v>
      </c>
      <c r="AY499" s="91">
        <f t="shared" si="369"/>
        <v>1</v>
      </c>
      <c r="AZ499" s="91">
        <f t="shared" si="370"/>
        <v>0</v>
      </c>
      <c r="BA499" s="91">
        <f t="shared" si="370"/>
        <v>0</v>
      </c>
      <c r="BB499" s="79">
        <f t="shared" si="372"/>
        <v>0</v>
      </c>
      <c r="BC499" s="91">
        <f t="shared" si="373"/>
        <v>0</v>
      </c>
      <c r="BD499" s="75" t="s">
        <v>59</v>
      </c>
      <c r="BE499" s="91">
        <f>IF(BC499&lt;BU42,((BC499*10)+5),999999)</f>
        <v>5</v>
      </c>
      <c r="BF499" s="91">
        <f t="shared" si="374"/>
        <v>1</v>
      </c>
      <c r="BG499" s="75">
        <f t="shared" si="375"/>
        <v>0</v>
      </c>
      <c r="BH499" s="75">
        <f t="shared" si="394"/>
        <v>0</v>
      </c>
      <c r="BI499" s="75" t="b">
        <f t="shared" si="376"/>
        <v>0</v>
      </c>
      <c r="BJ499" s="75">
        <f t="shared" si="377"/>
        <v>0</v>
      </c>
      <c r="BK499" s="75">
        <f t="shared" si="378"/>
        <v>0</v>
      </c>
      <c r="BL499" s="75" t="b">
        <f t="shared" si="379"/>
        <v>1</v>
      </c>
      <c r="BM499" s="75">
        <f t="shared" si="380"/>
        <v>0</v>
      </c>
      <c r="BN499" s="75">
        <f t="shared" si="381"/>
        <v>0</v>
      </c>
      <c r="BO499" s="75" t="b">
        <f t="shared" si="382"/>
        <v>0</v>
      </c>
      <c r="BP499" s="75">
        <f t="shared" si="383"/>
        <v>0</v>
      </c>
      <c r="BQ499" s="75">
        <f t="shared" si="384"/>
        <v>0</v>
      </c>
      <c r="BR499" s="75"/>
      <c r="BS499" s="72" t="b">
        <f t="shared" si="409"/>
        <v>0</v>
      </c>
      <c r="BT499" s="72">
        <f t="shared" si="414"/>
        <v>0</v>
      </c>
      <c r="BU499" s="69" t="str">
        <f t="shared" si="413"/>
        <v/>
      </c>
      <c r="BV499" s="75"/>
      <c r="BW499" s="75"/>
      <c r="BX499" s="75"/>
      <c r="BY499" s="75"/>
      <c r="BZ499" s="75"/>
      <c r="CA499" s="75"/>
      <c r="CB499" s="75"/>
      <c r="CC499" s="75"/>
      <c r="CD499" s="79">
        <f t="shared" si="385"/>
        <v>0</v>
      </c>
      <c r="CE499" s="92">
        <f>IF(CD499&lt;CE3,CD499,CE3)</f>
        <v>0</v>
      </c>
      <c r="CF499" s="72" t="str">
        <f>IF(CE499&gt;=CE3,"BALLOON","PMT")</f>
        <v>PMT</v>
      </c>
      <c r="CG499" s="91">
        <f t="shared" si="395"/>
        <v>0</v>
      </c>
      <c r="CH499" s="91">
        <f>IF(BX1=360,CB5,CG499)</f>
        <v>0</v>
      </c>
      <c r="CI499" s="75" t="b">
        <f t="shared" si="386"/>
        <v>0</v>
      </c>
      <c r="CJ499" s="75">
        <f t="shared" si="396"/>
        <v>0</v>
      </c>
      <c r="CK499" s="75">
        <f>SUM(CJ499*CK1)</f>
        <v>0</v>
      </c>
      <c r="CL499" s="98">
        <f t="shared" si="387"/>
        <v>0</v>
      </c>
      <c r="CM499" s="97">
        <f>IF(CF499="PMT",E16-CL499,0)</f>
        <v>0</v>
      </c>
      <c r="CN499" s="97">
        <f t="shared" si="401"/>
        <v>0</v>
      </c>
      <c r="CO499" s="97">
        <f t="shared" si="388"/>
        <v>0</v>
      </c>
      <c r="CP499" s="97">
        <f t="shared" si="389"/>
        <v>0</v>
      </c>
      <c r="CQ499" s="94">
        <f t="shared" si="390"/>
        <v>0</v>
      </c>
      <c r="CR499" s="95">
        <f t="shared" si="397"/>
        <v>0</v>
      </c>
      <c r="CS499" s="96">
        <f t="shared" si="391"/>
        <v>0</v>
      </c>
      <c r="CT499" s="75">
        <f t="shared" si="400"/>
        <v>0</v>
      </c>
      <c r="CU499" s="99">
        <f t="shared" si="392"/>
        <v>0</v>
      </c>
      <c r="CV499" s="99">
        <f t="shared" si="368"/>
        <v>0</v>
      </c>
      <c r="CW499" s="100">
        <f t="shared" si="398"/>
        <v>0</v>
      </c>
      <c r="CX499" s="75">
        <f>SUM(CR499*CT499*BE1)</f>
        <v>0</v>
      </c>
    </row>
    <row r="500" spans="1:102" ht="18.95" customHeight="1">
      <c r="A500" s="45" t="str">
        <f t="shared" si="403"/>
        <v/>
      </c>
      <c r="B500" s="55" t="str">
        <f t="shared" si="405"/>
        <v/>
      </c>
      <c r="C500" s="47" t="str">
        <f t="shared" si="404"/>
        <v/>
      </c>
      <c r="D500" s="56" t="str">
        <f t="shared" si="406"/>
        <v/>
      </c>
      <c r="E500" s="121" t="str">
        <f t="shared" si="410"/>
        <v/>
      </c>
      <c r="F500" s="121"/>
      <c r="G500" s="57" t="str">
        <f t="shared" si="407"/>
        <v/>
      </c>
      <c r="H500" s="57" t="str">
        <f t="shared" si="408"/>
        <v/>
      </c>
      <c r="I500" s="128" t="str">
        <f t="shared" si="411"/>
        <v/>
      </c>
      <c r="J500" s="128" t="str">
        <f t="shared" si="412"/>
        <v/>
      </c>
      <c r="K500" s="140" t="str">
        <f t="shared" si="399"/>
        <v/>
      </c>
      <c r="L500" s="140"/>
      <c r="M500" s="139" t="str">
        <f t="shared" si="415"/>
        <v/>
      </c>
      <c r="N500" s="139"/>
      <c r="O500" s="46" t="str">
        <f t="shared" si="416"/>
        <v/>
      </c>
      <c r="P500" s="51" t="str">
        <f t="shared" si="417"/>
        <v/>
      </c>
      <c r="Q500" s="51"/>
      <c r="R500" s="75">
        <f>IF(R499+1&lt;13,(R499+1)*S1,1*S1)</f>
        <v>0</v>
      </c>
      <c r="S500" s="75">
        <f>SUM(BG500*S1)</f>
        <v>0</v>
      </c>
      <c r="T500" s="75">
        <f>IF(R500=1,(T499+1)*S1,T499*S1)</f>
        <v>0</v>
      </c>
      <c r="U500" s="75">
        <f>IF(U499+3&lt;13,(U499+3)*V1,(U499-9)*V1)</f>
        <v>0</v>
      </c>
      <c r="V500" s="75">
        <f>SUM(BG500*V1)</f>
        <v>0</v>
      </c>
      <c r="W500" s="75">
        <f>IF(U500&lt;4,(W499+1)*V1,W499*V1)</f>
        <v>0</v>
      </c>
      <c r="X500" s="75">
        <f>IF(X499+6&lt;13,(X499+6)*Y1,(X499-6)*Y1)</f>
        <v>0</v>
      </c>
      <c r="Y500" s="75">
        <f>SUM(BG500*Y1)</f>
        <v>0</v>
      </c>
      <c r="Z500" s="75">
        <f>IF(X500&lt;6,(Z499+1)*Y1,Z499*Y1)</f>
        <v>0</v>
      </c>
      <c r="AA500" s="75">
        <f>SUM(AA499*AB1)</f>
        <v>0</v>
      </c>
      <c r="AB500" s="75">
        <f>SUM(BG500*AB1)</f>
        <v>0</v>
      </c>
      <c r="AC500" s="75">
        <f>SUM(AC499+1*AB1)</f>
        <v>0</v>
      </c>
      <c r="AD500" s="75">
        <v>0</v>
      </c>
      <c r="AE500" s="75">
        <v>0</v>
      </c>
      <c r="AF500" s="75">
        <v>0</v>
      </c>
      <c r="AG500" s="75">
        <f>IF(AG499+2&lt;13,(AG499+2)*AH1,(AG499-10)*AH1)</f>
        <v>0</v>
      </c>
      <c r="AH500" s="75">
        <f>SUM(BG500*AH1)</f>
        <v>0</v>
      </c>
      <c r="AI500" s="75">
        <f>IF(AG500&lt;3,(AI499+1)*AH1,AI499*AH1)</f>
        <v>0</v>
      </c>
      <c r="AJ500" s="75">
        <f>IF(AJ498=AJ499,(AJ499+1-AK500)*AL1,AJ499*AL1)</f>
        <v>0</v>
      </c>
      <c r="AK500" s="75">
        <f t="shared" si="402"/>
        <v>0</v>
      </c>
      <c r="AL500" s="75">
        <f>IF(AJ500-AJ499=0,(AL499+15)*AL1,AM1*AL1)</f>
        <v>0</v>
      </c>
      <c r="AM500" s="75">
        <f>IF(AK500=12,(AM499+1)*AL1,AM499*AL1)</f>
        <v>0</v>
      </c>
      <c r="AN500" s="75">
        <f>IF(AN498=AN499,(AN499+1-AO500)*AO1,AN499*AO1)</f>
        <v>0</v>
      </c>
      <c r="AO500" s="75">
        <f t="shared" si="393"/>
        <v>0</v>
      </c>
      <c r="AP500" s="75">
        <f>IF(AN499=AN500,BG500*AO1,(AP499-15)*AO1)</f>
        <v>0</v>
      </c>
      <c r="AQ500" s="75">
        <f>IF(AO500=12,(AQ499+1)*AO1,AQ499*AO1)</f>
        <v>0</v>
      </c>
      <c r="AR500" s="91">
        <f>SUM(MONTH(BC499+14)*AS1)</f>
        <v>0</v>
      </c>
      <c r="AS500" s="91">
        <f>SUM(DAY(BC499+14)*AS1)</f>
        <v>0</v>
      </c>
      <c r="AT500" s="91">
        <f>SUM(YEAR(BC499+14)*AS1)</f>
        <v>0</v>
      </c>
      <c r="AU500" s="91">
        <f>SUM(MONTH(BC499+7)*AV1)</f>
        <v>0</v>
      </c>
      <c r="AV500" s="91">
        <f>SUM(DAY(BC499+7)*AV1)</f>
        <v>0</v>
      </c>
      <c r="AW500" s="91">
        <f>SUM(YEAR(BC499+7)*AV1)</f>
        <v>0</v>
      </c>
      <c r="AX500" s="91">
        <f t="shared" si="371"/>
        <v>1</v>
      </c>
      <c r="AY500" s="91">
        <f t="shared" si="369"/>
        <v>1</v>
      </c>
      <c r="AZ500" s="91">
        <f t="shared" si="370"/>
        <v>0</v>
      </c>
      <c r="BA500" s="91">
        <f t="shared" si="370"/>
        <v>0</v>
      </c>
      <c r="BB500" s="79">
        <f t="shared" si="372"/>
        <v>0</v>
      </c>
      <c r="BC500" s="91">
        <f t="shared" si="373"/>
        <v>0</v>
      </c>
      <c r="BD500" s="75" t="s">
        <v>59</v>
      </c>
      <c r="BE500" s="91">
        <f>IF(BC500&lt;BU42,((BC500*10)+5),999999)</f>
        <v>5</v>
      </c>
      <c r="BF500" s="91">
        <f t="shared" si="374"/>
        <v>1</v>
      </c>
      <c r="BG500" s="75">
        <f t="shared" si="375"/>
        <v>0</v>
      </c>
      <c r="BH500" s="75">
        <f t="shared" si="394"/>
        <v>0</v>
      </c>
      <c r="BI500" s="75" t="b">
        <f t="shared" si="376"/>
        <v>0</v>
      </c>
      <c r="BJ500" s="75">
        <f t="shared" si="377"/>
        <v>0</v>
      </c>
      <c r="BK500" s="75">
        <f t="shared" si="378"/>
        <v>0</v>
      </c>
      <c r="BL500" s="75" t="b">
        <f t="shared" si="379"/>
        <v>1</v>
      </c>
      <c r="BM500" s="75">
        <f t="shared" si="380"/>
        <v>0</v>
      </c>
      <c r="BN500" s="75">
        <f t="shared" si="381"/>
        <v>0</v>
      </c>
      <c r="BO500" s="75" t="b">
        <f t="shared" si="382"/>
        <v>0</v>
      </c>
      <c r="BP500" s="75">
        <f t="shared" si="383"/>
        <v>0</v>
      </c>
      <c r="BQ500" s="75">
        <f t="shared" si="384"/>
        <v>0</v>
      </c>
      <c r="BR500" s="75"/>
      <c r="BS500" s="72" t="b">
        <f t="shared" si="409"/>
        <v>0</v>
      </c>
      <c r="BT500" s="72">
        <f t="shared" si="414"/>
        <v>0</v>
      </c>
      <c r="BU500" s="69" t="str">
        <f t="shared" si="413"/>
        <v/>
      </c>
      <c r="BV500" s="75"/>
      <c r="BW500" s="75"/>
      <c r="BX500" s="75"/>
      <c r="BY500" s="75"/>
      <c r="BZ500" s="75"/>
      <c r="CA500" s="75"/>
      <c r="CB500" s="75"/>
      <c r="CC500" s="75"/>
      <c r="CD500" s="79">
        <f t="shared" si="385"/>
        <v>0</v>
      </c>
      <c r="CE500" s="92">
        <f>IF(CD500&lt;CE3,CD500,CE3)</f>
        <v>0</v>
      </c>
      <c r="CF500" s="72" t="str">
        <f>IF(CE500&gt;=CE3,"BALLOON","PMT")</f>
        <v>PMT</v>
      </c>
      <c r="CG500" s="91">
        <f t="shared" si="395"/>
        <v>0</v>
      </c>
      <c r="CH500" s="91">
        <f>IF(BX1=360,CB5,CG500)</f>
        <v>0</v>
      </c>
      <c r="CI500" s="75" t="b">
        <f t="shared" si="386"/>
        <v>0</v>
      </c>
      <c r="CJ500" s="75">
        <f t="shared" si="396"/>
        <v>0</v>
      </c>
      <c r="CK500" s="75">
        <f>SUM(CJ500*CK1)</f>
        <v>0</v>
      </c>
      <c r="CL500" s="98">
        <f t="shared" si="387"/>
        <v>0</v>
      </c>
      <c r="CM500" s="97">
        <f>IF(CF500="PMT",E16-CL500,0)</f>
        <v>0</v>
      </c>
      <c r="CN500" s="97">
        <f t="shared" si="401"/>
        <v>0</v>
      </c>
      <c r="CO500" s="97">
        <f t="shared" si="388"/>
        <v>0</v>
      </c>
      <c r="CP500" s="97">
        <f t="shared" si="389"/>
        <v>0</v>
      </c>
      <c r="CQ500" s="94">
        <f t="shared" si="390"/>
        <v>0</v>
      </c>
      <c r="CR500" s="95">
        <f t="shared" si="397"/>
        <v>0</v>
      </c>
      <c r="CS500" s="96">
        <f t="shared" si="391"/>
        <v>0</v>
      </c>
      <c r="CT500" s="75">
        <f t="shared" si="400"/>
        <v>0</v>
      </c>
      <c r="CU500" s="99">
        <f t="shared" si="392"/>
        <v>0</v>
      </c>
      <c r="CV500" s="99">
        <f t="shared" si="368"/>
        <v>0</v>
      </c>
      <c r="CW500" s="100">
        <f t="shared" si="398"/>
        <v>0</v>
      </c>
      <c r="CX500" s="75">
        <f>SUM(CR500*CT500*BE1)</f>
        <v>0</v>
      </c>
    </row>
    <row r="501" spans="1:102" ht="18.95" customHeight="1">
      <c r="A501" s="45" t="str">
        <f t="shared" si="403"/>
        <v/>
      </c>
      <c r="B501" s="55" t="str">
        <f t="shared" si="405"/>
        <v/>
      </c>
      <c r="C501" s="47" t="str">
        <f t="shared" si="404"/>
        <v/>
      </c>
      <c r="D501" s="56" t="str">
        <f t="shared" si="406"/>
        <v/>
      </c>
      <c r="E501" s="121" t="str">
        <f t="shared" si="410"/>
        <v/>
      </c>
      <c r="F501" s="121"/>
      <c r="G501" s="57" t="str">
        <f t="shared" si="407"/>
        <v/>
      </c>
      <c r="H501" s="57" t="str">
        <f t="shared" si="408"/>
        <v/>
      </c>
      <c r="I501" s="128" t="str">
        <f t="shared" si="411"/>
        <v/>
      </c>
      <c r="J501" s="128" t="str">
        <f t="shared" si="412"/>
        <v/>
      </c>
      <c r="K501" s="140" t="str">
        <f t="shared" si="399"/>
        <v/>
      </c>
      <c r="L501" s="140"/>
      <c r="M501" s="139" t="str">
        <f t="shared" si="415"/>
        <v/>
      </c>
      <c r="N501" s="139"/>
      <c r="O501" s="46" t="str">
        <f t="shared" si="416"/>
        <v/>
      </c>
      <c r="P501" s="51" t="str">
        <f t="shared" si="417"/>
        <v/>
      </c>
      <c r="Q501" s="51"/>
      <c r="R501" s="75">
        <f>IF(R500+1&lt;13,(R500+1)*S1,1*S1)</f>
        <v>0</v>
      </c>
      <c r="S501" s="75">
        <f>SUM(BG501*S1)</f>
        <v>0</v>
      </c>
      <c r="T501" s="75">
        <f>IF(R501=1,(T500+1)*S1,T500*S1)</f>
        <v>0</v>
      </c>
      <c r="U501" s="75">
        <f>IF(U500+3&lt;13,(U500+3)*V1,(U500-9)*V1)</f>
        <v>0</v>
      </c>
      <c r="V501" s="75">
        <f>SUM(BG501*V1)</f>
        <v>0</v>
      </c>
      <c r="W501" s="75">
        <f>IF(U501&lt;4,(W500+1)*V1,W500*V1)</f>
        <v>0</v>
      </c>
      <c r="X501" s="75">
        <f>IF(X500+6&lt;13,(X500+6)*Y1,(X500-6)*Y1)</f>
        <v>0</v>
      </c>
      <c r="Y501" s="75">
        <f>SUM(BG501*Y1)</f>
        <v>0</v>
      </c>
      <c r="Z501" s="75">
        <f>IF(X501&lt;6,(Z500+1)*Y1,Z500*Y1)</f>
        <v>0</v>
      </c>
      <c r="AA501" s="75">
        <f>SUM(AA500*AB1)</f>
        <v>0</v>
      </c>
      <c r="AB501" s="75">
        <f>SUM(BG501*AB1)</f>
        <v>0</v>
      </c>
      <c r="AC501" s="75">
        <f>SUM(AC500+1*AB1)</f>
        <v>0</v>
      </c>
      <c r="AD501" s="75">
        <v>0</v>
      </c>
      <c r="AE501" s="75">
        <v>0</v>
      </c>
      <c r="AF501" s="75">
        <v>0</v>
      </c>
      <c r="AG501" s="75">
        <f>IF(AG500+2&lt;13,(AG500+2)*AH1,(AG500-10)*AH1)</f>
        <v>0</v>
      </c>
      <c r="AH501" s="75">
        <f>SUM(BG501*AH1)</f>
        <v>0</v>
      </c>
      <c r="AI501" s="75">
        <f>IF(AG501&lt;3,(AI500+1)*AH1,AI500*AH1)</f>
        <v>0</v>
      </c>
      <c r="AJ501" s="75">
        <f>IF(AJ499=AJ500,(AJ500+1-AK501)*AL1,AJ500*AL1)</f>
        <v>0</v>
      </c>
      <c r="AK501" s="75">
        <f t="shared" si="402"/>
        <v>0</v>
      </c>
      <c r="AL501" s="75">
        <f>IF(AJ501-AJ500=0,(AL500+15)*AL1,AM1*AL1)</f>
        <v>0</v>
      </c>
      <c r="AM501" s="75">
        <f>IF(AK501=12,(AM500+1)*AL1,AM500*AL1)</f>
        <v>0</v>
      </c>
      <c r="AN501" s="75">
        <f>IF(AN499=AN500,(AN500+1-AO501)*AO1,AN500*AO1)</f>
        <v>0</v>
      </c>
      <c r="AO501" s="75">
        <f t="shared" si="393"/>
        <v>0</v>
      </c>
      <c r="AP501" s="75">
        <f>IF(AN500=AN501,BG501*AO1,(AP500-15)*AO1)</f>
        <v>0</v>
      </c>
      <c r="AQ501" s="75">
        <f>IF(AO501=12,(AQ500+1)*AO1,AQ500*AO1)</f>
        <v>0</v>
      </c>
      <c r="AR501" s="91">
        <f>SUM(MONTH(BC500+14)*AS1)</f>
        <v>0</v>
      </c>
      <c r="AS501" s="91">
        <f>SUM(DAY(BC500+14)*AS1)</f>
        <v>0</v>
      </c>
      <c r="AT501" s="91">
        <f>SUM(YEAR(BC500+14)*AS1)</f>
        <v>0</v>
      </c>
      <c r="AU501" s="91">
        <f>SUM(MONTH(BC500+7)*AV1)</f>
        <v>0</v>
      </c>
      <c r="AV501" s="91">
        <f>SUM(DAY(BC500+7)*AV1)</f>
        <v>0</v>
      </c>
      <c r="AW501" s="91">
        <f>SUM(YEAR(BC500+7)*AV1)</f>
        <v>0</v>
      </c>
      <c r="AX501" s="91">
        <f t="shared" si="371"/>
        <v>1</v>
      </c>
      <c r="AY501" s="91">
        <f t="shared" si="369"/>
        <v>1</v>
      </c>
      <c r="AZ501" s="91">
        <f t="shared" si="370"/>
        <v>0</v>
      </c>
      <c r="BA501" s="91">
        <f t="shared" si="370"/>
        <v>0</v>
      </c>
      <c r="BB501" s="79">
        <f t="shared" si="372"/>
        <v>0</v>
      </c>
      <c r="BC501" s="91">
        <f t="shared" si="373"/>
        <v>0</v>
      </c>
      <c r="BD501" s="75" t="s">
        <v>59</v>
      </c>
      <c r="BE501" s="91">
        <f>IF(BC501&lt;BU42,((BC501*10)+5),999999)</f>
        <v>5</v>
      </c>
      <c r="BF501" s="91">
        <f t="shared" si="374"/>
        <v>1</v>
      </c>
      <c r="BG501" s="75">
        <f t="shared" si="375"/>
        <v>0</v>
      </c>
      <c r="BH501" s="75">
        <f t="shared" si="394"/>
        <v>0</v>
      </c>
      <c r="BI501" s="75" t="b">
        <f t="shared" si="376"/>
        <v>0</v>
      </c>
      <c r="BJ501" s="75">
        <f t="shared" si="377"/>
        <v>0</v>
      </c>
      <c r="BK501" s="75">
        <f t="shared" si="378"/>
        <v>0</v>
      </c>
      <c r="BL501" s="75" t="b">
        <f t="shared" si="379"/>
        <v>1</v>
      </c>
      <c r="BM501" s="75">
        <f t="shared" si="380"/>
        <v>0</v>
      </c>
      <c r="BN501" s="75">
        <f t="shared" si="381"/>
        <v>0</v>
      </c>
      <c r="BO501" s="75" t="b">
        <f t="shared" si="382"/>
        <v>0</v>
      </c>
      <c r="BP501" s="75">
        <f t="shared" si="383"/>
        <v>0</v>
      </c>
      <c r="BQ501" s="75">
        <f t="shared" si="384"/>
        <v>0</v>
      </c>
      <c r="BR501" s="75"/>
      <c r="BS501" s="72" t="b">
        <f t="shared" si="409"/>
        <v>0</v>
      </c>
      <c r="BT501" s="72">
        <f t="shared" si="414"/>
        <v>0</v>
      </c>
      <c r="BU501" s="69" t="str">
        <f t="shared" si="413"/>
        <v/>
      </c>
      <c r="BV501" s="75"/>
      <c r="BW501" s="75"/>
      <c r="BX501" s="75"/>
      <c r="BY501" s="75"/>
      <c r="BZ501" s="75"/>
      <c r="CA501" s="75"/>
      <c r="CB501" s="75"/>
      <c r="CC501" s="75"/>
      <c r="CD501" s="79">
        <f t="shared" si="385"/>
        <v>0</v>
      </c>
      <c r="CE501" s="92">
        <f>IF(CD501&lt;CE3,CD501,CE3)</f>
        <v>0</v>
      </c>
      <c r="CF501" s="72" t="str">
        <f>IF(CE501&gt;=CE3,"BALLOON","PMT")</f>
        <v>PMT</v>
      </c>
      <c r="CG501" s="91">
        <f t="shared" si="395"/>
        <v>0</v>
      </c>
      <c r="CH501" s="91">
        <f>IF(BX1=360,CB5,CG501)</f>
        <v>0</v>
      </c>
      <c r="CI501" s="75" t="b">
        <f t="shared" si="386"/>
        <v>0</v>
      </c>
      <c r="CJ501" s="75">
        <f t="shared" si="396"/>
        <v>0</v>
      </c>
      <c r="CK501" s="75">
        <f>SUM(CJ501*CK1)</f>
        <v>0</v>
      </c>
      <c r="CL501" s="98">
        <f t="shared" si="387"/>
        <v>0</v>
      </c>
      <c r="CM501" s="97">
        <f>IF(CF501="PMT",E16-CL501,0)</f>
        <v>0</v>
      </c>
      <c r="CN501" s="97">
        <f t="shared" si="401"/>
        <v>0</v>
      </c>
      <c r="CO501" s="97">
        <f t="shared" si="388"/>
        <v>0</v>
      </c>
      <c r="CP501" s="97">
        <f t="shared" si="389"/>
        <v>0</v>
      </c>
      <c r="CQ501" s="94">
        <f t="shared" si="390"/>
        <v>0</v>
      </c>
      <c r="CR501" s="95">
        <f t="shared" si="397"/>
        <v>0</v>
      </c>
      <c r="CS501" s="96">
        <f t="shared" si="391"/>
        <v>0</v>
      </c>
      <c r="CT501" s="75">
        <f t="shared" si="400"/>
        <v>0</v>
      </c>
      <c r="CU501" s="99">
        <f t="shared" si="392"/>
        <v>0</v>
      </c>
      <c r="CV501" s="99">
        <f t="shared" si="368"/>
        <v>0</v>
      </c>
      <c r="CW501" s="100">
        <f t="shared" si="398"/>
        <v>0</v>
      </c>
      <c r="CX501" s="75">
        <f>SUM(CR501*CT501*BE1)</f>
        <v>0</v>
      </c>
    </row>
    <row r="502" spans="1:102" ht="18.95" customHeight="1">
      <c r="A502" s="45" t="str">
        <f t="shared" si="403"/>
        <v/>
      </c>
      <c r="B502" s="55" t="str">
        <f t="shared" si="405"/>
        <v/>
      </c>
      <c r="C502" s="47" t="str">
        <f t="shared" si="404"/>
        <v/>
      </c>
      <c r="D502" s="56" t="str">
        <f t="shared" si="406"/>
        <v/>
      </c>
      <c r="E502" s="121" t="str">
        <f t="shared" si="410"/>
        <v/>
      </c>
      <c r="F502" s="121"/>
      <c r="G502" s="57" t="str">
        <f t="shared" si="407"/>
        <v/>
      </c>
      <c r="H502" s="57" t="str">
        <f t="shared" si="408"/>
        <v/>
      </c>
      <c r="I502" s="128" t="str">
        <f t="shared" si="411"/>
        <v/>
      </c>
      <c r="J502" s="128" t="str">
        <f t="shared" si="412"/>
        <v/>
      </c>
      <c r="K502" s="140" t="str">
        <f t="shared" si="399"/>
        <v/>
      </c>
      <c r="L502" s="140"/>
      <c r="M502" s="139" t="str">
        <f t="shared" si="415"/>
        <v/>
      </c>
      <c r="N502" s="139"/>
      <c r="O502" s="46" t="str">
        <f t="shared" si="416"/>
        <v/>
      </c>
      <c r="P502" s="51" t="str">
        <f t="shared" si="417"/>
        <v/>
      </c>
      <c r="Q502" s="51"/>
      <c r="R502" s="75">
        <f>IF(R501+1&lt;13,(R501+1)*S1,1*S1)</f>
        <v>0</v>
      </c>
      <c r="S502" s="75">
        <f>SUM(BG502*S1)</f>
        <v>0</v>
      </c>
      <c r="T502" s="75">
        <f>IF(R502=1,(T501+1)*S1,T501*S1)</f>
        <v>0</v>
      </c>
      <c r="U502" s="75">
        <f>IF(U501+3&lt;13,(U501+3)*V1,(U501-9)*V1)</f>
        <v>0</v>
      </c>
      <c r="V502" s="75">
        <f>SUM(BG502*V1)</f>
        <v>0</v>
      </c>
      <c r="W502" s="75">
        <f>IF(U502&lt;4,(W501+1)*V1,W501*V1)</f>
        <v>0</v>
      </c>
      <c r="X502" s="75">
        <f>IF(X501+6&lt;13,(X501+6)*Y1,(X501-6)*Y1)</f>
        <v>0</v>
      </c>
      <c r="Y502" s="75">
        <f>SUM(BG502*Y1)</f>
        <v>0</v>
      </c>
      <c r="Z502" s="75">
        <f>IF(X502&lt;6,(Z501+1)*Y1,Z501*Y1)</f>
        <v>0</v>
      </c>
      <c r="AA502" s="75">
        <f>SUM(AA501*AB1)</f>
        <v>0</v>
      </c>
      <c r="AB502" s="75">
        <f>SUM(BG502*AB1)</f>
        <v>0</v>
      </c>
      <c r="AC502" s="75">
        <f>SUM(AC501+1*AB1)</f>
        <v>0</v>
      </c>
      <c r="AD502" s="75">
        <v>0</v>
      </c>
      <c r="AE502" s="75">
        <v>0</v>
      </c>
      <c r="AF502" s="75">
        <v>0</v>
      </c>
      <c r="AG502" s="75">
        <f>IF(AG501+2&lt;13,(AG501+2)*AH1,(AG501-10)*AH1)</f>
        <v>0</v>
      </c>
      <c r="AH502" s="75">
        <f>SUM(BG502*AH1)</f>
        <v>0</v>
      </c>
      <c r="AI502" s="75">
        <f>IF(AG502&lt;3,(AI501+1)*AH1,AI501*AH1)</f>
        <v>0</v>
      </c>
      <c r="AJ502" s="75">
        <f>IF(AJ500=AJ501,(AJ501+1-AK502)*AL1,AJ501*AL1)</f>
        <v>0</v>
      </c>
      <c r="AK502" s="75">
        <f t="shared" si="402"/>
        <v>0</v>
      </c>
      <c r="AL502" s="75">
        <f>IF(AJ502-AJ501=0,(AL501+15)*AL1,AM1*AL1)</f>
        <v>0</v>
      </c>
      <c r="AM502" s="75">
        <f>IF(AK502=12,(AM501+1)*AL1,AM501*AL1)</f>
        <v>0</v>
      </c>
      <c r="AN502" s="75">
        <f>IF(AN500=AN501,(AN501+1-AO502)*AO1,AN501*AO1)</f>
        <v>0</v>
      </c>
      <c r="AO502" s="75">
        <f t="shared" si="393"/>
        <v>0</v>
      </c>
      <c r="AP502" s="75">
        <f>IF(AN501=AN502,BG502*AO1,(AP501-15)*AO1)</f>
        <v>0</v>
      </c>
      <c r="AQ502" s="75">
        <f>IF(AO502=12,(AQ501+1)*AO1,AQ501*AO1)</f>
        <v>0</v>
      </c>
      <c r="AR502" s="91">
        <f>SUM(MONTH(BC501+14)*AS1)</f>
        <v>0</v>
      </c>
      <c r="AS502" s="91">
        <f>SUM(DAY(BC501+14)*AS1)</f>
        <v>0</v>
      </c>
      <c r="AT502" s="91">
        <f>SUM(YEAR(BC501+14)*AS1)</f>
        <v>0</v>
      </c>
      <c r="AU502" s="91">
        <f>SUM(MONTH(BC501+7)*AV1)</f>
        <v>0</v>
      </c>
      <c r="AV502" s="91">
        <f>SUM(DAY(BC501+7)*AV1)</f>
        <v>0</v>
      </c>
      <c r="AW502" s="91">
        <f>SUM(YEAR(BC501+7)*AV1)</f>
        <v>0</v>
      </c>
      <c r="AX502" s="91">
        <f t="shared" si="371"/>
        <v>1</v>
      </c>
      <c r="AY502" s="91">
        <f t="shared" si="369"/>
        <v>1</v>
      </c>
      <c r="AZ502" s="91">
        <f t="shared" si="370"/>
        <v>0</v>
      </c>
      <c r="BA502" s="91">
        <f t="shared" si="370"/>
        <v>0</v>
      </c>
      <c r="BB502" s="79">
        <f t="shared" si="372"/>
        <v>0</v>
      </c>
      <c r="BC502" s="91">
        <f t="shared" si="373"/>
        <v>0</v>
      </c>
      <c r="BD502" s="75" t="s">
        <v>59</v>
      </c>
      <c r="BE502" s="91">
        <f>IF(BC502&lt;BU42,((BC502*10)+5),999999)</f>
        <v>5</v>
      </c>
      <c r="BF502" s="91">
        <f t="shared" si="374"/>
        <v>1</v>
      </c>
      <c r="BG502" s="75">
        <f t="shared" si="375"/>
        <v>0</v>
      </c>
      <c r="BH502" s="75">
        <f t="shared" si="394"/>
        <v>0</v>
      </c>
      <c r="BI502" s="75" t="b">
        <f t="shared" si="376"/>
        <v>0</v>
      </c>
      <c r="BJ502" s="75">
        <f t="shared" si="377"/>
        <v>0</v>
      </c>
      <c r="BK502" s="75">
        <f t="shared" si="378"/>
        <v>0</v>
      </c>
      <c r="BL502" s="75" t="b">
        <f t="shared" si="379"/>
        <v>1</v>
      </c>
      <c r="BM502" s="75">
        <f t="shared" si="380"/>
        <v>0</v>
      </c>
      <c r="BN502" s="75">
        <f t="shared" si="381"/>
        <v>0</v>
      </c>
      <c r="BO502" s="75" t="b">
        <f t="shared" si="382"/>
        <v>0</v>
      </c>
      <c r="BP502" s="75">
        <f t="shared" si="383"/>
        <v>0</v>
      </c>
      <c r="BQ502" s="75">
        <f t="shared" si="384"/>
        <v>0</v>
      </c>
      <c r="BR502" s="75"/>
      <c r="BS502" s="72" t="b">
        <f t="shared" si="409"/>
        <v>0</v>
      </c>
      <c r="BT502" s="72">
        <f t="shared" si="414"/>
        <v>0</v>
      </c>
      <c r="BU502" s="69" t="str">
        <f t="shared" si="413"/>
        <v/>
      </c>
      <c r="BV502" s="75"/>
      <c r="BW502" s="75"/>
      <c r="BX502" s="75"/>
      <c r="BY502" s="75"/>
      <c r="BZ502" s="75"/>
      <c r="CA502" s="75"/>
      <c r="CB502" s="75"/>
      <c r="CC502" s="75"/>
      <c r="CD502" s="79">
        <f t="shared" si="385"/>
        <v>0</v>
      </c>
      <c r="CE502" s="92">
        <f>IF(CD502&lt;CE3,CD502,CE3)</f>
        <v>0</v>
      </c>
      <c r="CF502" s="72" t="str">
        <f>IF(CE502&gt;=CE3,"BALLOON","PMT")</f>
        <v>PMT</v>
      </c>
      <c r="CG502" s="91">
        <f t="shared" si="395"/>
        <v>0</v>
      </c>
      <c r="CH502" s="91">
        <f>IF(BX1=360,CB5,CG502)</f>
        <v>0</v>
      </c>
      <c r="CI502" s="75" t="b">
        <f t="shared" si="386"/>
        <v>0</v>
      </c>
      <c r="CJ502" s="75">
        <f t="shared" si="396"/>
        <v>0</v>
      </c>
      <c r="CK502" s="75">
        <f>SUM(CJ502*CK1)</f>
        <v>0</v>
      </c>
      <c r="CL502" s="98">
        <f t="shared" si="387"/>
        <v>0</v>
      </c>
      <c r="CM502" s="97">
        <f>IF(CF502="PMT",E16-CL502,0)</f>
        <v>0</v>
      </c>
      <c r="CN502" s="97">
        <f t="shared" si="401"/>
        <v>0</v>
      </c>
      <c r="CO502" s="97">
        <f t="shared" si="388"/>
        <v>0</v>
      </c>
      <c r="CP502" s="97">
        <f t="shared" si="389"/>
        <v>0</v>
      </c>
      <c r="CQ502" s="94">
        <f t="shared" si="390"/>
        <v>0</v>
      </c>
      <c r="CR502" s="95">
        <f t="shared" si="397"/>
        <v>0</v>
      </c>
      <c r="CS502" s="96">
        <f t="shared" si="391"/>
        <v>0</v>
      </c>
      <c r="CT502" s="75">
        <f t="shared" si="400"/>
        <v>0</v>
      </c>
      <c r="CU502" s="99">
        <f t="shared" si="392"/>
        <v>0</v>
      </c>
      <c r="CV502" s="99">
        <f t="shared" si="368"/>
        <v>0</v>
      </c>
      <c r="CW502" s="100">
        <f t="shared" si="398"/>
        <v>0</v>
      </c>
      <c r="CX502" s="75">
        <f>SUM(CR502*CT502*BE1)</f>
        <v>0</v>
      </c>
    </row>
    <row r="503" spans="1:102" ht="18.95" customHeight="1">
      <c r="A503" s="45" t="str">
        <f t="shared" si="403"/>
        <v/>
      </c>
      <c r="B503" s="55" t="str">
        <f t="shared" si="405"/>
        <v/>
      </c>
      <c r="C503" s="47" t="str">
        <f t="shared" si="404"/>
        <v/>
      </c>
      <c r="D503" s="56" t="str">
        <f t="shared" si="406"/>
        <v/>
      </c>
      <c r="E503" s="121" t="str">
        <f t="shared" si="410"/>
        <v/>
      </c>
      <c r="F503" s="121"/>
      <c r="G503" s="57" t="str">
        <f t="shared" si="407"/>
        <v/>
      </c>
      <c r="H503" s="57" t="str">
        <f t="shared" si="408"/>
        <v/>
      </c>
      <c r="I503" s="128" t="str">
        <f t="shared" si="411"/>
        <v/>
      </c>
      <c r="J503" s="128" t="str">
        <f t="shared" si="412"/>
        <v/>
      </c>
      <c r="K503" s="140" t="str">
        <f t="shared" ref="K503:K549" si="418">IF(C503="","","_____________")</f>
        <v/>
      </c>
      <c r="L503" s="140"/>
      <c r="M503" s="139" t="str">
        <f t="shared" si="415"/>
        <v/>
      </c>
      <c r="N503" s="139"/>
      <c r="O503" s="46" t="str">
        <f t="shared" si="416"/>
        <v/>
      </c>
      <c r="P503" s="51" t="str">
        <f t="shared" si="417"/>
        <v/>
      </c>
      <c r="Q503" s="51"/>
      <c r="R503" s="75">
        <f>IF(R502+1&lt;13,(R502+1)*S1,1*S1)</f>
        <v>0</v>
      </c>
      <c r="S503" s="75">
        <f>SUM(BG503*S1)</f>
        <v>0</v>
      </c>
      <c r="T503" s="75">
        <f>IF(R503=1,(T502+1)*S1,T502*S1)</f>
        <v>0</v>
      </c>
      <c r="U503" s="75">
        <f>IF(U502+3&lt;13,(U502+3)*V1,(U502-9)*V1)</f>
        <v>0</v>
      </c>
      <c r="V503" s="75">
        <f>SUM(BG503*V1)</f>
        <v>0</v>
      </c>
      <c r="W503" s="75">
        <f>IF(U503&lt;4,(W502+1)*V1,W502*V1)</f>
        <v>0</v>
      </c>
      <c r="X503" s="75">
        <f>IF(X502+6&lt;13,(X502+6)*Y1,(X502-6)*Y1)</f>
        <v>0</v>
      </c>
      <c r="Y503" s="75">
        <f>SUM(BG503*Y1)</f>
        <v>0</v>
      </c>
      <c r="Z503" s="75">
        <f>IF(X503&lt;6,(Z502+1)*Y1,Z502*Y1)</f>
        <v>0</v>
      </c>
      <c r="AA503" s="75">
        <f>SUM(AA502*AB1)</f>
        <v>0</v>
      </c>
      <c r="AB503" s="75">
        <f>SUM(BG503*AB1)</f>
        <v>0</v>
      </c>
      <c r="AC503" s="75">
        <f>SUM(AC502+1*AB1)</f>
        <v>0</v>
      </c>
      <c r="AD503" s="75">
        <v>0</v>
      </c>
      <c r="AE503" s="75">
        <v>0</v>
      </c>
      <c r="AF503" s="75">
        <v>0</v>
      </c>
      <c r="AG503" s="75">
        <f>IF(AG502+2&lt;13,(AG502+2)*AH1,(AG502-10)*AH1)</f>
        <v>0</v>
      </c>
      <c r="AH503" s="75">
        <f>SUM(BG503*AH1)</f>
        <v>0</v>
      </c>
      <c r="AI503" s="75">
        <f>IF(AG503&lt;3,(AI502+1)*AH1,AI502*AH1)</f>
        <v>0</v>
      </c>
      <c r="AJ503" s="75">
        <f>IF(AJ501=AJ502,(AJ502+1-AK503)*AL1,AJ502*AL1)</f>
        <v>0</v>
      </c>
      <c r="AK503" s="75">
        <f t="shared" si="402"/>
        <v>0</v>
      </c>
      <c r="AL503" s="75">
        <f>IF(AJ503-AJ502=0,(AL502+15)*AL1,AM1*AL1)</f>
        <v>0</v>
      </c>
      <c r="AM503" s="75">
        <f>IF(AK503=12,(AM502+1)*AL1,AM502*AL1)</f>
        <v>0</v>
      </c>
      <c r="AN503" s="75">
        <f>IF(AN501=AN502,(AN502+1-AO503)*AO1,AN502*AO1)</f>
        <v>0</v>
      </c>
      <c r="AO503" s="75">
        <f t="shared" si="393"/>
        <v>0</v>
      </c>
      <c r="AP503" s="75">
        <f>IF(AN502=AN503,BG503*AO1,(AP502-15)*AO1)</f>
        <v>0</v>
      </c>
      <c r="AQ503" s="75">
        <f>IF(AO503=12,(AQ502+1)*AO1,AQ502*AO1)</f>
        <v>0</v>
      </c>
      <c r="AR503" s="91">
        <f>SUM(MONTH(BC502+14)*AS1)</f>
        <v>0</v>
      </c>
      <c r="AS503" s="91">
        <f>SUM(DAY(BC502+14)*AS1)</f>
        <v>0</v>
      </c>
      <c r="AT503" s="91">
        <f>SUM(YEAR(BC502+14)*AS1)</f>
        <v>0</v>
      </c>
      <c r="AU503" s="91">
        <f>SUM(MONTH(BC502+7)*AV1)</f>
        <v>0</v>
      </c>
      <c r="AV503" s="91">
        <f>SUM(DAY(BC502+7)*AV1)</f>
        <v>0</v>
      </c>
      <c r="AW503" s="91">
        <f>SUM(YEAR(BC502+7)*AV1)</f>
        <v>0</v>
      </c>
      <c r="AX503" s="91">
        <f t="shared" si="371"/>
        <v>1</v>
      </c>
      <c r="AY503" s="91">
        <f t="shared" si="369"/>
        <v>1</v>
      </c>
      <c r="AZ503" s="91">
        <f t="shared" si="370"/>
        <v>0</v>
      </c>
      <c r="BA503" s="91">
        <f t="shared" si="370"/>
        <v>0</v>
      </c>
      <c r="BB503" s="79">
        <f t="shared" si="372"/>
        <v>0</v>
      </c>
      <c r="BC503" s="91">
        <f t="shared" si="373"/>
        <v>0</v>
      </c>
      <c r="BD503" s="75" t="s">
        <v>59</v>
      </c>
      <c r="BE503" s="91">
        <f>IF(BC503&lt;BU42,((BC503*10)+5),999999)</f>
        <v>5</v>
      </c>
      <c r="BF503" s="91">
        <f t="shared" si="374"/>
        <v>1</v>
      </c>
      <c r="BG503" s="75">
        <f t="shared" si="375"/>
        <v>0</v>
      </c>
      <c r="BH503" s="75">
        <f t="shared" si="394"/>
        <v>0</v>
      </c>
      <c r="BI503" s="75" t="b">
        <f t="shared" si="376"/>
        <v>0</v>
      </c>
      <c r="BJ503" s="75">
        <f t="shared" si="377"/>
        <v>0</v>
      </c>
      <c r="BK503" s="75">
        <f t="shared" si="378"/>
        <v>0</v>
      </c>
      <c r="BL503" s="75" t="b">
        <f t="shared" si="379"/>
        <v>1</v>
      </c>
      <c r="BM503" s="75">
        <f t="shared" si="380"/>
        <v>0</v>
      </c>
      <c r="BN503" s="75">
        <f t="shared" si="381"/>
        <v>0</v>
      </c>
      <c r="BO503" s="75" t="b">
        <f t="shared" si="382"/>
        <v>0</v>
      </c>
      <c r="BP503" s="75">
        <f t="shared" si="383"/>
        <v>0</v>
      </c>
      <c r="BQ503" s="75">
        <f t="shared" si="384"/>
        <v>0</v>
      </c>
      <c r="BR503" s="75"/>
      <c r="BS503" s="72" t="b">
        <f t="shared" si="409"/>
        <v>0</v>
      </c>
      <c r="BT503" s="72">
        <f t="shared" si="414"/>
        <v>0</v>
      </c>
      <c r="BU503" s="69" t="str">
        <f t="shared" si="413"/>
        <v/>
      </c>
      <c r="BV503" s="75"/>
      <c r="BW503" s="75"/>
      <c r="BX503" s="75"/>
      <c r="BY503" s="75"/>
      <c r="BZ503" s="75"/>
      <c r="CA503" s="75"/>
      <c r="CB503" s="75"/>
      <c r="CC503" s="75"/>
      <c r="CD503" s="79">
        <f t="shared" si="385"/>
        <v>0</v>
      </c>
      <c r="CE503" s="92">
        <f>IF(CD503&lt;CE3,CD503,CE3)</f>
        <v>0</v>
      </c>
      <c r="CF503" s="72" t="str">
        <f>IF(CE503&gt;=CE3,"BALLOON","PMT")</f>
        <v>PMT</v>
      </c>
      <c r="CG503" s="91">
        <f t="shared" si="395"/>
        <v>0</v>
      </c>
      <c r="CH503" s="91">
        <f>IF(BX1=360,CB5,CG503)</f>
        <v>0</v>
      </c>
      <c r="CI503" s="75" t="b">
        <f t="shared" si="386"/>
        <v>0</v>
      </c>
      <c r="CJ503" s="75">
        <f t="shared" si="396"/>
        <v>0</v>
      </c>
      <c r="CK503" s="75">
        <f>SUM(CJ503*CK1)</f>
        <v>0</v>
      </c>
      <c r="CL503" s="98">
        <f t="shared" si="387"/>
        <v>0</v>
      </c>
      <c r="CM503" s="97">
        <f>IF(CF503="PMT",E16-CL503,0)</f>
        <v>0</v>
      </c>
      <c r="CN503" s="97">
        <f t="shared" si="401"/>
        <v>0</v>
      </c>
      <c r="CO503" s="97">
        <f t="shared" si="388"/>
        <v>0</v>
      </c>
      <c r="CP503" s="97">
        <f t="shared" si="389"/>
        <v>0</v>
      </c>
      <c r="CQ503" s="94">
        <f t="shared" si="390"/>
        <v>0</v>
      </c>
      <c r="CR503" s="95">
        <f t="shared" si="397"/>
        <v>0</v>
      </c>
      <c r="CS503" s="96">
        <f t="shared" si="391"/>
        <v>0</v>
      </c>
      <c r="CT503" s="75">
        <f t="shared" si="400"/>
        <v>0</v>
      </c>
      <c r="CU503" s="99">
        <f t="shared" si="392"/>
        <v>0</v>
      </c>
      <c r="CV503" s="99">
        <f t="shared" si="368"/>
        <v>0</v>
      </c>
      <c r="CW503" s="100">
        <f t="shared" si="398"/>
        <v>0</v>
      </c>
      <c r="CX503" s="75">
        <f>SUM(CR503*CT503*BE1)</f>
        <v>0</v>
      </c>
    </row>
    <row r="504" spans="1:102" ht="18.95" customHeight="1">
      <c r="A504" s="45" t="str">
        <f t="shared" si="403"/>
        <v/>
      </c>
      <c r="B504" s="55" t="str">
        <f t="shared" si="405"/>
        <v/>
      </c>
      <c r="C504" s="47" t="str">
        <f t="shared" si="404"/>
        <v/>
      </c>
      <c r="D504" s="56" t="str">
        <f t="shared" si="406"/>
        <v/>
      </c>
      <c r="E504" s="121" t="str">
        <f t="shared" si="410"/>
        <v/>
      </c>
      <c r="F504" s="121"/>
      <c r="G504" s="57" t="str">
        <f t="shared" si="407"/>
        <v/>
      </c>
      <c r="H504" s="57" t="str">
        <f t="shared" si="408"/>
        <v/>
      </c>
      <c r="I504" s="128" t="str">
        <f t="shared" si="411"/>
        <v/>
      </c>
      <c r="J504" s="128" t="str">
        <f t="shared" si="412"/>
        <v/>
      </c>
      <c r="K504" s="140" t="str">
        <f t="shared" si="418"/>
        <v/>
      </c>
      <c r="L504" s="140"/>
      <c r="M504" s="139" t="str">
        <f t="shared" si="415"/>
        <v/>
      </c>
      <c r="N504" s="139"/>
      <c r="O504" s="46" t="str">
        <f t="shared" si="416"/>
        <v/>
      </c>
      <c r="P504" s="51" t="str">
        <f t="shared" si="417"/>
        <v/>
      </c>
      <c r="Q504" s="51"/>
      <c r="R504" s="75">
        <f>IF(R503+1&lt;13,(R503+1)*S1,1*S1)</f>
        <v>0</v>
      </c>
      <c r="S504" s="75">
        <f>SUM(BG504*S1)</f>
        <v>0</v>
      </c>
      <c r="T504" s="75">
        <f>IF(R504=1,(T503+1)*S1,T503*S1)</f>
        <v>0</v>
      </c>
      <c r="U504" s="75">
        <f>IF(U503+3&lt;13,(U503+3)*V1,(U503-9)*V1)</f>
        <v>0</v>
      </c>
      <c r="V504" s="75">
        <f>SUM(BG504*V1)</f>
        <v>0</v>
      </c>
      <c r="W504" s="75">
        <f>IF(U504&lt;4,(W503+1)*V1,W503*V1)</f>
        <v>0</v>
      </c>
      <c r="X504" s="75">
        <f>IF(X503+6&lt;13,(X503+6)*Y1,(X503-6)*Y1)</f>
        <v>0</v>
      </c>
      <c r="Y504" s="75">
        <f>SUM(BG504*Y1)</f>
        <v>0</v>
      </c>
      <c r="Z504" s="75">
        <f>IF(X504&lt;6,(Z503+1)*Y1,Z503*Y1)</f>
        <v>0</v>
      </c>
      <c r="AA504" s="75">
        <f>SUM(AA503*AB1)</f>
        <v>0</v>
      </c>
      <c r="AB504" s="75">
        <f>SUM(BG504*AB1)</f>
        <v>0</v>
      </c>
      <c r="AC504" s="75">
        <f>SUM(AC503+1*AB1)</f>
        <v>0</v>
      </c>
      <c r="AD504" s="75">
        <v>0</v>
      </c>
      <c r="AE504" s="75">
        <v>0</v>
      </c>
      <c r="AF504" s="75">
        <v>0</v>
      </c>
      <c r="AG504" s="75">
        <f>IF(AG503+2&lt;13,(AG503+2)*AH1,(AG503-10)*AH1)</f>
        <v>0</v>
      </c>
      <c r="AH504" s="75">
        <f>SUM(BG504*AH1)</f>
        <v>0</v>
      </c>
      <c r="AI504" s="75">
        <f>IF(AG504&lt;3,(AI503+1)*AH1,AI503*AH1)</f>
        <v>0</v>
      </c>
      <c r="AJ504" s="75">
        <f>IF(AJ502=AJ503,(AJ503+1-AK504)*AL1,AJ503*AL1)</f>
        <v>0</v>
      </c>
      <c r="AK504" s="75">
        <f t="shared" si="402"/>
        <v>0</v>
      </c>
      <c r="AL504" s="75">
        <f>IF(AJ504-AJ503=0,(AL503+15)*AL1,AM1*AL1)</f>
        <v>0</v>
      </c>
      <c r="AM504" s="75">
        <f>IF(AK504=12,(AM503+1)*AL1,AM503*AL1)</f>
        <v>0</v>
      </c>
      <c r="AN504" s="75">
        <f>IF(AN502=AN503,(AN503+1-AO504)*AO1,AN503*AO1)</f>
        <v>0</v>
      </c>
      <c r="AO504" s="75">
        <f t="shared" si="393"/>
        <v>0</v>
      </c>
      <c r="AP504" s="75">
        <f>IF(AN503=AN504,BG504*AO1,(AP503-15)*AO1)</f>
        <v>0</v>
      </c>
      <c r="AQ504" s="75">
        <f>IF(AO504=12,(AQ503+1)*AO1,AQ503*AO1)</f>
        <v>0</v>
      </c>
      <c r="AR504" s="91">
        <f>SUM(MONTH(BC503+14)*AS1)</f>
        <v>0</v>
      </c>
      <c r="AS504" s="91">
        <f>SUM(DAY(BC503+14)*AS1)</f>
        <v>0</v>
      </c>
      <c r="AT504" s="91">
        <f>SUM(YEAR(BC503+14)*AS1)</f>
        <v>0</v>
      </c>
      <c r="AU504" s="91">
        <f>SUM(MONTH(BC503+7)*AV1)</f>
        <v>0</v>
      </c>
      <c r="AV504" s="91">
        <f>SUM(DAY(BC503+7)*AV1)</f>
        <v>0</v>
      </c>
      <c r="AW504" s="91">
        <f>SUM(YEAR(BC503+7)*AV1)</f>
        <v>0</v>
      </c>
      <c r="AX504" s="91">
        <f t="shared" si="371"/>
        <v>1</v>
      </c>
      <c r="AY504" s="91">
        <f t="shared" si="369"/>
        <v>1</v>
      </c>
      <c r="AZ504" s="91">
        <f t="shared" si="370"/>
        <v>0</v>
      </c>
      <c r="BA504" s="91">
        <f t="shared" si="370"/>
        <v>0</v>
      </c>
      <c r="BB504" s="79">
        <f t="shared" si="372"/>
        <v>0</v>
      </c>
      <c r="BC504" s="91">
        <f t="shared" si="373"/>
        <v>0</v>
      </c>
      <c r="BD504" s="75" t="s">
        <v>59</v>
      </c>
      <c r="BE504" s="91">
        <f>IF(BC504&lt;BU42,((BC504*10)+5),999999)</f>
        <v>5</v>
      </c>
      <c r="BF504" s="91">
        <f t="shared" si="374"/>
        <v>1</v>
      </c>
      <c r="BG504" s="75">
        <f t="shared" si="375"/>
        <v>0</v>
      </c>
      <c r="BH504" s="75">
        <f t="shared" si="394"/>
        <v>0</v>
      </c>
      <c r="BI504" s="75" t="b">
        <f t="shared" si="376"/>
        <v>0</v>
      </c>
      <c r="BJ504" s="75">
        <f t="shared" si="377"/>
        <v>0</v>
      </c>
      <c r="BK504" s="75">
        <f t="shared" si="378"/>
        <v>0</v>
      </c>
      <c r="BL504" s="75" t="b">
        <f t="shared" si="379"/>
        <v>1</v>
      </c>
      <c r="BM504" s="75">
        <f t="shared" si="380"/>
        <v>0</v>
      </c>
      <c r="BN504" s="75">
        <f t="shared" si="381"/>
        <v>0</v>
      </c>
      <c r="BO504" s="75" t="b">
        <f t="shared" si="382"/>
        <v>0</v>
      </c>
      <c r="BP504" s="75">
        <f t="shared" si="383"/>
        <v>0</v>
      </c>
      <c r="BQ504" s="75">
        <f t="shared" si="384"/>
        <v>0</v>
      </c>
      <c r="BR504" s="75"/>
      <c r="BS504" s="72" t="b">
        <f t="shared" si="409"/>
        <v>0</v>
      </c>
      <c r="BT504" s="72">
        <f t="shared" si="414"/>
        <v>0</v>
      </c>
      <c r="BU504" s="69" t="str">
        <f t="shared" si="413"/>
        <v/>
      </c>
      <c r="BV504" s="75"/>
      <c r="BW504" s="75"/>
      <c r="BX504" s="75"/>
      <c r="BY504" s="75"/>
      <c r="BZ504" s="75"/>
      <c r="CA504" s="75"/>
      <c r="CB504" s="75"/>
      <c r="CC504" s="75"/>
      <c r="CD504" s="79">
        <f t="shared" si="385"/>
        <v>0</v>
      </c>
      <c r="CE504" s="92">
        <f>IF(CD504&lt;CE3,CD504,CE3)</f>
        <v>0</v>
      </c>
      <c r="CF504" s="72" t="str">
        <f>IF(CE504&gt;=CE3,"BALLOON","PMT")</f>
        <v>PMT</v>
      </c>
      <c r="CG504" s="91">
        <f t="shared" si="395"/>
        <v>0</v>
      </c>
      <c r="CH504" s="91">
        <f>IF(BX1=360,CB5,CG504)</f>
        <v>0</v>
      </c>
      <c r="CI504" s="75" t="b">
        <f t="shared" si="386"/>
        <v>0</v>
      </c>
      <c r="CJ504" s="75">
        <f t="shared" si="396"/>
        <v>0</v>
      </c>
      <c r="CK504" s="75">
        <f>SUM(CJ504*CK1)</f>
        <v>0</v>
      </c>
      <c r="CL504" s="98">
        <f t="shared" si="387"/>
        <v>0</v>
      </c>
      <c r="CM504" s="97">
        <f>IF(CF504="PMT",E16-CL504,0)</f>
        <v>0</v>
      </c>
      <c r="CN504" s="97">
        <f t="shared" si="401"/>
        <v>0</v>
      </c>
      <c r="CO504" s="97">
        <f t="shared" si="388"/>
        <v>0</v>
      </c>
      <c r="CP504" s="97">
        <f t="shared" si="389"/>
        <v>0</v>
      </c>
      <c r="CQ504" s="94">
        <f t="shared" si="390"/>
        <v>0</v>
      </c>
      <c r="CR504" s="95">
        <f t="shared" si="397"/>
        <v>0</v>
      </c>
      <c r="CS504" s="96">
        <f t="shared" si="391"/>
        <v>0</v>
      </c>
      <c r="CT504" s="75">
        <f t="shared" si="400"/>
        <v>0</v>
      </c>
      <c r="CU504" s="99">
        <f t="shared" si="392"/>
        <v>0</v>
      </c>
      <c r="CV504" s="99">
        <f t="shared" si="368"/>
        <v>0</v>
      </c>
      <c r="CW504" s="100">
        <f t="shared" si="398"/>
        <v>0</v>
      </c>
      <c r="CX504" s="75">
        <f>SUM(CR504*CT504*BE1)</f>
        <v>0</v>
      </c>
    </row>
    <row r="505" spans="1:102" ht="18.95" customHeight="1">
      <c r="A505" s="45" t="str">
        <f t="shared" si="403"/>
        <v/>
      </c>
      <c r="B505" s="55" t="str">
        <f t="shared" si="405"/>
        <v/>
      </c>
      <c r="C505" s="47" t="str">
        <f t="shared" si="404"/>
        <v/>
      </c>
      <c r="D505" s="56" t="str">
        <f t="shared" si="406"/>
        <v/>
      </c>
      <c r="E505" s="121" t="str">
        <f t="shared" si="410"/>
        <v/>
      </c>
      <c r="F505" s="121"/>
      <c r="G505" s="57" t="str">
        <f t="shared" si="407"/>
        <v/>
      </c>
      <c r="H505" s="57" t="str">
        <f t="shared" si="408"/>
        <v/>
      </c>
      <c r="I505" s="128" t="str">
        <f t="shared" si="411"/>
        <v/>
      </c>
      <c r="J505" s="128" t="str">
        <f t="shared" si="412"/>
        <v/>
      </c>
      <c r="K505" s="140" t="str">
        <f t="shared" si="418"/>
        <v/>
      </c>
      <c r="L505" s="140"/>
      <c r="M505" s="139" t="str">
        <f t="shared" si="415"/>
        <v/>
      </c>
      <c r="N505" s="139"/>
      <c r="O505" s="46" t="str">
        <f t="shared" si="416"/>
        <v/>
      </c>
      <c r="P505" s="51" t="str">
        <f t="shared" si="417"/>
        <v/>
      </c>
      <c r="Q505" s="51"/>
      <c r="R505" s="75">
        <f>IF(R504+1&lt;13,(R504+1)*S1,1*S1)</f>
        <v>0</v>
      </c>
      <c r="S505" s="75">
        <f>SUM(BG505*S1)</f>
        <v>0</v>
      </c>
      <c r="T505" s="75">
        <f>IF(R505=1,(T504+1)*S1,T504*S1)</f>
        <v>0</v>
      </c>
      <c r="U505" s="75">
        <f>IF(U504+3&lt;13,(U504+3)*V1,(U504-9)*V1)</f>
        <v>0</v>
      </c>
      <c r="V505" s="75">
        <f>SUM(BG505*V1)</f>
        <v>0</v>
      </c>
      <c r="W505" s="75">
        <f>IF(U505&lt;4,(W504+1)*V1,W504*V1)</f>
        <v>0</v>
      </c>
      <c r="X505" s="75">
        <f>IF(X504+6&lt;13,(X504+6)*Y1,(X504-6)*Y1)</f>
        <v>0</v>
      </c>
      <c r="Y505" s="75">
        <f>SUM(BG505*Y1)</f>
        <v>0</v>
      </c>
      <c r="Z505" s="75">
        <f>IF(X505&lt;6,(Z504+1)*Y1,Z504*Y1)</f>
        <v>0</v>
      </c>
      <c r="AA505" s="75">
        <f>SUM(AA504*AB1)</f>
        <v>0</v>
      </c>
      <c r="AB505" s="75">
        <f>SUM(BG505*AB1)</f>
        <v>0</v>
      </c>
      <c r="AC505" s="75">
        <f>SUM(AC504+1*AB1)</f>
        <v>0</v>
      </c>
      <c r="AD505" s="75">
        <v>0</v>
      </c>
      <c r="AE505" s="75">
        <v>0</v>
      </c>
      <c r="AF505" s="75">
        <v>0</v>
      </c>
      <c r="AG505" s="75">
        <f>IF(AG504+2&lt;13,(AG504+2)*AH1,(AG504-10)*AH1)</f>
        <v>0</v>
      </c>
      <c r="AH505" s="75">
        <f>SUM(BG505*AH1)</f>
        <v>0</v>
      </c>
      <c r="AI505" s="75">
        <f>IF(AG505&lt;3,(AI504+1)*AH1,AI504*AH1)</f>
        <v>0</v>
      </c>
      <c r="AJ505" s="75">
        <f>IF(AJ503=AJ504,(AJ504+1-AK505)*AL1,AJ504*AL1)</f>
        <v>0</v>
      </c>
      <c r="AK505" s="75">
        <f t="shared" si="402"/>
        <v>0</v>
      </c>
      <c r="AL505" s="75">
        <f>IF(AJ505-AJ504=0,(AL504+15)*AL1,AM1*AL1)</f>
        <v>0</v>
      </c>
      <c r="AM505" s="75">
        <f>IF(AK505=12,(AM504+1)*AL1,AM504*AL1)</f>
        <v>0</v>
      </c>
      <c r="AN505" s="75">
        <f>IF(AN503=AN504,(AN504+1-AO505)*AO1,AN504*AO1)</f>
        <v>0</v>
      </c>
      <c r="AO505" s="75">
        <f t="shared" si="393"/>
        <v>0</v>
      </c>
      <c r="AP505" s="75">
        <f>IF(AN504=AN505,BG505*AO1,(AP504-15)*AO1)</f>
        <v>0</v>
      </c>
      <c r="AQ505" s="75">
        <f>IF(AO505=12,(AQ504+1)*AO1,AQ504*AO1)</f>
        <v>0</v>
      </c>
      <c r="AR505" s="91">
        <f>SUM(MONTH(BC504+14)*AS1)</f>
        <v>0</v>
      </c>
      <c r="AS505" s="91">
        <f>SUM(DAY(BC504+14)*AS1)</f>
        <v>0</v>
      </c>
      <c r="AT505" s="91">
        <f>SUM(YEAR(BC504+14)*AS1)</f>
        <v>0</v>
      </c>
      <c r="AU505" s="91">
        <f>SUM(MONTH(BC504+7)*AV1)</f>
        <v>0</v>
      </c>
      <c r="AV505" s="91">
        <f>SUM(DAY(BC504+7)*AV1)</f>
        <v>0</v>
      </c>
      <c r="AW505" s="91">
        <f>SUM(YEAR(BC504+7)*AV1)</f>
        <v>0</v>
      </c>
      <c r="AX505" s="91">
        <f t="shared" si="371"/>
        <v>1</v>
      </c>
      <c r="AY505" s="91">
        <f t="shared" si="369"/>
        <v>1</v>
      </c>
      <c r="AZ505" s="91">
        <f t="shared" si="370"/>
        <v>0</v>
      </c>
      <c r="BA505" s="91">
        <f t="shared" si="370"/>
        <v>0</v>
      </c>
      <c r="BB505" s="79">
        <f t="shared" si="372"/>
        <v>0</v>
      </c>
      <c r="BC505" s="91">
        <f t="shared" si="373"/>
        <v>0</v>
      </c>
      <c r="BD505" s="75" t="s">
        <v>59</v>
      </c>
      <c r="BE505" s="91">
        <f>IF(BC505&lt;BU42,((BC505*10)+5),999999)</f>
        <v>5</v>
      </c>
      <c r="BF505" s="91">
        <f t="shared" si="374"/>
        <v>1</v>
      </c>
      <c r="BG505" s="75">
        <f t="shared" si="375"/>
        <v>0</v>
      </c>
      <c r="BH505" s="75">
        <f t="shared" si="394"/>
        <v>0</v>
      </c>
      <c r="BI505" s="75" t="b">
        <f t="shared" si="376"/>
        <v>0</v>
      </c>
      <c r="BJ505" s="75">
        <f t="shared" si="377"/>
        <v>0</v>
      </c>
      <c r="BK505" s="75">
        <f t="shared" si="378"/>
        <v>0</v>
      </c>
      <c r="BL505" s="75" t="b">
        <f t="shared" si="379"/>
        <v>1</v>
      </c>
      <c r="BM505" s="75">
        <f t="shared" si="380"/>
        <v>0</v>
      </c>
      <c r="BN505" s="75">
        <f t="shared" si="381"/>
        <v>0</v>
      </c>
      <c r="BO505" s="75" t="b">
        <f t="shared" si="382"/>
        <v>0</v>
      </c>
      <c r="BP505" s="75">
        <f t="shared" si="383"/>
        <v>0</v>
      </c>
      <c r="BQ505" s="75">
        <f t="shared" si="384"/>
        <v>0</v>
      </c>
      <c r="BR505" s="75"/>
      <c r="BS505" s="72" t="b">
        <f t="shared" si="409"/>
        <v>0</v>
      </c>
      <c r="BT505" s="72">
        <f t="shared" si="414"/>
        <v>0</v>
      </c>
      <c r="BU505" s="69" t="str">
        <f t="shared" si="413"/>
        <v/>
      </c>
      <c r="BV505" s="75"/>
      <c r="BW505" s="75"/>
      <c r="BX505" s="75"/>
      <c r="BY505" s="75"/>
      <c r="BZ505" s="75"/>
      <c r="CA505" s="75"/>
      <c r="CB505" s="75"/>
      <c r="CC505" s="75"/>
      <c r="CD505" s="79">
        <f t="shared" si="385"/>
        <v>0</v>
      </c>
      <c r="CE505" s="92">
        <f>IF(CD505&lt;CE3,CD505,CE3)</f>
        <v>0</v>
      </c>
      <c r="CF505" s="72" t="str">
        <f>IF(CE505&gt;=CE3,"BALLOON","PMT")</f>
        <v>PMT</v>
      </c>
      <c r="CG505" s="91">
        <f t="shared" si="395"/>
        <v>0</v>
      </c>
      <c r="CH505" s="91">
        <f>IF(BX1=360,CB5,CG505)</f>
        <v>0</v>
      </c>
      <c r="CI505" s="75" t="b">
        <f t="shared" si="386"/>
        <v>0</v>
      </c>
      <c r="CJ505" s="75">
        <f t="shared" si="396"/>
        <v>0</v>
      </c>
      <c r="CK505" s="75">
        <f>SUM(CJ505*CK1)</f>
        <v>0</v>
      </c>
      <c r="CL505" s="98">
        <f t="shared" si="387"/>
        <v>0</v>
      </c>
      <c r="CM505" s="97">
        <f>IF(CF505="PMT",E16-CL505,0)</f>
        <v>0</v>
      </c>
      <c r="CN505" s="97">
        <f t="shared" si="401"/>
        <v>0</v>
      </c>
      <c r="CO505" s="97">
        <f t="shared" si="388"/>
        <v>0</v>
      </c>
      <c r="CP505" s="97">
        <f t="shared" si="389"/>
        <v>0</v>
      </c>
      <c r="CQ505" s="94">
        <f t="shared" si="390"/>
        <v>0</v>
      </c>
      <c r="CR505" s="95">
        <f t="shared" si="397"/>
        <v>0</v>
      </c>
      <c r="CS505" s="96">
        <f t="shared" si="391"/>
        <v>0</v>
      </c>
      <c r="CT505" s="75">
        <f t="shared" si="400"/>
        <v>0</v>
      </c>
      <c r="CU505" s="99">
        <f t="shared" si="392"/>
        <v>0</v>
      </c>
      <c r="CV505" s="99">
        <f t="shared" si="368"/>
        <v>0</v>
      </c>
      <c r="CW505" s="100">
        <f t="shared" si="398"/>
        <v>0</v>
      </c>
      <c r="CX505" s="75">
        <f>SUM(CR505*CT505*BE1)</f>
        <v>0</v>
      </c>
    </row>
    <row r="506" spans="1:102" ht="18.95" customHeight="1">
      <c r="A506" s="45" t="str">
        <f t="shared" si="403"/>
        <v/>
      </c>
      <c r="B506" s="55" t="str">
        <f t="shared" si="405"/>
        <v/>
      </c>
      <c r="C506" s="47" t="str">
        <f t="shared" si="404"/>
        <v/>
      </c>
      <c r="D506" s="56" t="str">
        <f t="shared" si="406"/>
        <v/>
      </c>
      <c r="E506" s="121" t="str">
        <f t="shared" si="410"/>
        <v/>
      </c>
      <c r="F506" s="121"/>
      <c r="G506" s="57" t="str">
        <f t="shared" si="407"/>
        <v/>
      </c>
      <c r="H506" s="57" t="str">
        <f t="shared" si="408"/>
        <v/>
      </c>
      <c r="I506" s="128" t="str">
        <f t="shared" si="411"/>
        <v/>
      </c>
      <c r="J506" s="128" t="str">
        <f t="shared" si="412"/>
        <v/>
      </c>
      <c r="K506" s="140" t="str">
        <f t="shared" si="418"/>
        <v/>
      </c>
      <c r="L506" s="140"/>
      <c r="M506" s="139" t="str">
        <f t="shared" si="415"/>
        <v/>
      </c>
      <c r="N506" s="139"/>
      <c r="O506" s="46" t="str">
        <f t="shared" si="416"/>
        <v/>
      </c>
      <c r="P506" s="51" t="str">
        <f t="shared" si="417"/>
        <v/>
      </c>
      <c r="Q506" s="51"/>
      <c r="R506" s="75">
        <f>IF(R505+1&lt;13,(R505+1)*S1,1*S1)</f>
        <v>0</v>
      </c>
      <c r="S506" s="75">
        <f>SUM(BG506*S1)</f>
        <v>0</v>
      </c>
      <c r="T506" s="75">
        <f>IF(R506=1,(T505+1)*S1,T505*S1)</f>
        <v>0</v>
      </c>
      <c r="U506" s="75">
        <f>IF(U505+3&lt;13,(U505+3)*V1,(U505-9)*V1)</f>
        <v>0</v>
      </c>
      <c r="V506" s="75">
        <f>SUM(BG506*V1)</f>
        <v>0</v>
      </c>
      <c r="W506" s="75">
        <f>IF(U506&lt;4,(W505+1)*V1,W505*V1)</f>
        <v>0</v>
      </c>
      <c r="X506" s="75">
        <f>IF(X505+6&lt;13,(X505+6)*Y1,(X505-6)*Y1)</f>
        <v>0</v>
      </c>
      <c r="Y506" s="75">
        <f>SUM(BG506*Y1)</f>
        <v>0</v>
      </c>
      <c r="Z506" s="75">
        <f>IF(X506&lt;6,(Z505+1)*Y1,Z505*Y1)</f>
        <v>0</v>
      </c>
      <c r="AA506" s="75">
        <f>SUM(AA505*AB1)</f>
        <v>0</v>
      </c>
      <c r="AB506" s="75">
        <f>SUM(BG506*AB1)</f>
        <v>0</v>
      </c>
      <c r="AC506" s="75">
        <f>SUM(AC505+1*AB1)</f>
        <v>0</v>
      </c>
      <c r="AD506" s="75">
        <v>0</v>
      </c>
      <c r="AE506" s="75">
        <v>0</v>
      </c>
      <c r="AF506" s="75">
        <v>0</v>
      </c>
      <c r="AG506" s="75">
        <f>IF(AG505+2&lt;13,(AG505+2)*AH1,(AG505-10)*AH1)</f>
        <v>0</v>
      </c>
      <c r="AH506" s="75">
        <f>SUM(BG506*AH1)</f>
        <v>0</v>
      </c>
      <c r="AI506" s="75">
        <f>IF(AG506&lt;3,(AI505+1)*AH1,AI505*AH1)</f>
        <v>0</v>
      </c>
      <c r="AJ506" s="75">
        <f>IF(AJ504=AJ505,(AJ505+1-AK506)*AL1,AJ505*AL1)</f>
        <v>0</v>
      </c>
      <c r="AK506" s="75">
        <f t="shared" si="402"/>
        <v>0</v>
      </c>
      <c r="AL506" s="75">
        <f>IF(AJ506-AJ505=0,(AL505+15)*AL1,AM1*AL1)</f>
        <v>0</v>
      </c>
      <c r="AM506" s="75">
        <f>IF(AK506=12,(AM505+1)*AL1,AM505*AL1)</f>
        <v>0</v>
      </c>
      <c r="AN506" s="75">
        <f>IF(AN504=AN505,(AN505+1-AO506)*AO1,AN505*AO1)</f>
        <v>0</v>
      </c>
      <c r="AO506" s="75">
        <f t="shared" si="393"/>
        <v>0</v>
      </c>
      <c r="AP506" s="75">
        <f>IF(AN505=AN506,BG506*AO1,(AP505-15)*AO1)</f>
        <v>0</v>
      </c>
      <c r="AQ506" s="75">
        <f>IF(AO506=12,(AQ505+1)*AO1,AQ505*AO1)</f>
        <v>0</v>
      </c>
      <c r="AR506" s="91">
        <f>SUM(MONTH(BC505+14)*AS1)</f>
        <v>0</v>
      </c>
      <c r="AS506" s="91">
        <f>SUM(DAY(BC505+14)*AS1)</f>
        <v>0</v>
      </c>
      <c r="AT506" s="91">
        <f>SUM(YEAR(BC505+14)*AS1)</f>
        <v>0</v>
      </c>
      <c r="AU506" s="91">
        <f>SUM(MONTH(BC505+7)*AV1)</f>
        <v>0</v>
      </c>
      <c r="AV506" s="91">
        <f>SUM(DAY(BC505+7)*AV1)</f>
        <v>0</v>
      </c>
      <c r="AW506" s="91">
        <f>SUM(YEAR(BC505+7)*AV1)</f>
        <v>0</v>
      </c>
      <c r="AX506" s="91">
        <f t="shared" si="371"/>
        <v>1</v>
      </c>
      <c r="AY506" s="91">
        <f t="shared" si="369"/>
        <v>1</v>
      </c>
      <c r="AZ506" s="91">
        <f t="shared" si="370"/>
        <v>0</v>
      </c>
      <c r="BA506" s="91">
        <f t="shared" si="370"/>
        <v>0</v>
      </c>
      <c r="BB506" s="79">
        <f t="shared" si="372"/>
        <v>0</v>
      </c>
      <c r="BC506" s="91">
        <f t="shared" si="373"/>
        <v>0</v>
      </c>
      <c r="BD506" s="75" t="s">
        <v>59</v>
      </c>
      <c r="BE506" s="91">
        <f>IF(BC506&lt;BU42,((BC506*10)+5),999999)</f>
        <v>5</v>
      </c>
      <c r="BF506" s="91">
        <f t="shared" si="374"/>
        <v>1</v>
      </c>
      <c r="BG506" s="75">
        <f t="shared" si="375"/>
        <v>0</v>
      </c>
      <c r="BH506" s="75">
        <f t="shared" si="394"/>
        <v>0</v>
      </c>
      <c r="BI506" s="75" t="b">
        <f t="shared" si="376"/>
        <v>0</v>
      </c>
      <c r="BJ506" s="75">
        <f t="shared" si="377"/>
        <v>0</v>
      </c>
      <c r="BK506" s="75">
        <f t="shared" si="378"/>
        <v>0</v>
      </c>
      <c r="BL506" s="75" t="b">
        <f t="shared" si="379"/>
        <v>1</v>
      </c>
      <c r="BM506" s="75">
        <f t="shared" si="380"/>
        <v>0</v>
      </c>
      <c r="BN506" s="75">
        <f t="shared" si="381"/>
        <v>0</v>
      </c>
      <c r="BO506" s="75" t="b">
        <f t="shared" si="382"/>
        <v>0</v>
      </c>
      <c r="BP506" s="75">
        <f t="shared" si="383"/>
        <v>0</v>
      </c>
      <c r="BQ506" s="75">
        <f t="shared" si="384"/>
        <v>0</v>
      </c>
      <c r="BR506" s="75"/>
      <c r="BS506" s="72" t="b">
        <f t="shared" si="409"/>
        <v>0</v>
      </c>
      <c r="BT506" s="72">
        <f t="shared" si="414"/>
        <v>0</v>
      </c>
      <c r="BU506" s="69" t="str">
        <f t="shared" si="413"/>
        <v/>
      </c>
      <c r="BV506" s="75"/>
      <c r="BW506" s="75"/>
      <c r="BX506" s="75"/>
      <c r="BY506" s="75"/>
      <c r="BZ506" s="75"/>
      <c r="CA506" s="75"/>
      <c r="CB506" s="75"/>
      <c r="CC506" s="75"/>
      <c r="CD506" s="79">
        <f t="shared" si="385"/>
        <v>0</v>
      </c>
      <c r="CE506" s="92">
        <f>IF(CD506&lt;CE3,CD506,CE3)</f>
        <v>0</v>
      </c>
      <c r="CF506" s="72" t="str">
        <f>IF(CE506&gt;=CE3,"BALLOON","PMT")</f>
        <v>PMT</v>
      </c>
      <c r="CG506" s="91">
        <f t="shared" si="395"/>
        <v>0</v>
      </c>
      <c r="CH506" s="91">
        <f>IF(BX1=360,CB5,CG506)</f>
        <v>0</v>
      </c>
      <c r="CI506" s="75" t="b">
        <f t="shared" si="386"/>
        <v>0</v>
      </c>
      <c r="CJ506" s="75">
        <f t="shared" si="396"/>
        <v>0</v>
      </c>
      <c r="CK506" s="75">
        <f>SUM(CJ506*CK1)</f>
        <v>0</v>
      </c>
      <c r="CL506" s="98">
        <f t="shared" si="387"/>
        <v>0</v>
      </c>
      <c r="CM506" s="97">
        <f>IF(CF506="PMT",E16-CL506,0)</f>
        <v>0</v>
      </c>
      <c r="CN506" s="97">
        <f t="shared" si="401"/>
        <v>0</v>
      </c>
      <c r="CO506" s="97">
        <f t="shared" si="388"/>
        <v>0</v>
      </c>
      <c r="CP506" s="97">
        <f t="shared" si="389"/>
        <v>0</v>
      </c>
      <c r="CQ506" s="94">
        <f t="shared" si="390"/>
        <v>0</v>
      </c>
      <c r="CR506" s="95">
        <f t="shared" si="397"/>
        <v>0</v>
      </c>
      <c r="CS506" s="96">
        <f t="shared" si="391"/>
        <v>0</v>
      </c>
      <c r="CT506" s="75">
        <f t="shared" si="400"/>
        <v>0</v>
      </c>
      <c r="CU506" s="99">
        <f t="shared" si="392"/>
        <v>0</v>
      </c>
      <c r="CV506" s="99">
        <f t="shared" ref="CV506:CV569" si="419">IF(CQ506&lt;0,CS506,CU506)</f>
        <v>0</v>
      </c>
      <c r="CW506" s="100">
        <f t="shared" si="398"/>
        <v>0</v>
      </c>
      <c r="CX506" s="75">
        <f>SUM(CR506*CT506*BE1)</f>
        <v>0</v>
      </c>
    </row>
    <row r="507" spans="1:102" ht="18.95" customHeight="1">
      <c r="A507" s="45" t="str">
        <f t="shared" si="403"/>
        <v/>
      </c>
      <c r="B507" s="55" t="str">
        <f t="shared" si="405"/>
        <v/>
      </c>
      <c r="C507" s="47" t="str">
        <f t="shared" si="404"/>
        <v/>
      </c>
      <c r="D507" s="56" t="str">
        <f t="shared" si="406"/>
        <v/>
      </c>
      <c r="E507" s="121" t="str">
        <f t="shared" si="410"/>
        <v/>
      </c>
      <c r="F507" s="121"/>
      <c r="G507" s="57" t="str">
        <f t="shared" si="407"/>
        <v/>
      </c>
      <c r="H507" s="57" t="str">
        <f t="shared" si="408"/>
        <v/>
      </c>
      <c r="I507" s="128" t="str">
        <f t="shared" si="411"/>
        <v/>
      </c>
      <c r="J507" s="128" t="str">
        <f t="shared" si="412"/>
        <v/>
      </c>
      <c r="K507" s="140" t="str">
        <f t="shared" si="418"/>
        <v/>
      </c>
      <c r="L507" s="140"/>
      <c r="M507" s="139" t="str">
        <f t="shared" si="415"/>
        <v/>
      </c>
      <c r="N507" s="139"/>
      <c r="O507" s="46" t="str">
        <f t="shared" si="416"/>
        <v/>
      </c>
      <c r="P507" s="51" t="str">
        <f t="shared" si="417"/>
        <v/>
      </c>
      <c r="Q507" s="51"/>
      <c r="R507" s="75">
        <f>IF(R506+1&lt;13,(R506+1)*S1,1*S1)</f>
        <v>0</v>
      </c>
      <c r="S507" s="75">
        <f>SUM(BG507*S1)</f>
        <v>0</v>
      </c>
      <c r="T507" s="75">
        <f>IF(R507=1,(T506+1)*S1,T506*S1)</f>
        <v>0</v>
      </c>
      <c r="U507" s="75">
        <f>IF(U506+3&lt;13,(U506+3)*V1,(U506-9)*V1)</f>
        <v>0</v>
      </c>
      <c r="V507" s="75">
        <f>SUM(BG507*V1)</f>
        <v>0</v>
      </c>
      <c r="W507" s="75">
        <f>IF(U507&lt;4,(W506+1)*V1,W506*V1)</f>
        <v>0</v>
      </c>
      <c r="X507" s="75">
        <f>IF(X506+6&lt;13,(X506+6)*Y1,(X506-6)*Y1)</f>
        <v>0</v>
      </c>
      <c r="Y507" s="75">
        <f>SUM(BG507*Y1)</f>
        <v>0</v>
      </c>
      <c r="Z507" s="75">
        <f>IF(X507&lt;6,(Z506+1)*Y1,Z506*Y1)</f>
        <v>0</v>
      </c>
      <c r="AA507" s="75">
        <f>SUM(AA506*AB1)</f>
        <v>0</v>
      </c>
      <c r="AB507" s="75">
        <f>SUM(BG507*AB1)</f>
        <v>0</v>
      </c>
      <c r="AC507" s="75">
        <f>SUM(AC506+1*AB1)</f>
        <v>0</v>
      </c>
      <c r="AD507" s="75">
        <v>0</v>
      </c>
      <c r="AE507" s="75">
        <v>0</v>
      </c>
      <c r="AF507" s="75">
        <v>0</v>
      </c>
      <c r="AG507" s="75">
        <f>IF(AG506+2&lt;13,(AG506+2)*AH1,(AG506-10)*AH1)</f>
        <v>0</v>
      </c>
      <c r="AH507" s="75">
        <f>SUM(BG507*AH1)</f>
        <v>0</v>
      </c>
      <c r="AI507" s="75">
        <f>IF(AG507&lt;3,(AI506+1)*AH1,AI506*AH1)</f>
        <v>0</v>
      </c>
      <c r="AJ507" s="75">
        <f>IF(AJ505=AJ506,(AJ506+1-AK507)*AL1,AJ506*AL1)</f>
        <v>0</v>
      </c>
      <c r="AK507" s="75">
        <f t="shared" si="402"/>
        <v>0</v>
      </c>
      <c r="AL507" s="75">
        <f>IF(AJ507-AJ506=0,(AL506+15)*AL1,AM1*AL1)</f>
        <v>0</v>
      </c>
      <c r="AM507" s="75">
        <f>IF(AK507=12,(AM506+1)*AL1,AM506*AL1)</f>
        <v>0</v>
      </c>
      <c r="AN507" s="75">
        <f>IF(AN505=AN506,(AN506+1-AO507)*AO1,AN506*AO1)</f>
        <v>0</v>
      </c>
      <c r="AO507" s="75">
        <f t="shared" si="393"/>
        <v>0</v>
      </c>
      <c r="AP507" s="75">
        <f>IF(AN506=AN507,BG507*AO1,(AP506-15)*AO1)</f>
        <v>0</v>
      </c>
      <c r="AQ507" s="75">
        <f>IF(AO507=12,(AQ506+1)*AO1,AQ506*AO1)</f>
        <v>0</v>
      </c>
      <c r="AR507" s="91">
        <f>SUM(MONTH(BC506+14)*AS1)</f>
        <v>0</v>
      </c>
      <c r="AS507" s="91">
        <f>SUM(DAY(BC506+14)*AS1)</f>
        <v>0</v>
      </c>
      <c r="AT507" s="91">
        <f>SUM(YEAR(BC506+14)*AS1)</f>
        <v>0</v>
      </c>
      <c r="AU507" s="91">
        <f>SUM(MONTH(BC506+7)*AV1)</f>
        <v>0</v>
      </c>
      <c r="AV507" s="91">
        <f>SUM(DAY(BC506+7)*AV1)</f>
        <v>0</v>
      </c>
      <c r="AW507" s="91">
        <f>SUM(YEAR(BC506+7)*AV1)</f>
        <v>0</v>
      </c>
      <c r="AX507" s="91">
        <f t="shared" si="371"/>
        <v>1</v>
      </c>
      <c r="AY507" s="91">
        <f t="shared" si="369"/>
        <v>1</v>
      </c>
      <c r="AZ507" s="91">
        <f t="shared" si="370"/>
        <v>0</v>
      </c>
      <c r="BA507" s="91">
        <f t="shared" si="370"/>
        <v>0</v>
      </c>
      <c r="BB507" s="79">
        <f t="shared" si="372"/>
        <v>0</v>
      </c>
      <c r="BC507" s="91">
        <f t="shared" si="373"/>
        <v>0</v>
      </c>
      <c r="BD507" s="75" t="s">
        <v>59</v>
      </c>
      <c r="BE507" s="91">
        <f>IF(BC507&lt;BU42,((BC507*10)+5),999999)</f>
        <v>5</v>
      </c>
      <c r="BF507" s="91">
        <f t="shared" si="374"/>
        <v>1</v>
      </c>
      <c r="BG507" s="75">
        <f t="shared" si="375"/>
        <v>0</v>
      </c>
      <c r="BH507" s="75">
        <f t="shared" si="394"/>
        <v>0</v>
      </c>
      <c r="BI507" s="75" t="b">
        <f t="shared" si="376"/>
        <v>0</v>
      </c>
      <c r="BJ507" s="75">
        <f t="shared" si="377"/>
        <v>0</v>
      </c>
      <c r="BK507" s="75">
        <f t="shared" si="378"/>
        <v>0</v>
      </c>
      <c r="BL507" s="75" t="b">
        <f t="shared" si="379"/>
        <v>1</v>
      </c>
      <c r="BM507" s="75">
        <f t="shared" si="380"/>
        <v>0</v>
      </c>
      <c r="BN507" s="75">
        <f t="shared" si="381"/>
        <v>0</v>
      </c>
      <c r="BO507" s="75" t="b">
        <f t="shared" si="382"/>
        <v>0</v>
      </c>
      <c r="BP507" s="75">
        <f t="shared" si="383"/>
        <v>0</v>
      </c>
      <c r="BQ507" s="75">
        <f t="shared" si="384"/>
        <v>0</v>
      </c>
      <c r="BR507" s="75"/>
      <c r="BS507" s="72" t="b">
        <f t="shared" si="409"/>
        <v>0</v>
      </c>
      <c r="BT507" s="72">
        <f t="shared" si="414"/>
        <v>0</v>
      </c>
      <c r="BU507" s="69" t="str">
        <f t="shared" si="413"/>
        <v/>
      </c>
      <c r="BV507" s="75"/>
      <c r="BW507" s="75"/>
      <c r="BX507" s="75"/>
      <c r="BY507" s="75"/>
      <c r="BZ507" s="75"/>
      <c r="CA507" s="75"/>
      <c r="CB507" s="75"/>
      <c r="CC507" s="75"/>
      <c r="CD507" s="79">
        <f t="shared" si="385"/>
        <v>0</v>
      </c>
      <c r="CE507" s="92">
        <f>IF(CD507&lt;CE3,CD507,CE3)</f>
        <v>0</v>
      </c>
      <c r="CF507" s="72" t="str">
        <f>IF(CE507&gt;=CE3,"BALLOON","PMT")</f>
        <v>PMT</v>
      </c>
      <c r="CG507" s="91">
        <f t="shared" si="395"/>
        <v>0</v>
      </c>
      <c r="CH507" s="91">
        <f>IF(BX1=360,CB5,CG507)</f>
        <v>0</v>
      </c>
      <c r="CI507" s="75" t="b">
        <f t="shared" si="386"/>
        <v>0</v>
      </c>
      <c r="CJ507" s="75">
        <f t="shared" si="396"/>
        <v>0</v>
      </c>
      <c r="CK507" s="75">
        <f>SUM(CJ507*CK1)</f>
        <v>0</v>
      </c>
      <c r="CL507" s="98">
        <f t="shared" si="387"/>
        <v>0</v>
      </c>
      <c r="CM507" s="97">
        <f>IF(CF507="PMT",E16-CL507,0)</f>
        <v>0</v>
      </c>
      <c r="CN507" s="97">
        <f t="shared" si="401"/>
        <v>0</v>
      </c>
      <c r="CO507" s="97">
        <f t="shared" si="388"/>
        <v>0</v>
      </c>
      <c r="CP507" s="97">
        <f t="shared" si="389"/>
        <v>0</v>
      </c>
      <c r="CQ507" s="94">
        <f t="shared" si="390"/>
        <v>0</v>
      </c>
      <c r="CR507" s="95">
        <f t="shared" si="397"/>
        <v>0</v>
      </c>
      <c r="CS507" s="96">
        <f t="shared" si="391"/>
        <v>0</v>
      </c>
      <c r="CT507" s="75">
        <f t="shared" si="400"/>
        <v>0</v>
      </c>
      <c r="CU507" s="99">
        <f t="shared" si="392"/>
        <v>0</v>
      </c>
      <c r="CV507" s="99">
        <f t="shared" si="419"/>
        <v>0</v>
      </c>
      <c r="CW507" s="100">
        <f t="shared" si="398"/>
        <v>0</v>
      </c>
      <c r="CX507" s="75">
        <f>SUM(CR507*CT507*BE1)</f>
        <v>0</v>
      </c>
    </row>
    <row r="508" spans="1:102" ht="18.95" customHeight="1">
      <c r="A508" s="45" t="str">
        <f t="shared" si="403"/>
        <v/>
      </c>
      <c r="B508" s="55" t="str">
        <f t="shared" si="405"/>
        <v/>
      </c>
      <c r="C508" s="47" t="str">
        <f t="shared" si="404"/>
        <v/>
      </c>
      <c r="D508" s="56" t="str">
        <f t="shared" si="406"/>
        <v/>
      </c>
      <c r="E508" s="121" t="str">
        <f t="shared" si="410"/>
        <v/>
      </c>
      <c r="F508" s="121"/>
      <c r="G508" s="57" t="str">
        <f t="shared" si="407"/>
        <v/>
      </c>
      <c r="H508" s="57" t="str">
        <f t="shared" si="408"/>
        <v/>
      </c>
      <c r="I508" s="128" t="str">
        <f t="shared" si="411"/>
        <v/>
      </c>
      <c r="J508" s="128" t="str">
        <f t="shared" si="412"/>
        <v/>
      </c>
      <c r="K508" s="140" t="str">
        <f t="shared" si="418"/>
        <v/>
      </c>
      <c r="L508" s="140"/>
      <c r="M508" s="139" t="str">
        <f t="shared" si="415"/>
        <v/>
      </c>
      <c r="N508" s="139"/>
      <c r="O508" s="46" t="str">
        <f t="shared" si="416"/>
        <v/>
      </c>
      <c r="P508" s="51" t="str">
        <f t="shared" si="417"/>
        <v/>
      </c>
      <c r="Q508" s="51"/>
      <c r="R508" s="75">
        <f>IF(R507+1&lt;13,(R507+1)*S1,1*S1)</f>
        <v>0</v>
      </c>
      <c r="S508" s="75">
        <f>SUM(BG508*S1)</f>
        <v>0</v>
      </c>
      <c r="T508" s="75">
        <f>IF(R508=1,(T507+1)*S1,T507*S1)</f>
        <v>0</v>
      </c>
      <c r="U508" s="75">
        <f>IF(U507+3&lt;13,(U507+3)*V1,(U507-9)*V1)</f>
        <v>0</v>
      </c>
      <c r="V508" s="75">
        <f>SUM(BG508*V1)</f>
        <v>0</v>
      </c>
      <c r="W508" s="75">
        <f>IF(U508&lt;4,(W507+1)*V1,W507*V1)</f>
        <v>0</v>
      </c>
      <c r="X508" s="75">
        <f>IF(X507+6&lt;13,(X507+6)*Y1,(X507-6)*Y1)</f>
        <v>0</v>
      </c>
      <c r="Y508" s="75">
        <f>SUM(BG508*Y1)</f>
        <v>0</v>
      </c>
      <c r="Z508" s="75">
        <f>IF(X508&lt;6,(Z507+1)*Y1,Z507*Y1)</f>
        <v>0</v>
      </c>
      <c r="AA508" s="75">
        <f>SUM(AA507*AB1)</f>
        <v>0</v>
      </c>
      <c r="AB508" s="75">
        <f>SUM(BG508*AB1)</f>
        <v>0</v>
      </c>
      <c r="AC508" s="75">
        <f>SUM(AC507+1*AB1)</f>
        <v>0</v>
      </c>
      <c r="AD508" s="75">
        <v>0</v>
      </c>
      <c r="AE508" s="75">
        <v>0</v>
      </c>
      <c r="AF508" s="75">
        <v>0</v>
      </c>
      <c r="AG508" s="75">
        <f>IF(AG507+2&lt;13,(AG507+2)*AH1,(AG507-10)*AH1)</f>
        <v>0</v>
      </c>
      <c r="AH508" s="75">
        <f>SUM(BG508*AH1)</f>
        <v>0</v>
      </c>
      <c r="AI508" s="75">
        <f>IF(AG508&lt;3,(AI507+1)*AH1,AI507*AH1)</f>
        <v>0</v>
      </c>
      <c r="AJ508" s="75">
        <f>IF(AJ506=AJ507,(AJ507+1-AK508)*AL1,AJ507*AL1)</f>
        <v>0</v>
      </c>
      <c r="AK508" s="75">
        <f t="shared" si="402"/>
        <v>0</v>
      </c>
      <c r="AL508" s="75">
        <f>IF(AJ508-AJ507=0,(AL507+15)*AL1,AM1*AL1)</f>
        <v>0</v>
      </c>
      <c r="AM508" s="75">
        <f>IF(AK508=12,(AM507+1)*AL1,AM507*AL1)</f>
        <v>0</v>
      </c>
      <c r="AN508" s="75">
        <f>IF(AN506=AN507,(AN507+1-AO508)*AO1,AN507*AO1)</f>
        <v>0</v>
      </c>
      <c r="AO508" s="75">
        <f t="shared" si="393"/>
        <v>0</v>
      </c>
      <c r="AP508" s="75">
        <f>IF(AN507=AN508,BG508*AO1,(AP507-15)*AO1)</f>
        <v>0</v>
      </c>
      <c r="AQ508" s="75">
        <f>IF(AO508=12,(AQ507+1)*AO1,AQ507*AO1)</f>
        <v>0</v>
      </c>
      <c r="AR508" s="91">
        <f>SUM(MONTH(BC507+14)*AS1)</f>
        <v>0</v>
      </c>
      <c r="AS508" s="91">
        <f>SUM(DAY(BC507+14)*AS1)</f>
        <v>0</v>
      </c>
      <c r="AT508" s="91">
        <f>SUM(YEAR(BC507+14)*AS1)</f>
        <v>0</v>
      </c>
      <c r="AU508" s="91">
        <f>SUM(MONTH(BC507+7)*AV1)</f>
        <v>0</v>
      </c>
      <c r="AV508" s="91">
        <f>SUM(DAY(BC507+7)*AV1)</f>
        <v>0</v>
      </c>
      <c r="AW508" s="91">
        <f>SUM(YEAR(BC507+7)*AV1)</f>
        <v>0</v>
      </c>
      <c r="AX508" s="91">
        <f t="shared" si="371"/>
        <v>1</v>
      </c>
      <c r="AY508" s="91">
        <f t="shared" si="369"/>
        <v>1</v>
      </c>
      <c r="AZ508" s="91">
        <f t="shared" si="370"/>
        <v>0</v>
      </c>
      <c r="BA508" s="91">
        <f t="shared" si="370"/>
        <v>0</v>
      </c>
      <c r="BB508" s="79">
        <f t="shared" si="372"/>
        <v>0</v>
      </c>
      <c r="BC508" s="91">
        <f t="shared" si="373"/>
        <v>0</v>
      </c>
      <c r="BD508" s="75" t="s">
        <v>59</v>
      </c>
      <c r="BE508" s="91">
        <f>IF(BC508&lt;BU42,((BC508*10)+5),999999)</f>
        <v>5</v>
      </c>
      <c r="BF508" s="91">
        <f t="shared" si="374"/>
        <v>1</v>
      </c>
      <c r="BG508" s="75">
        <f t="shared" si="375"/>
        <v>0</v>
      </c>
      <c r="BH508" s="75">
        <f t="shared" si="394"/>
        <v>0</v>
      </c>
      <c r="BI508" s="75" t="b">
        <f t="shared" si="376"/>
        <v>0</v>
      </c>
      <c r="BJ508" s="75">
        <f t="shared" si="377"/>
        <v>0</v>
      </c>
      <c r="BK508" s="75">
        <f t="shared" si="378"/>
        <v>0</v>
      </c>
      <c r="BL508" s="75" t="b">
        <f t="shared" si="379"/>
        <v>1</v>
      </c>
      <c r="BM508" s="75">
        <f t="shared" si="380"/>
        <v>0</v>
      </c>
      <c r="BN508" s="75">
        <f t="shared" si="381"/>
        <v>0</v>
      </c>
      <c r="BO508" s="75" t="b">
        <f t="shared" si="382"/>
        <v>0</v>
      </c>
      <c r="BP508" s="75">
        <f t="shared" si="383"/>
        <v>0</v>
      </c>
      <c r="BQ508" s="75">
        <f t="shared" si="384"/>
        <v>0</v>
      </c>
      <c r="BR508" s="75"/>
      <c r="BS508" s="72" t="b">
        <f t="shared" si="409"/>
        <v>0</v>
      </c>
      <c r="BT508" s="72">
        <f t="shared" si="414"/>
        <v>0</v>
      </c>
      <c r="BU508" s="69" t="str">
        <f t="shared" si="413"/>
        <v/>
      </c>
      <c r="BV508" s="75"/>
      <c r="BW508" s="75"/>
      <c r="BX508" s="75"/>
      <c r="BY508" s="75"/>
      <c r="BZ508" s="75"/>
      <c r="CA508" s="75"/>
      <c r="CB508" s="75"/>
      <c r="CC508" s="75"/>
      <c r="CD508" s="79">
        <f t="shared" si="385"/>
        <v>0</v>
      </c>
      <c r="CE508" s="92">
        <f>IF(CD508&lt;CE3,CD508,CE3)</f>
        <v>0</v>
      </c>
      <c r="CF508" s="72" t="str">
        <f>IF(CE508&gt;=CE3,"BALLOON","PMT")</f>
        <v>PMT</v>
      </c>
      <c r="CG508" s="91">
        <f t="shared" si="395"/>
        <v>0</v>
      </c>
      <c r="CH508" s="91">
        <f>IF(BX1=360,CB5,CG508)</f>
        <v>0</v>
      </c>
      <c r="CI508" s="75" t="b">
        <f t="shared" si="386"/>
        <v>0</v>
      </c>
      <c r="CJ508" s="75">
        <f t="shared" si="396"/>
        <v>0</v>
      </c>
      <c r="CK508" s="75">
        <f>SUM(CJ508*CK1)</f>
        <v>0</v>
      </c>
      <c r="CL508" s="98">
        <f t="shared" si="387"/>
        <v>0</v>
      </c>
      <c r="CM508" s="97">
        <f>IF(CF508="PMT",E16-CL508,0)</f>
        <v>0</v>
      </c>
      <c r="CN508" s="97">
        <f t="shared" si="401"/>
        <v>0</v>
      </c>
      <c r="CO508" s="97">
        <f t="shared" si="388"/>
        <v>0</v>
      </c>
      <c r="CP508" s="97">
        <f t="shared" si="389"/>
        <v>0</v>
      </c>
      <c r="CQ508" s="94">
        <f t="shared" si="390"/>
        <v>0</v>
      </c>
      <c r="CR508" s="95">
        <f t="shared" si="397"/>
        <v>0</v>
      </c>
      <c r="CS508" s="96">
        <f t="shared" si="391"/>
        <v>0</v>
      </c>
      <c r="CT508" s="75">
        <f t="shared" si="400"/>
        <v>0</v>
      </c>
      <c r="CU508" s="99">
        <f t="shared" si="392"/>
        <v>0</v>
      </c>
      <c r="CV508" s="99">
        <f t="shared" si="419"/>
        <v>0</v>
      </c>
      <c r="CW508" s="100">
        <f t="shared" si="398"/>
        <v>0</v>
      </c>
      <c r="CX508" s="75">
        <f>SUM(CR508*CT508*BE1)</f>
        <v>0</v>
      </c>
    </row>
    <row r="509" spans="1:102" ht="18.95" customHeight="1">
      <c r="A509" s="45" t="str">
        <f t="shared" si="403"/>
        <v/>
      </c>
      <c r="B509" s="55" t="str">
        <f t="shared" si="405"/>
        <v/>
      </c>
      <c r="C509" s="47" t="str">
        <f t="shared" si="404"/>
        <v/>
      </c>
      <c r="D509" s="56" t="str">
        <f t="shared" si="406"/>
        <v/>
      </c>
      <c r="E509" s="121" t="str">
        <f t="shared" si="410"/>
        <v/>
      </c>
      <c r="F509" s="121"/>
      <c r="G509" s="57" t="str">
        <f t="shared" si="407"/>
        <v/>
      </c>
      <c r="H509" s="57" t="str">
        <f t="shared" si="408"/>
        <v/>
      </c>
      <c r="I509" s="128" t="str">
        <f t="shared" si="411"/>
        <v/>
      </c>
      <c r="J509" s="128" t="str">
        <f t="shared" si="412"/>
        <v/>
      </c>
      <c r="K509" s="140" t="str">
        <f t="shared" si="418"/>
        <v/>
      </c>
      <c r="L509" s="140"/>
      <c r="M509" s="139" t="str">
        <f t="shared" si="415"/>
        <v/>
      </c>
      <c r="N509" s="139"/>
      <c r="O509" s="46" t="str">
        <f t="shared" si="416"/>
        <v/>
      </c>
      <c r="P509" s="51" t="str">
        <f t="shared" si="417"/>
        <v/>
      </c>
      <c r="Q509" s="51"/>
      <c r="R509" s="75">
        <f>IF(R508+1&lt;13,(R508+1)*S1,1*S1)</f>
        <v>0</v>
      </c>
      <c r="S509" s="75">
        <f>SUM(BG509*S1)</f>
        <v>0</v>
      </c>
      <c r="T509" s="75">
        <f>IF(R509=1,(T508+1)*S1,T508*S1)</f>
        <v>0</v>
      </c>
      <c r="U509" s="75">
        <f>IF(U508+3&lt;13,(U508+3)*V1,(U508-9)*V1)</f>
        <v>0</v>
      </c>
      <c r="V509" s="75">
        <f>SUM(BG509*V1)</f>
        <v>0</v>
      </c>
      <c r="W509" s="75">
        <f>IF(U509&lt;4,(W508+1)*V1,W508*V1)</f>
        <v>0</v>
      </c>
      <c r="X509" s="75">
        <f>IF(X508+6&lt;13,(X508+6)*Y1,(X508-6)*Y1)</f>
        <v>0</v>
      </c>
      <c r="Y509" s="75">
        <f>SUM(BG509*Y1)</f>
        <v>0</v>
      </c>
      <c r="Z509" s="75">
        <f>IF(X509&lt;6,(Z508+1)*Y1,Z508*Y1)</f>
        <v>0</v>
      </c>
      <c r="AA509" s="75">
        <f>SUM(AA508*AB1)</f>
        <v>0</v>
      </c>
      <c r="AB509" s="75">
        <f>SUM(BG509*AB1)</f>
        <v>0</v>
      </c>
      <c r="AC509" s="75">
        <f>SUM(AC508+1*AB1)</f>
        <v>0</v>
      </c>
      <c r="AD509" s="75">
        <v>0</v>
      </c>
      <c r="AE509" s="75">
        <v>0</v>
      </c>
      <c r="AF509" s="75">
        <v>0</v>
      </c>
      <c r="AG509" s="75">
        <f>IF(AG508+2&lt;13,(AG508+2)*AH1,(AG508-10)*AH1)</f>
        <v>0</v>
      </c>
      <c r="AH509" s="75">
        <f>SUM(BG509*AH1)</f>
        <v>0</v>
      </c>
      <c r="AI509" s="75">
        <f>IF(AG509&lt;3,(AI508+1)*AH1,AI508*AH1)</f>
        <v>0</v>
      </c>
      <c r="AJ509" s="75">
        <f>IF(AJ507=AJ508,(AJ508+1-AK509)*AL1,AJ508*AL1)</f>
        <v>0</v>
      </c>
      <c r="AK509" s="75">
        <f t="shared" si="402"/>
        <v>0</v>
      </c>
      <c r="AL509" s="75">
        <f>IF(AJ509-AJ508=0,(AL508+15)*AL1,AM1*AL1)</f>
        <v>0</v>
      </c>
      <c r="AM509" s="75">
        <f>IF(AK509=12,(AM508+1)*AL1,AM508*AL1)</f>
        <v>0</v>
      </c>
      <c r="AN509" s="75">
        <f>IF(AN507=AN508,(AN508+1-AO509)*AO1,AN508*AO1)</f>
        <v>0</v>
      </c>
      <c r="AO509" s="75">
        <f t="shared" si="393"/>
        <v>0</v>
      </c>
      <c r="AP509" s="75">
        <f>IF(AN508=AN509,BG509*AO1,(AP508-15)*AO1)</f>
        <v>0</v>
      </c>
      <c r="AQ509" s="75">
        <f>IF(AO509=12,(AQ508+1)*AO1,AQ508*AO1)</f>
        <v>0</v>
      </c>
      <c r="AR509" s="91">
        <f>SUM(MONTH(BC508+14)*AS1)</f>
        <v>0</v>
      </c>
      <c r="AS509" s="91">
        <f>SUM(DAY(BC508+14)*AS1)</f>
        <v>0</v>
      </c>
      <c r="AT509" s="91">
        <f>SUM(YEAR(BC508+14)*AS1)</f>
        <v>0</v>
      </c>
      <c r="AU509" s="91">
        <f>SUM(MONTH(BC508+7)*AV1)</f>
        <v>0</v>
      </c>
      <c r="AV509" s="91">
        <f>SUM(DAY(BC508+7)*AV1)</f>
        <v>0</v>
      </c>
      <c r="AW509" s="91">
        <f>SUM(YEAR(BC508+7)*AV1)</f>
        <v>0</v>
      </c>
      <c r="AX509" s="91">
        <f t="shared" si="371"/>
        <v>1</v>
      </c>
      <c r="AY509" s="91">
        <f t="shared" si="369"/>
        <v>1</v>
      </c>
      <c r="AZ509" s="91">
        <f t="shared" si="370"/>
        <v>0</v>
      </c>
      <c r="BA509" s="91">
        <f t="shared" si="370"/>
        <v>0</v>
      </c>
      <c r="BB509" s="79">
        <f t="shared" si="372"/>
        <v>0</v>
      </c>
      <c r="BC509" s="91">
        <f t="shared" si="373"/>
        <v>0</v>
      </c>
      <c r="BD509" s="75" t="s">
        <v>59</v>
      </c>
      <c r="BE509" s="91">
        <f>IF(BC509&lt;BU42,((BC509*10)+5),999999)</f>
        <v>5</v>
      </c>
      <c r="BF509" s="91">
        <f t="shared" si="374"/>
        <v>1</v>
      </c>
      <c r="BG509" s="75">
        <f t="shared" si="375"/>
        <v>0</v>
      </c>
      <c r="BH509" s="75">
        <f t="shared" si="394"/>
        <v>0</v>
      </c>
      <c r="BI509" s="75" t="b">
        <f t="shared" si="376"/>
        <v>0</v>
      </c>
      <c r="BJ509" s="75">
        <f t="shared" si="377"/>
        <v>0</v>
      </c>
      <c r="BK509" s="75">
        <f t="shared" si="378"/>
        <v>0</v>
      </c>
      <c r="BL509" s="75" t="b">
        <f t="shared" si="379"/>
        <v>1</v>
      </c>
      <c r="BM509" s="75">
        <f t="shared" si="380"/>
        <v>0</v>
      </c>
      <c r="BN509" s="75">
        <f t="shared" si="381"/>
        <v>0</v>
      </c>
      <c r="BO509" s="75" t="b">
        <f t="shared" si="382"/>
        <v>0</v>
      </c>
      <c r="BP509" s="75">
        <f t="shared" si="383"/>
        <v>0</v>
      </c>
      <c r="BQ509" s="75">
        <f t="shared" si="384"/>
        <v>0</v>
      </c>
      <c r="BR509" s="75"/>
      <c r="BS509" s="72" t="b">
        <f t="shared" si="409"/>
        <v>0</v>
      </c>
      <c r="BT509" s="72">
        <f t="shared" si="414"/>
        <v>0</v>
      </c>
      <c r="BU509" s="69" t="str">
        <f t="shared" si="413"/>
        <v/>
      </c>
      <c r="BV509" s="75"/>
      <c r="BW509" s="75"/>
      <c r="BX509" s="75"/>
      <c r="BY509" s="75"/>
      <c r="BZ509" s="75"/>
      <c r="CA509" s="75"/>
      <c r="CB509" s="75"/>
      <c r="CC509" s="75"/>
      <c r="CD509" s="79">
        <f t="shared" si="385"/>
        <v>0</v>
      </c>
      <c r="CE509" s="92">
        <f>IF(CD509&lt;CE3,CD509,CE3)</f>
        <v>0</v>
      </c>
      <c r="CF509" s="72" t="str">
        <f>IF(CE509&gt;=CE3,"BALLOON","PMT")</f>
        <v>PMT</v>
      </c>
      <c r="CG509" s="91">
        <f t="shared" si="395"/>
        <v>0</v>
      </c>
      <c r="CH509" s="91">
        <f>IF(BX1=360,CB5,CG509)</f>
        <v>0</v>
      </c>
      <c r="CI509" s="75" t="b">
        <f t="shared" si="386"/>
        <v>0</v>
      </c>
      <c r="CJ509" s="75">
        <f t="shared" si="396"/>
        <v>0</v>
      </c>
      <c r="CK509" s="75">
        <f>SUM(CJ509*CK1)</f>
        <v>0</v>
      </c>
      <c r="CL509" s="98">
        <f t="shared" si="387"/>
        <v>0</v>
      </c>
      <c r="CM509" s="97">
        <f>IF(CF509="PMT",E16-CL509,0)</f>
        <v>0</v>
      </c>
      <c r="CN509" s="97">
        <f t="shared" si="401"/>
        <v>0</v>
      </c>
      <c r="CO509" s="97">
        <f t="shared" si="388"/>
        <v>0</v>
      </c>
      <c r="CP509" s="97">
        <f t="shared" si="389"/>
        <v>0</v>
      </c>
      <c r="CQ509" s="94">
        <f t="shared" si="390"/>
        <v>0</v>
      </c>
      <c r="CR509" s="95">
        <f t="shared" si="397"/>
        <v>0</v>
      </c>
      <c r="CS509" s="96">
        <f t="shared" si="391"/>
        <v>0</v>
      </c>
      <c r="CT509" s="75">
        <f t="shared" si="400"/>
        <v>0</v>
      </c>
      <c r="CU509" s="99">
        <f t="shared" si="392"/>
        <v>0</v>
      </c>
      <c r="CV509" s="99">
        <f t="shared" si="419"/>
        <v>0</v>
      </c>
      <c r="CW509" s="100">
        <f t="shared" si="398"/>
        <v>0</v>
      </c>
      <c r="CX509" s="75">
        <f>SUM(CR509*CT509*BE1)</f>
        <v>0</v>
      </c>
    </row>
    <row r="510" spans="1:102" ht="18.95" customHeight="1">
      <c r="A510" s="45" t="str">
        <f t="shared" si="403"/>
        <v/>
      </c>
      <c r="B510" s="55" t="str">
        <f t="shared" si="405"/>
        <v/>
      </c>
      <c r="C510" s="47" t="str">
        <f t="shared" si="404"/>
        <v/>
      </c>
      <c r="D510" s="56" t="str">
        <f t="shared" si="406"/>
        <v/>
      </c>
      <c r="E510" s="121" t="str">
        <f t="shared" si="410"/>
        <v/>
      </c>
      <c r="F510" s="121"/>
      <c r="G510" s="57" t="str">
        <f t="shared" si="407"/>
        <v/>
      </c>
      <c r="H510" s="57" t="str">
        <f t="shared" si="408"/>
        <v/>
      </c>
      <c r="I510" s="128" t="str">
        <f t="shared" si="411"/>
        <v/>
      </c>
      <c r="J510" s="128" t="str">
        <f t="shared" si="412"/>
        <v/>
      </c>
      <c r="K510" s="140" t="str">
        <f t="shared" si="418"/>
        <v/>
      </c>
      <c r="L510" s="140"/>
      <c r="M510" s="139" t="str">
        <f t="shared" si="415"/>
        <v/>
      </c>
      <c r="N510" s="139"/>
      <c r="O510" s="46" t="str">
        <f t="shared" si="416"/>
        <v/>
      </c>
      <c r="P510" s="51" t="str">
        <f t="shared" si="417"/>
        <v/>
      </c>
      <c r="Q510" s="51"/>
      <c r="R510" s="75">
        <f>IF(R509+1&lt;13,(R509+1)*S1,1*S1)</f>
        <v>0</v>
      </c>
      <c r="S510" s="75">
        <f>SUM(BG510*S1)</f>
        <v>0</v>
      </c>
      <c r="T510" s="75">
        <f>IF(R510=1,(T509+1)*S1,T509*S1)</f>
        <v>0</v>
      </c>
      <c r="U510" s="75">
        <f>IF(U509+3&lt;13,(U509+3)*V1,(U509-9)*V1)</f>
        <v>0</v>
      </c>
      <c r="V510" s="75">
        <f>SUM(BG510*V1)</f>
        <v>0</v>
      </c>
      <c r="W510" s="75">
        <f>IF(U510&lt;4,(W509+1)*V1,W509*V1)</f>
        <v>0</v>
      </c>
      <c r="X510" s="75">
        <f>IF(X509+6&lt;13,(X509+6)*Y1,(X509-6)*Y1)</f>
        <v>0</v>
      </c>
      <c r="Y510" s="75">
        <f>SUM(BG510*Y1)</f>
        <v>0</v>
      </c>
      <c r="Z510" s="75">
        <f>IF(X510&lt;6,(Z509+1)*Y1,Z509*Y1)</f>
        <v>0</v>
      </c>
      <c r="AA510" s="75">
        <f>SUM(AA509*AB1)</f>
        <v>0</v>
      </c>
      <c r="AB510" s="75">
        <f>SUM(BG510*AB1)</f>
        <v>0</v>
      </c>
      <c r="AC510" s="75">
        <f>SUM(AC509+1*AB1)</f>
        <v>0</v>
      </c>
      <c r="AD510" s="75">
        <v>0</v>
      </c>
      <c r="AE510" s="75">
        <v>0</v>
      </c>
      <c r="AF510" s="75">
        <v>0</v>
      </c>
      <c r="AG510" s="75">
        <f>IF(AG509+2&lt;13,(AG509+2)*AH1,(AG509-10)*AH1)</f>
        <v>0</v>
      </c>
      <c r="AH510" s="75">
        <f>SUM(BG510*AH1)</f>
        <v>0</v>
      </c>
      <c r="AI510" s="75">
        <f>IF(AG510&lt;3,(AI509+1)*AH1,AI509*AH1)</f>
        <v>0</v>
      </c>
      <c r="AJ510" s="75">
        <f>IF(AJ508=AJ509,(AJ509+1-AK510)*AL1,AJ509*AL1)</f>
        <v>0</v>
      </c>
      <c r="AK510" s="75">
        <f t="shared" si="402"/>
        <v>0</v>
      </c>
      <c r="AL510" s="75">
        <f>IF(AJ510-AJ509=0,(AL509+15)*AL1,AM1*AL1)</f>
        <v>0</v>
      </c>
      <c r="AM510" s="75">
        <f>IF(AK510=12,(AM509+1)*AL1,AM509*AL1)</f>
        <v>0</v>
      </c>
      <c r="AN510" s="75">
        <f>IF(AN508=AN509,(AN509+1-AO510)*AO1,AN509*AO1)</f>
        <v>0</v>
      </c>
      <c r="AO510" s="75">
        <f t="shared" si="393"/>
        <v>0</v>
      </c>
      <c r="AP510" s="75">
        <f>IF(AN509=AN510,BG510*AO1,(AP509-15)*AO1)</f>
        <v>0</v>
      </c>
      <c r="AQ510" s="75">
        <f>IF(AO510=12,(AQ509+1)*AO1,AQ509*AO1)</f>
        <v>0</v>
      </c>
      <c r="AR510" s="91">
        <f>SUM(MONTH(BC509+14)*AS1)</f>
        <v>0</v>
      </c>
      <c r="AS510" s="91">
        <f>SUM(DAY(BC509+14)*AS1)</f>
        <v>0</v>
      </c>
      <c r="AT510" s="91">
        <f>SUM(YEAR(BC509+14)*AS1)</f>
        <v>0</v>
      </c>
      <c r="AU510" s="91">
        <f>SUM(MONTH(BC509+7)*AV1)</f>
        <v>0</v>
      </c>
      <c r="AV510" s="91">
        <f>SUM(DAY(BC509+7)*AV1)</f>
        <v>0</v>
      </c>
      <c r="AW510" s="91">
        <f>SUM(YEAR(BC509+7)*AV1)</f>
        <v>0</v>
      </c>
      <c r="AX510" s="91">
        <f t="shared" si="371"/>
        <v>1</v>
      </c>
      <c r="AY510" s="91">
        <f t="shared" si="369"/>
        <v>1</v>
      </c>
      <c r="AZ510" s="91">
        <f t="shared" si="370"/>
        <v>0</v>
      </c>
      <c r="BA510" s="91">
        <f t="shared" si="370"/>
        <v>0</v>
      </c>
      <c r="BB510" s="79">
        <f t="shared" si="372"/>
        <v>0</v>
      </c>
      <c r="BC510" s="91">
        <f t="shared" si="373"/>
        <v>0</v>
      </c>
      <c r="BD510" s="75" t="s">
        <v>59</v>
      </c>
      <c r="BE510" s="91">
        <f>IF(BC510&lt;BU42,((BC510*10)+5),999999)</f>
        <v>5</v>
      </c>
      <c r="BF510" s="91">
        <f t="shared" si="374"/>
        <v>1</v>
      </c>
      <c r="BG510" s="75">
        <f t="shared" si="375"/>
        <v>0</v>
      </c>
      <c r="BH510" s="75">
        <f t="shared" si="394"/>
        <v>0</v>
      </c>
      <c r="BI510" s="75" t="b">
        <f t="shared" si="376"/>
        <v>0</v>
      </c>
      <c r="BJ510" s="75">
        <f t="shared" si="377"/>
        <v>0</v>
      </c>
      <c r="BK510" s="75">
        <f t="shared" si="378"/>
        <v>0</v>
      </c>
      <c r="BL510" s="75" t="b">
        <f t="shared" si="379"/>
        <v>1</v>
      </c>
      <c r="BM510" s="75">
        <f t="shared" si="380"/>
        <v>0</v>
      </c>
      <c r="BN510" s="75">
        <f t="shared" si="381"/>
        <v>0</v>
      </c>
      <c r="BO510" s="75" t="b">
        <f t="shared" si="382"/>
        <v>0</v>
      </c>
      <c r="BP510" s="75">
        <f t="shared" si="383"/>
        <v>0</v>
      </c>
      <c r="BQ510" s="75">
        <f t="shared" si="384"/>
        <v>0</v>
      </c>
      <c r="BR510" s="75"/>
      <c r="BS510" s="72" t="b">
        <f t="shared" si="409"/>
        <v>0</v>
      </c>
      <c r="BT510" s="72">
        <f t="shared" si="414"/>
        <v>0</v>
      </c>
      <c r="BU510" s="69" t="str">
        <f t="shared" si="413"/>
        <v/>
      </c>
      <c r="BV510" s="75"/>
      <c r="BW510" s="75"/>
      <c r="BX510" s="75"/>
      <c r="BY510" s="75"/>
      <c r="BZ510" s="75"/>
      <c r="CA510" s="75"/>
      <c r="CB510" s="75"/>
      <c r="CC510" s="75"/>
      <c r="CD510" s="79">
        <f t="shared" si="385"/>
        <v>0</v>
      </c>
      <c r="CE510" s="92">
        <f>IF(CD510&lt;CE3,CD510,CE3)</f>
        <v>0</v>
      </c>
      <c r="CF510" s="72" t="str">
        <f>IF(CE510&gt;=CE3,"BALLOON","PMT")</f>
        <v>PMT</v>
      </c>
      <c r="CG510" s="91">
        <f t="shared" si="395"/>
        <v>0</v>
      </c>
      <c r="CH510" s="91">
        <f>IF(BX1=360,CB5,CG510)</f>
        <v>0</v>
      </c>
      <c r="CI510" s="75" t="b">
        <f t="shared" si="386"/>
        <v>0</v>
      </c>
      <c r="CJ510" s="75">
        <f t="shared" si="396"/>
        <v>0</v>
      </c>
      <c r="CK510" s="75">
        <f>SUM(CJ510*CK1)</f>
        <v>0</v>
      </c>
      <c r="CL510" s="98">
        <f t="shared" si="387"/>
        <v>0</v>
      </c>
      <c r="CM510" s="97">
        <f>IF(CF510="PMT",E16-CL510,0)</f>
        <v>0</v>
      </c>
      <c r="CN510" s="97">
        <f t="shared" si="401"/>
        <v>0</v>
      </c>
      <c r="CO510" s="97">
        <f t="shared" si="388"/>
        <v>0</v>
      </c>
      <c r="CP510" s="97">
        <f t="shared" si="389"/>
        <v>0</v>
      </c>
      <c r="CQ510" s="94">
        <f t="shared" si="390"/>
        <v>0</v>
      </c>
      <c r="CR510" s="95">
        <f t="shared" si="397"/>
        <v>0</v>
      </c>
      <c r="CS510" s="96">
        <f t="shared" si="391"/>
        <v>0</v>
      </c>
      <c r="CT510" s="75">
        <f t="shared" si="400"/>
        <v>0</v>
      </c>
      <c r="CU510" s="99">
        <f t="shared" si="392"/>
        <v>0</v>
      </c>
      <c r="CV510" s="99">
        <f t="shared" si="419"/>
        <v>0</v>
      </c>
      <c r="CW510" s="100">
        <f t="shared" si="398"/>
        <v>0</v>
      </c>
      <c r="CX510" s="75">
        <f>SUM(CR510*CT510*BE1)</f>
        <v>0</v>
      </c>
    </row>
    <row r="511" spans="1:102" ht="18.95" customHeight="1">
      <c r="A511" s="45" t="str">
        <f t="shared" si="403"/>
        <v/>
      </c>
      <c r="B511" s="55" t="str">
        <f t="shared" si="405"/>
        <v/>
      </c>
      <c r="C511" s="47" t="str">
        <f t="shared" si="404"/>
        <v/>
      </c>
      <c r="D511" s="56" t="str">
        <f t="shared" si="406"/>
        <v/>
      </c>
      <c r="E511" s="121" t="str">
        <f t="shared" si="410"/>
        <v/>
      </c>
      <c r="F511" s="121"/>
      <c r="G511" s="57" t="str">
        <f t="shared" si="407"/>
        <v/>
      </c>
      <c r="H511" s="57" t="str">
        <f t="shared" si="408"/>
        <v/>
      </c>
      <c r="I511" s="128" t="str">
        <f t="shared" si="411"/>
        <v/>
      </c>
      <c r="J511" s="128" t="str">
        <f t="shared" si="412"/>
        <v/>
      </c>
      <c r="K511" s="140" t="str">
        <f t="shared" si="418"/>
        <v/>
      </c>
      <c r="L511" s="140"/>
      <c r="M511" s="139" t="str">
        <f t="shared" si="415"/>
        <v/>
      </c>
      <c r="N511" s="139"/>
      <c r="O511" s="46" t="str">
        <f t="shared" si="416"/>
        <v/>
      </c>
      <c r="P511" s="51" t="str">
        <f t="shared" si="417"/>
        <v/>
      </c>
      <c r="Q511" s="51"/>
      <c r="R511" s="75">
        <f>IF(R510+1&lt;13,(R510+1)*S1,1*S1)</f>
        <v>0</v>
      </c>
      <c r="S511" s="75">
        <f>SUM(BG511*S1)</f>
        <v>0</v>
      </c>
      <c r="T511" s="75">
        <f>IF(R511=1,(T510+1)*S1,T510*S1)</f>
        <v>0</v>
      </c>
      <c r="U511" s="75">
        <f>IF(U510+3&lt;13,(U510+3)*V1,(U510-9)*V1)</f>
        <v>0</v>
      </c>
      <c r="V511" s="75">
        <f>SUM(BG511*V1)</f>
        <v>0</v>
      </c>
      <c r="W511" s="75">
        <f>IF(U511&lt;4,(W510+1)*V1,W510*V1)</f>
        <v>0</v>
      </c>
      <c r="X511" s="75">
        <f>IF(X510+6&lt;13,(X510+6)*Y1,(X510-6)*Y1)</f>
        <v>0</v>
      </c>
      <c r="Y511" s="75">
        <f>SUM(BG511*Y1)</f>
        <v>0</v>
      </c>
      <c r="Z511" s="75">
        <f>IF(X511&lt;6,(Z510+1)*Y1,Z510*Y1)</f>
        <v>0</v>
      </c>
      <c r="AA511" s="75">
        <f>SUM(AA510*AB1)</f>
        <v>0</v>
      </c>
      <c r="AB511" s="75">
        <f>SUM(BG511*AB1)</f>
        <v>0</v>
      </c>
      <c r="AC511" s="75">
        <f>SUM(AC510+1*AB1)</f>
        <v>0</v>
      </c>
      <c r="AD511" s="75">
        <v>0</v>
      </c>
      <c r="AE511" s="75">
        <v>0</v>
      </c>
      <c r="AF511" s="75">
        <v>0</v>
      </c>
      <c r="AG511" s="75">
        <f>IF(AG510+2&lt;13,(AG510+2)*AH1,(AG510-10)*AH1)</f>
        <v>0</v>
      </c>
      <c r="AH511" s="75">
        <f>SUM(BG511*AH1)</f>
        <v>0</v>
      </c>
      <c r="AI511" s="75">
        <f>IF(AG511&lt;3,(AI510+1)*AH1,AI510*AH1)</f>
        <v>0</v>
      </c>
      <c r="AJ511" s="75">
        <f>IF(AJ509=AJ510,(AJ510+1-AK511)*AL1,AJ510*AL1)</f>
        <v>0</v>
      </c>
      <c r="AK511" s="75">
        <f t="shared" si="402"/>
        <v>0</v>
      </c>
      <c r="AL511" s="75">
        <f>IF(AJ511-AJ510=0,(AL510+15)*AL1,AM1*AL1)</f>
        <v>0</v>
      </c>
      <c r="AM511" s="75">
        <f>IF(AK511=12,(AM510+1)*AL1,AM510*AL1)</f>
        <v>0</v>
      </c>
      <c r="AN511" s="75">
        <f>IF(AN509=AN510,(AN510+1-AO511)*AO1,AN510*AO1)</f>
        <v>0</v>
      </c>
      <c r="AO511" s="75">
        <f t="shared" si="393"/>
        <v>0</v>
      </c>
      <c r="AP511" s="75">
        <f>IF(AN510=AN511,BG511*AO1,(AP510-15)*AO1)</f>
        <v>0</v>
      </c>
      <c r="AQ511" s="75">
        <f>IF(AO511=12,(AQ510+1)*AO1,AQ510*AO1)</f>
        <v>0</v>
      </c>
      <c r="AR511" s="91">
        <f>SUM(MONTH(BC510+14)*AS1)</f>
        <v>0</v>
      </c>
      <c r="AS511" s="91">
        <f>SUM(DAY(BC510+14)*AS1)</f>
        <v>0</v>
      </c>
      <c r="AT511" s="91">
        <f>SUM(YEAR(BC510+14)*AS1)</f>
        <v>0</v>
      </c>
      <c r="AU511" s="91">
        <f>SUM(MONTH(BC510+7)*AV1)</f>
        <v>0</v>
      </c>
      <c r="AV511" s="91">
        <f>SUM(DAY(BC510+7)*AV1)</f>
        <v>0</v>
      </c>
      <c r="AW511" s="91">
        <f>SUM(YEAR(BC510+7)*AV1)</f>
        <v>0</v>
      </c>
      <c r="AX511" s="91">
        <f t="shared" si="371"/>
        <v>1</v>
      </c>
      <c r="AY511" s="91">
        <f t="shared" si="369"/>
        <v>1</v>
      </c>
      <c r="AZ511" s="91">
        <f t="shared" si="370"/>
        <v>0</v>
      </c>
      <c r="BA511" s="91">
        <f t="shared" si="370"/>
        <v>0</v>
      </c>
      <c r="BB511" s="79">
        <f t="shared" si="372"/>
        <v>0</v>
      </c>
      <c r="BC511" s="91">
        <f t="shared" si="373"/>
        <v>0</v>
      </c>
      <c r="BD511" s="75" t="s">
        <v>59</v>
      </c>
      <c r="BE511" s="91">
        <f>IF(BC511&lt;BU42,((BC511*10)+5),999999)</f>
        <v>5</v>
      </c>
      <c r="BF511" s="91">
        <f t="shared" si="374"/>
        <v>1</v>
      </c>
      <c r="BG511" s="75">
        <f t="shared" si="375"/>
        <v>0</v>
      </c>
      <c r="BH511" s="75">
        <f t="shared" si="394"/>
        <v>0</v>
      </c>
      <c r="BI511" s="75" t="b">
        <f t="shared" si="376"/>
        <v>0</v>
      </c>
      <c r="BJ511" s="75">
        <f t="shared" si="377"/>
        <v>0</v>
      </c>
      <c r="BK511" s="75">
        <f t="shared" si="378"/>
        <v>0</v>
      </c>
      <c r="BL511" s="75" t="b">
        <f t="shared" si="379"/>
        <v>1</v>
      </c>
      <c r="BM511" s="75">
        <f t="shared" si="380"/>
        <v>0</v>
      </c>
      <c r="BN511" s="75">
        <f t="shared" si="381"/>
        <v>0</v>
      </c>
      <c r="BO511" s="75" t="b">
        <f t="shared" si="382"/>
        <v>0</v>
      </c>
      <c r="BP511" s="75">
        <f t="shared" si="383"/>
        <v>0</v>
      </c>
      <c r="BQ511" s="75">
        <f t="shared" si="384"/>
        <v>0</v>
      </c>
      <c r="BR511" s="75"/>
      <c r="BS511" s="72" t="b">
        <f t="shared" si="409"/>
        <v>0</v>
      </c>
      <c r="BT511" s="72">
        <f t="shared" si="414"/>
        <v>0</v>
      </c>
      <c r="BU511" s="69" t="str">
        <f t="shared" si="413"/>
        <v/>
      </c>
      <c r="BV511" s="75"/>
      <c r="BW511" s="75"/>
      <c r="BX511" s="75"/>
      <c r="BY511" s="75"/>
      <c r="BZ511" s="75"/>
      <c r="CA511" s="75"/>
      <c r="CB511" s="75"/>
      <c r="CC511" s="75"/>
      <c r="CD511" s="79">
        <f t="shared" si="385"/>
        <v>0</v>
      </c>
      <c r="CE511" s="92">
        <f>IF(CD511&lt;CE3,CD511,CE3)</f>
        <v>0</v>
      </c>
      <c r="CF511" s="72" t="str">
        <f>IF(CE511&gt;=CE3,"BALLOON","PMT")</f>
        <v>PMT</v>
      </c>
      <c r="CG511" s="91">
        <f t="shared" si="395"/>
        <v>0</v>
      </c>
      <c r="CH511" s="91">
        <f>IF(BX1=360,CB5,CG511)</f>
        <v>0</v>
      </c>
      <c r="CI511" s="75" t="b">
        <f t="shared" si="386"/>
        <v>0</v>
      </c>
      <c r="CJ511" s="75">
        <f t="shared" si="396"/>
        <v>0</v>
      </c>
      <c r="CK511" s="75">
        <f>SUM(CJ511*CK1)</f>
        <v>0</v>
      </c>
      <c r="CL511" s="98">
        <f t="shared" si="387"/>
        <v>0</v>
      </c>
      <c r="CM511" s="97">
        <f>IF(CF511="PMT",E16-CL511,0)</f>
        <v>0</v>
      </c>
      <c r="CN511" s="97">
        <f t="shared" si="401"/>
        <v>0</v>
      </c>
      <c r="CO511" s="97">
        <f t="shared" si="388"/>
        <v>0</v>
      </c>
      <c r="CP511" s="97">
        <f t="shared" si="389"/>
        <v>0</v>
      </c>
      <c r="CQ511" s="94">
        <f t="shared" si="390"/>
        <v>0</v>
      </c>
      <c r="CR511" s="95">
        <f t="shared" si="397"/>
        <v>0</v>
      </c>
      <c r="CS511" s="96">
        <f t="shared" si="391"/>
        <v>0</v>
      </c>
      <c r="CT511" s="75">
        <f t="shared" si="400"/>
        <v>0</v>
      </c>
      <c r="CU511" s="99">
        <f t="shared" si="392"/>
        <v>0</v>
      </c>
      <c r="CV511" s="99">
        <f t="shared" si="419"/>
        <v>0</v>
      </c>
      <c r="CW511" s="100">
        <f t="shared" si="398"/>
        <v>0</v>
      </c>
      <c r="CX511" s="75">
        <f>SUM(CR511*CT511*BE1)</f>
        <v>0</v>
      </c>
    </row>
    <row r="512" spans="1:102" ht="18.95" customHeight="1">
      <c r="A512" s="45" t="str">
        <f t="shared" si="403"/>
        <v/>
      </c>
      <c r="B512" s="55" t="str">
        <f t="shared" si="405"/>
        <v/>
      </c>
      <c r="C512" s="47" t="str">
        <f t="shared" si="404"/>
        <v/>
      </c>
      <c r="D512" s="56" t="str">
        <f t="shared" si="406"/>
        <v/>
      </c>
      <c r="E512" s="121" t="str">
        <f t="shared" si="410"/>
        <v/>
      </c>
      <c r="F512" s="121"/>
      <c r="G512" s="57" t="str">
        <f t="shared" si="407"/>
        <v/>
      </c>
      <c r="H512" s="57" t="str">
        <f t="shared" si="408"/>
        <v/>
      </c>
      <c r="I512" s="128" t="str">
        <f t="shared" si="411"/>
        <v/>
      </c>
      <c r="J512" s="128" t="str">
        <f t="shared" si="412"/>
        <v/>
      </c>
      <c r="K512" s="140" t="str">
        <f t="shared" si="418"/>
        <v/>
      </c>
      <c r="L512" s="140"/>
      <c r="M512" s="139" t="str">
        <f t="shared" si="415"/>
        <v/>
      </c>
      <c r="N512" s="139"/>
      <c r="O512" s="46" t="str">
        <f t="shared" si="416"/>
        <v/>
      </c>
      <c r="P512" s="51" t="str">
        <f t="shared" si="417"/>
        <v/>
      </c>
      <c r="Q512" s="51"/>
      <c r="R512" s="75">
        <f>IF(R511+1&lt;13,(R511+1)*S1,1*S1)</f>
        <v>0</v>
      </c>
      <c r="S512" s="75">
        <f>SUM(BG512*S1)</f>
        <v>0</v>
      </c>
      <c r="T512" s="75">
        <f>IF(R512=1,(T511+1)*S1,T511*S1)</f>
        <v>0</v>
      </c>
      <c r="U512" s="75">
        <f>IF(U511+3&lt;13,(U511+3)*V1,(U511-9)*V1)</f>
        <v>0</v>
      </c>
      <c r="V512" s="75">
        <f>SUM(BG512*V1)</f>
        <v>0</v>
      </c>
      <c r="W512" s="75">
        <f>IF(U512&lt;4,(W511+1)*V1,W511*V1)</f>
        <v>0</v>
      </c>
      <c r="X512" s="75">
        <f>IF(X511+6&lt;13,(X511+6)*Y1,(X511-6)*Y1)</f>
        <v>0</v>
      </c>
      <c r="Y512" s="75">
        <f>SUM(BG512*Y1)</f>
        <v>0</v>
      </c>
      <c r="Z512" s="75">
        <f>IF(X512&lt;6,(Z511+1)*Y1,Z511*Y1)</f>
        <v>0</v>
      </c>
      <c r="AA512" s="75">
        <f>SUM(AA511*AB1)</f>
        <v>0</v>
      </c>
      <c r="AB512" s="75">
        <f>SUM(BG512*AB1)</f>
        <v>0</v>
      </c>
      <c r="AC512" s="75">
        <f>SUM(AC511+1*AB1)</f>
        <v>0</v>
      </c>
      <c r="AD512" s="75">
        <v>0</v>
      </c>
      <c r="AE512" s="75">
        <v>0</v>
      </c>
      <c r="AF512" s="75">
        <v>0</v>
      </c>
      <c r="AG512" s="75">
        <f>IF(AG511+2&lt;13,(AG511+2)*AH1,(AG511-10)*AH1)</f>
        <v>0</v>
      </c>
      <c r="AH512" s="75">
        <f>SUM(BG512*AH1)</f>
        <v>0</v>
      </c>
      <c r="AI512" s="75">
        <f>IF(AG512&lt;3,(AI511+1)*AH1,AI511*AH1)</f>
        <v>0</v>
      </c>
      <c r="AJ512" s="75">
        <f>IF(AJ510=AJ511,(AJ511+1-AK512)*AL1,AJ511*AL1)</f>
        <v>0</v>
      </c>
      <c r="AK512" s="75">
        <f t="shared" si="402"/>
        <v>0</v>
      </c>
      <c r="AL512" s="75">
        <f>IF(AJ512-AJ511=0,(AL511+15)*AL1,AM1*AL1)</f>
        <v>0</v>
      </c>
      <c r="AM512" s="75">
        <f>IF(AK512=12,(AM511+1)*AL1,AM511*AL1)</f>
        <v>0</v>
      </c>
      <c r="AN512" s="75">
        <f>IF(AN510=AN511,(AN511+1-AO512)*AO1,AN511*AO1)</f>
        <v>0</v>
      </c>
      <c r="AO512" s="75">
        <f t="shared" si="393"/>
        <v>0</v>
      </c>
      <c r="AP512" s="75">
        <f>IF(AN511=AN512,BG512*AO1,(AP511-15)*AO1)</f>
        <v>0</v>
      </c>
      <c r="AQ512" s="75">
        <f>IF(AO512=12,(AQ511+1)*AO1,AQ511*AO1)</f>
        <v>0</v>
      </c>
      <c r="AR512" s="91">
        <f>SUM(MONTH(BC511+14)*AS1)</f>
        <v>0</v>
      </c>
      <c r="AS512" s="91">
        <f>SUM(DAY(BC511+14)*AS1)</f>
        <v>0</v>
      </c>
      <c r="AT512" s="91">
        <f>SUM(YEAR(BC511+14)*AS1)</f>
        <v>0</v>
      </c>
      <c r="AU512" s="91">
        <f>SUM(MONTH(BC511+7)*AV1)</f>
        <v>0</v>
      </c>
      <c r="AV512" s="91">
        <f>SUM(DAY(BC511+7)*AV1)</f>
        <v>0</v>
      </c>
      <c r="AW512" s="91">
        <f>SUM(YEAR(BC511+7)*AV1)</f>
        <v>0</v>
      </c>
      <c r="AX512" s="91">
        <f t="shared" si="371"/>
        <v>1</v>
      </c>
      <c r="AY512" s="91">
        <f t="shared" si="369"/>
        <v>1</v>
      </c>
      <c r="AZ512" s="91">
        <f t="shared" si="370"/>
        <v>0</v>
      </c>
      <c r="BA512" s="91">
        <f t="shared" si="370"/>
        <v>0</v>
      </c>
      <c r="BB512" s="79">
        <f t="shared" si="372"/>
        <v>0</v>
      </c>
      <c r="BC512" s="91">
        <f t="shared" si="373"/>
        <v>0</v>
      </c>
      <c r="BD512" s="75" t="s">
        <v>59</v>
      </c>
      <c r="BE512" s="91">
        <f>IF(BC512&lt;BU42,((BC512*10)+5),999999)</f>
        <v>5</v>
      </c>
      <c r="BF512" s="91">
        <f t="shared" si="374"/>
        <v>1</v>
      </c>
      <c r="BG512" s="75">
        <f t="shared" si="375"/>
        <v>0</v>
      </c>
      <c r="BH512" s="75">
        <f t="shared" si="394"/>
        <v>0</v>
      </c>
      <c r="BI512" s="75" t="b">
        <f t="shared" si="376"/>
        <v>0</v>
      </c>
      <c r="BJ512" s="75">
        <f t="shared" si="377"/>
        <v>0</v>
      </c>
      <c r="BK512" s="75">
        <f t="shared" si="378"/>
        <v>0</v>
      </c>
      <c r="BL512" s="75" t="b">
        <f t="shared" si="379"/>
        <v>1</v>
      </c>
      <c r="BM512" s="75">
        <f t="shared" si="380"/>
        <v>0</v>
      </c>
      <c r="BN512" s="75">
        <f t="shared" si="381"/>
        <v>0</v>
      </c>
      <c r="BO512" s="75" t="b">
        <f t="shared" si="382"/>
        <v>0</v>
      </c>
      <c r="BP512" s="75">
        <f t="shared" si="383"/>
        <v>0</v>
      </c>
      <c r="BQ512" s="75">
        <f t="shared" si="384"/>
        <v>0</v>
      </c>
      <c r="BR512" s="75"/>
      <c r="BS512" s="72" t="b">
        <f t="shared" si="409"/>
        <v>0</v>
      </c>
      <c r="BT512" s="72">
        <f t="shared" si="414"/>
        <v>0</v>
      </c>
      <c r="BU512" s="69" t="str">
        <f t="shared" si="413"/>
        <v/>
      </c>
      <c r="BV512" s="75"/>
      <c r="BW512" s="75"/>
      <c r="BX512" s="75"/>
      <c r="BY512" s="75"/>
      <c r="BZ512" s="75"/>
      <c r="CA512" s="75"/>
      <c r="CB512" s="75"/>
      <c r="CC512" s="75"/>
      <c r="CD512" s="79">
        <f t="shared" si="385"/>
        <v>0</v>
      </c>
      <c r="CE512" s="92">
        <f>IF(CD512&lt;CE3,CD512,CE3)</f>
        <v>0</v>
      </c>
      <c r="CF512" s="72" t="str">
        <f>IF(CE512&gt;=CE3,"BALLOON","PMT")</f>
        <v>PMT</v>
      </c>
      <c r="CG512" s="91">
        <f t="shared" si="395"/>
        <v>0</v>
      </c>
      <c r="CH512" s="91">
        <f>IF(BX1=360,CB5,CG512)</f>
        <v>0</v>
      </c>
      <c r="CI512" s="75" t="b">
        <f t="shared" si="386"/>
        <v>0</v>
      </c>
      <c r="CJ512" s="75">
        <f t="shared" si="396"/>
        <v>0</v>
      </c>
      <c r="CK512" s="75">
        <f>SUM(CJ512*CK1)</f>
        <v>0</v>
      </c>
      <c r="CL512" s="98">
        <f t="shared" si="387"/>
        <v>0</v>
      </c>
      <c r="CM512" s="97">
        <f>IF(CF512="PMT",E16-CL512,0)</f>
        <v>0</v>
      </c>
      <c r="CN512" s="97">
        <f t="shared" si="401"/>
        <v>0</v>
      </c>
      <c r="CO512" s="97">
        <f t="shared" si="388"/>
        <v>0</v>
      </c>
      <c r="CP512" s="97">
        <f t="shared" si="389"/>
        <v>0</v>
      </c>
      <c r="CQ512" s="94">
        <f t="shared" si="390"/>
        <v>0</v>
      </c>
      <c r="CR512" s="95">
        <f t="shared" si="397"/>
        <v>0</v>
      </c>
      <c r="CS512" s="96">
        <f t="shared" si="391"/>
        <v>0</v>
      </c>
      <c r="CT512" s="75">
        <f t="shared" si="400"/>
        <v>0</v>
      </c>
      <c r="CU512" s="99">
        <f t="shared" si="392"/>
        <v>0</v>
      </c>
      <c r="CV512" s="99">
        <f t="shared" si="419"/>
        <v>0</v>
      </c>
      <c r="CW512" s="100">
        <f t="shared" si="398"/>
        <v>0</v>
      </c>
      <c r="CX512" s="75">
        <f>SUM(CR512*CT512*BE1)</f>
        <v>0</v>
      </c>
    </row>
    <row r="513" spans="1:102" ht="18.95" customHeight="1">
      <c r="A513" s="45" t="str">
        <f t="shared" si="403"/>
        <v/>
      </c>
      <c r="B513" s="55" t="str">
        <f t="shared" si="405"/>
        <v/>
      </c>
      <c r="C513" s="47" t="str">
        <f t="shared" si="404"/>
        <v/>
      </c>
      <c r="D513" s="56" t="str">
        <f t="shared" si="406"/>
        <v/>
      </c>
      <c r="E513" s="121" t="str">
        <f t="shared" si="410"/>
        <v/>
      </c>
      <c r="F513" s="121"/>
      <c r="G513" s="57" t="str">
        <f t="shared" si="407"/>
        <v/>
      </c>
      <c r="H513" s="57" t="str">
        <f t="shared" si="408"/>
        <v/>
      </c>
      <c r="I513" s="128" t="str">
        <f t="shared" si="411"/>
        <v/>
      </c>
      <c r="J513" s="128" t="str">
        <f t="shared" si="412"/>
        <v/>
      </c>
      <c r="K513" s="140" t="str">
        <f t="shared" si="418"/>
        <v/>
      </c>
      <c r="L513" s="140"/>
      <c r="M513" s="139" t="str">
        <f t="shared" si="415"/>
        <v/>
      </c>
      <c r="N513" s="139"/>
      <c r="O513" s="46" t="str">
        <f t="shared" si="416"/>
        <v/>
      </c>
      <c r="P513" s="51" t="str">
        <f t="shared" si="417"/>
        <v/>
      </c>
      <c r="Q513" s="51"/>
      <c r="R513" s="75">
        <f>IF(R512+1&lt;13,(R512+1)*S1,1*S1)</f>
        <v>0</v>
      </c>
      <c r="S513" s="75">
        <f>SUM(BG513*S1)</f>
        <v>0</v>
      </c>
      <c r="T513" s="75">
        <f>IF(R513=1,(T512+1)*S1,T512*S1)</f>
        <v>0</v>
      </c>
      <c r="U513" s="75">
        <f>IF(U512+3&lt;13,(U512+3)*V1,(U512-9)*V1)</f>
        <v>0</v>
      </c>
      <c r="V513" s="75">
        <f>SUM(BG513*V1)</f>
        <v>0</v>
      </c>
      <c r="W513" s="75">
        <f>IF(U513&lt;4,(W512+1)*V1,W512*V1)</f>
        <v>0</v>
      </c>
      <c r="X513" s="75">
        <f>IF(X512+6&lt;13,(X512+6)*Y1,(X512-6)*Y1)</f>
        <v>0</v>
      </c>
      <c r="Y513" s="75">
        <f>SUM(BG513*Y1)</f>
        <v>0</v>
      </c>
      <c r="Z513" s="75">
        <f>IF(X513&lt;6,(Z512+1)*Y1,Z512*Y1)</f>
        <v>0</v>
      </c>
      <c r="AA513" s="75">
        <f>SUM(AA512*AB1)</f>
        <v>0</v>
      </c>
      <c r="AB513" s="75">
        <f>SUM(BG513*AB1)</f>
        <v>0</v>
      </c>
      <c r="AC513" s="75">
        <f>SUM(AC512+1*AB1)</f>
        <v>0</v>
      </c>
      <c r="AD513" s="75">
        <v>0</v>
      </c>
      <c r="AE513" s="75">
        <v>0</v>
      </c>
      <c r="AF513" s="75">
        <v>0</v>
      </c>
      <c r="AG513" s="75">
        <f>IF(AG512+2&lt;13,(AG512+2)*AH1,(AG512-10)*AH1)</f>
        <v>0</v>
      </c>
      <c r="AH513" s="75">
        <f>SUM(BG513*AH1)</f>
        <v>0</v>
      </c>
      <c r="AI513" s="75">
        <f>IF(AG513&lt;3,(AI512+1)*AH1,AI512*AH1)</f>
        <v>0</v>
      </c>
      <c r="AJ513" s="75">
        <f>IF(AJ511=AJ512,(AJ512+1-AK513)*AL1,AJ512*AL1)</f>
        <v>0</v>
      </c>
      <c r="AK513" s="75">
        <f t="shared" si="402"/>
        <v>0</v>
      </c>
      <c r="AL513" s="75">
        <f>IF(AJ513-AJ512=0,(AL512+15)*AL1,AM1*AL1)</f>
        <v>0</v>
      </c>
      <c r="AM513" s="75">
        <f>IF(AK513=12,(AM512+1)*AL1,AM512*AL1)</f>
        <v>0</v>
      </c>
      <c r="AN513" s="75">
        <f>IF(AN511=AN512,(AN512+1-AO513)*AO1,AN512*AO1)</f>
        <v>0</v>
      </c>
      <c r="AO513" s="75">
        <f t="shared" si="393"/>
        <v>0</v>
      </c>
      <c r="AP513" s="75">
        <f>IF(AN512=AN513,BG513*AO1,(AP512-15)*AO1)</f>
        <v>0</v>
      </c>
      <c r="AQ513" s="75">
        <f>IF(AO513=12,(AQ512+1)*AO1,AQ512*AO1)</f>
        <v>0</v>
      </c>
      <c r="AR513" s="91">
        <f>SUM(MONTH(BC512+14)*AS1)</f>
        <v>0</v>
      </c>
      <c r="AS513" s="91">
        <f>SUM(DAY(BC512+14)*AS1)</f>
        <v>0</v>
      </c>
      <c r="AT513" s="91">
        <f>SUM(YEAR(BC512+14)*AS1)</f>
        <v>0</v>
      </c>
      <c r="AU513" s="91">
        <f>SUM(MONTH(BC512+7)*AV1)</f>
        <v>0</v>
      </c>
      <c r="AV513" s="91">
        <f>SUM(DAY(BC512+7)*AV1)</f>
        <v>0</v>
      </c>
      <c r="AW513" s="91">
        <f>SUM(YEAR(BC512+7)*AV1)</f>
        <v>0</v>
      </c>
      <c r="AX513" s="91">
        <f t="shared" si="371"/>
        <v>1</v>
      </c>
      <c r="AY513" s="91">
        <f t="shared" si="369"/>
        <v>1</v>
      </c>
      <c r="AZ513" s="91">
        <f t="shared" si="370"/>
        <v>0</v>
      </c>
      <c r="BA513" s="91">
        <f t="shared" si="370"/>
        <v>0</v>
      </c>
      <c r="BB513" s="79">
        <f t="shared" si="372"/>
        <v>0</v>
      </c>
      <c r="BC513" s="91">
        <f t="shared" si="373"/>
        <v>0</v>
      </c>
      <c r="BD513" s="75" t="s">
        <v>59</v>
      </c>
      <c r="BE513" s="91">
        <f>IF(BC513&lt;BU42,((BC513*10)+5),999999)</f>
        <v>5</v>
      </c>
      <c r="BF513" s="91">
        <f t="shared" si="374"/>
        <v>1</v>
      </c>
      <c r="BG513" s="75">
        <f t="shared" si="375"/>
        <v>0</v>
      </c>
      <c r="BH513" s="75">
        <f t="shared" si="394"/>
        <v>0</v>
      </c>
      <c r="BI513" s="75" t="b">
        <f t="shared" si="376"/>
        <v>0</v>
      </c>
      <c r="BJ513" s="75">
        <f t="shared" si="377"/>
        <v>0</v>
      </c>
      <c r="BK513" s="75">
        <f t="shared" si="378"/>
        <v>0</v>
      </c>
      <c r="BL513" s="75" t="b">
        <f t="shared" si="379"/>
        <v>1</v>
      </c>
      <c r="BM513" s="75">
        <f t="shared" si="380"/>
        <v>0</v>
      </c>
      <c r="BN513" s="75">
        <f t="shared" si="381"/>
        <v>0</v>
      </c>
      <c r="BO513" s="75" t="b">
        <f t="shared" si="382"/>
        <v>0</v>
      </c>
      <c r="BP513" s="75">
        <f t="shared" si="383"/>
        <v>0</v>
      </c>
      <c r="BQ513" s="75">
        <f t="shared" si="384"/>
        <v>0</v>
      </c>
      <c r="BR513" s="75"/>
      <c r="BS513" s="72" t="b">
        <f t="shared" si="409"/>
        <v>0</v>
      </c>
      <c r="BT513" s="72">
        <f t="shared" si="414"/>
        <v>0</v>
      </c>
      <c r="BU513" s="69" t="str">
        <f t="shared" si="413"/>
        <v/>
      </c>
      <c r="BV513" s="75"/>
      <c r="BW513" s="75"/>
      <c r="BX513" s="75"/>
      <c r="BY513" s="75"/>
      <c r="BZ513" s="75"/>
      <c r="CA513" s="75"/>
      <c r="CB513" s="75"/>
      <c r="CC513" s="75"/>
      <c r="CD513" s="79">
        <f t="shared" si="385"/>
        <v>0</v>
      </c>
      <c r="CE513" s="92">
        <f>IF(CD513&lt;CE3,CD513,CE3)</f>
        <v>0</v>
      </c>
      <c r="CF513" s="72" t="str">
        <f>IF(CE513&gt;=CE3,"BALLOON","PMT")</f>
        <v>PMT</v>
      </c>
      <c r="CG513" s="91">
        <f t="shared" si="395"/>
        <v>0</v>
      </c>
      <c r="CH513" s="91">
        <f>IF(BX1=360,CB5,CG513)</f>
        <v>0</v>
      </c>
      <c r="CI513" s="75" t="b">
        <f t="shared" si="386"/>
        <v>0</v>
      </c>
      <c r="CJ513" s="75">
        <f t="shared" si="396"/>
        <v>0</v>
      </c>
      <c r="CK513" s="75">
        <f>SUM(CJ513*CK1)</f>
        <v>0</v>
      </c>
      <c r="CL513" s="98">
        <f t="shared" si="387"/>
        <v>0</v>
      </c>
      <c r="CM513" s="97">
        <f>IF(CF513="PMT",E16-CL513,0)</f>
        <v>0</v>
      </c>
      <c r="CN513" s="97">
        <f t="shared" si="401"/>
        <v>0</v>
      </c>
      <c r="CO513" s="97">
        <f t="shared" si="388"/>
        <v>0</v>
      </c>
      <c r="CP513" s="97">
        <f t="shared" si="389"/>
        <v>0</v>
      </c>
      <c r="CQ513" s="94">
        <f t="shared" si="390"/>
        <v>0</v>
      </c>
      <c r="CR513" s="95">
        <f t="shared" si="397"/>
        <v>0</v>
      </c>
      <c r="CS513" s="96">
        <f t="shared" si="391"/>
        <v>0</v>
      </c>
      <c r="CT513" s="75">
        <f t="shared" si="400"/>
        <v>0</v>
      </c>
      <c r="CU513" s="99">
        <f t="shared" si="392"/>
        <v>0</v>
      </c>
      <c r="CV513" s="99">
        <f t="shared" si="419"/>
        <v>0</v>
      </c>
      <c r="CW513" s="100">
        <f t="shared" si="398"/>
        <v>0</v>
      </c>
      <c r="CX513" s="75">
        <f>SUM(CR513*CT513*BE1)</f>
        <v>0</v>
      </c>
    </row>
    <row r="514" spans="1:102" ht="18.95" customHeight="1">
      <c r="A514" s="45" t="str">
        <f t="shared" si="403"/>
        <v/>
      </c>
      <c r="B514" s="55" t="str">
        <f t="shared" si="405"/>
        <v/>
      </c>
      <c r="C514" s="47" t="str">
        <f t="shared" si="404"/>
        <v/>
      </c>
      <c r="D514" s="56" t="str">
        <f t="shared" si="406"/>
        <v/>
      </c>
      <c r="E514" s="121" t="str">
        <f t="shared" si="410"/>
        <v/>
      </c>
      <c r="F514" s="121"/>
      <c r="G514" s="57" t="str">
        <f t="shared" si="407"/>
        <v/>
      </c>
      <c r="H514" s="57" t="str">
        <f t="shared" si="408"/>
        <v/>
      </c>
      <c r="I514" s="128" t="str">
        <f t="shared" si="411"/>
        <v/>
      </c>
      <c r="J514" s="128" t="str">
        <f t="shared" si="412"/>
        <v/>
      </c>
      <c r="K514" s="140" t="str">
        <f t="shared" si="418"/>
        <v/>
      </c>
      <c r="L514" s="140"/>
      <c r="M514" s="139" t="str">
        <f t="shared" si="415"/>
        <v/>
      </c>
      <c r="N514" s="139"/>
      <c r="O514" s="46" t="str">
        <f t="shared" si="416"/>
        <v/>
      </c>
      <c r="P514" s="51" t="str">
        <f t="shared" si="417"/>
        <v/>
      </c>
      <c r="Q514" s="51"/>
      <c r="R514" s="75">
        <f>IF(R513+1&lt;13,(R513+1)*S1,1*S1)</f>
        <v>0</v>
      </c>
      <c r="S514" s="75">
        <f>SUM(BG514*S1)</f>
        <v>0</v>
      </c>
      <c r="T514" s="75">
        <f>IF(R514=1,(T513+1)*S1,T513*S1)</f>
        <v>0</v>
      </c>
      <c r="U514" s="75">
        <f>IF(U513+3&lt;13,(U513+3)*V1,(U513-9)*V1)</f>
        <v>0</v>
      </c>
      <c r="V514" s="75">
        <f>SUM(BG514*V1)</f>
        <v>0</v>
      </c>
      <c r="W514" s="75">
        <f>IF(U514&lt;4,(W513+1)*V1,W513*V1)</f>
        <v>0</v>
      </c>
      <c r="X514" s="75">
        <f>IF(X513+6&lt;13,(X513+6)*Y1,(X513-6)*Y1)</f>
        <v>0</v>
      </c>
      <c r="Y514" s="75">
        <f>SUM(BG514*Y1)</f>
        <v>0</v>
      </c>
      <c r="Z514" s="75">
        <f>IF(X514&lt;6,(Z513+1)*Y1,Z513*Y1)</f>
        <v>0</v>
      </c>
      <c r="AA514" s="75">
        <f>SUM(AA513*AB1)</f>
        <v>0</v>
      </c>
      <c r="AB514" s="75">
        <f>SUM(BG514*AB1)</f>
        <v>0</v>
      </c>
      <c r="AC514" s="75">
        <f>SUM(AC513+1*AB1)</f>
        <v>0</v>
      </c>
      <c r="AD514" s="75">
        <v>0</v>
      </c>
      <c r="AE514" s="75">
        <v>0</v>
      </c>
      <c r="AF514" s="75">
        <v>0</v>
      </c>
      <c r="AG514" s="75">
        <f>IF(AG513+2&lt;13,(AG513+2)*AH1,(AG513-10)*AH1)</f>
        <v>0</v>
      </c>
      <c r="AH514" s="75">
        <f>SUM(BG514*AH1)</f>
        <v>0</v>
      </c>
      <c r="AI514" s="75">
        <f>IF(AG514&lt;3,(AI513+1)*AH1,AI513*AH1)</f>
        <v>0</v>
      </c>
      <c r="AJ514" s="75">
        <f>IF(AJ512=AJ513,(AJ513+1-AK514)*AL1,AJ513*AL1)</f>
        <v>0</v>
      </c>
      <c r="AK514" s="75">
        <f t="shared" si="402"/>
        <v>0</v>
      </c>
      <c r="AL514" s="75">
        <f>IF(AJ514-AJ513=0,(AL513+15)*AL1,AM1*AL1)</f>
        <v>0</v>
      </c>
      <c r="AM514" s="75">
        <f>IF(AK514=12,(AM513+1)*AL1,AM513*AL1)</f>
        <v>0</v>
      </c>
      <c r="AN514" s="75">
        <f>IF(AN512=AN513,(AN513+1-AO514)*AO1,AN513*AO1)</f>
        <v>0</v>
      </c>
      <c r="AO514" s="75">
        <f t="shared" si="393"/>
        <v>0</v>
      </c>
      <c r="AP514" s="75">
        <f>IF(AN513=AN514,BG514*AO1,(AP513-15)*AO1)</f>
        <v>0</v>
      </c>
      <c r="AQ514" s="75">
        <f>IF(AO514=12,(AQ513+1)*AO1,AQ513*AO1)</f>
        <v>0</v>
      </c>
      <c r="AR514" s="91">
        <f>SUM(MONTH(BC513+14)*AS1)</f>
        <v>0</v>
      </c>
      <c r="AS514" s="91">
        <f>SUM(DAY(BC513+14)*AS1)</f>
        <v>0</v>
      </c>
      <c r="AT514" s="91">
        <f>SUM(YEAR(BC513+14)*AS1)</f>
        <v>0</v>
      </c>
      <c r="AU514" s="91">
        <f>SUM(MONTH(BC513+7)*AV1)</f>
        <v>0</v>
      </c>
      <c r="AV514" s="91">
        <f>SUM(DAY(BC513+7)*AV1)</f>
        <v>0</v>
      </c>
      <c r="AW514" s="91">
        <f>SUM(YEAR(BC513+7)*AV1)</f>
        <v>0</v>
      </c>
      <c r="AX514" s="91">
        <f t="shared" si="371"/>
        <v>1</v>
      </c>
      <c r="AY514" s="91">
        <f t="shared" si="369"/>
        <v>1</v>
      </c>
      <c r="AZ514" s="91">
        <f t="shared" si="370"/>
        <v>0</v>
      </c>
      <c r="BA514" s="91">
        <f t="shared" si="370"/>
        <v>0</v>
      </c>
      <c r="BB514" s="79">
        <f t="shared" si="372"/>
        <v>0</v>
      </c>
      <c r="BC514" s="91">
        <f t="shared" si="373"/>
        <v>0</v>
      </c>
      <c r="BD514" s="75" t="s">
        <v>59</v>
      </c>
      <c r="BE514" s="91">
        <f>IF(BC514&lt;BU42,((BC514*10)+5),999999)</f>
        <v>5</v>
      </c>
      <c r="BF514" s="91">
        <f t="shared" si="374"/>
        <v>1</v>
      </c>
      <c r="BG514" s="75">
        <f t="shared" si="375"/>
        <v>0</v>
      </c>
      <c r="BH514" s="75">
        <f t="shared" si="394"/>
        <v>0</v>
      </c>
      <c r="BI514" s="75" t="b">
        <f t="shared" si="376"/>
        <v>0</v>
      </c>
      <c r="BJ514" s="75">
        <f t="shared" si="377"/>
        <v>0</v>
      </c>
      <c r="BK514" s="75">
        <f t="shared" si="378"/>
        <v>0</v>
      </c>
      <c r="BL514" s="75" t="b">
        <f t="shared" si="379"/>
        <v>1</v>
      </c>
      <c r="BM514" s="75">
        <f t="shared" si="380"/>
        <v>0</v>
      </c>
      <c r="BN514" s="75">
        <f t="shared" si="381"/>
        <v>0</v>
      </c>
      <c r="BO514" s="75" t="b">
        <f t="shared" si="382"/>
        <v>0</v>
      </c>
      <c r="BP514" s="75">
        <f t="shared" si="383"/>
        <v>0</v>
      </c>
      <c r="BQ514" s="75">
        <f t="shared" si="384"/>
        <v>0</v>
      </c>
      <c r="BR514" s="75"/>
      <c r="BS514" s="72" t="b">
        <f t="shared" si="409"/>
        <v>0</v>
      </c>
      <c r="BT514" s="72">
        <f t="shared" si="414"/>
        <v>0</v>
      </c>
      <c r="BU514" s="69" t="str">
        <f t="shared" si="413"/>
        <v/>
      </c>
      <c r="BV514" s="75"/>
      <c r="BW514" s="75"/>
      <c r="BX514" s="75"/>
      <c r="BY514" s="75"/>
      <c r="BZ514" s="75"/>
      <c r="CA514" s="75"/>
      <c r="CB514" s="75"/>
      <c r="CC514" s="75"/>
      <c r="CD514" s="79">
        <f t="shared" si="385"/>
        <v>0</v>
      </c>
      <c r="CE514" s="92">
        <f>IF(CD514&lt;CE3,CD514,CE3)</f>
        <v>0</v>
      </c>
      <c r="CF514" s="72" t="str">
        <f>IF(CE514&gt;=CE3,"BALLOON","PMT")</f>
        <v>PMT</v>
      </c>
      <c r="CG514" s="91">
        <f t="shared" si="395"/>
        <v>0</v>
      </c>
      <c r="CH514" s="91">
        <f>IF(BX1=360,CB5,CG514)</f>
        <v>0</v>
      </c>
      <c r="CI514" s="75" t="b">
        <f t="shared" si="386"/>
        <v>0</v>
      </c>
      <c r="CJ514" s="75">
        <f t="shared" si="396"/>
        <v>0</v>
      </c>
      <c r="CK514" s="75">
        <f>SUM(CJ514*CK1)</f>
        <v>0</v>
      </c>
      <c r="CL514" s="98">
        <f t="shared" si="387"/>
        <v>0</v>
      </c>
      <c r="CM514" s="97">
        <f>IF(CF514="PMT",E16-CL514,0)</f>
        <v>0</v>
      </c>
      <c r="CN514" s="97">
        <f t="shared" si="401"/>
        <v>0</v>
      </c>
      <c r="CO514" s="97">
        <f t="shared" si="388"/>
        <v>0</v>
      </c>
      <c r="CP514" s="97">
        <f t="shared" si="389"/>
        <v>0</v>
      </c>
      <c r="CQ514" s="94">
        <f t="shared" si="390"/>
        <v>0</v>
      </c>
      <c r="CR514" s="95">
        <f t="shared" si="397"/>
        <v>0</v>
      </c>
      <c r="CS514" s="96">
        <f t="shared" si="391"/>
        <v>0</v>
      </c>
      <c r="CT514" s="75">
        <f t="shared" si="400"/>
        <v>0</v>
      </c>
      <c r="CU514" s="99">
        <f t="shared" si="392"/>
        <v>0</v>
      </c>
      <c r="CV514" s="99">
        <f t="shared" si="419"/>
        <v>0</v>
      </c>
      <c r="CW514" s="100">
        <f t="shared" si="398"/>
        <v>0</v>
      </c>
      <c r="CX514" s="75">
        <f>SUM(CR514*CT514*BE1)</f>
        <v>0</v>
      </c>
    </row>
    <row r="515" spans="1:102" ht="18.95" customHeight="1">
      <c r="A515" s="45" t="str">
        <f t="shared" si="403"/>
        <v/>
      </c>
      <c r="B515" s="55" t="str">
        <f t="shared" si="405"/>
        <v/>
      </c>
      <c r="C515" s="47" t="str">
        <f t="shared" si="404"/>
        <v/>
      </c>
      <c r="D515" s="56" t="str">
        <f t="shared" si="406"/>
        <v/>
      </c>
      <c r="E515" s="121" t="str">
        <f t="shared" si="410"/>
        <v/>
      </c>
      <c r="F515" s="121"/>
      <c r="G515" s="57" t="str">
        <f t="shared" si="407"/>
        <v/>
      </c>
      <c r="H515" s="57" t="str">
        <f t="shared" si="408"/>
        <v/>
      </c>
      <c r="I515" s="128" t="str">
        <f t="shared" si="411"/>
        <v/>
      </c>
      <c r="J515" s="128" t="str">
        <f t="shared" si="412"/>
        <v/>
      </c>
      <c r="K515" s="140" t="str">
        <f t="shared" si="418"/>
        <v/>
      </c>
      <c r="L515" s="140"/>
      <c r="M515" s="139" t="str">
        <f t="shared" si="415"/>
        <v/>
      </c>
      <c r="N515" s="139"/>
      <c r="O515" s="46" t="str">
        <f t="shared" si="416"/>
        <v/>
      </c>
      <c r="P515" s="51" t="str">
        <f t="shared" si="417"/>
        <v/>
      </c>
      <c r="Q515" s="51"/>
      <c r="R515" s="75">
        <f>IF(R514+1&lt;13,(R514+1)*S1,1*S1)</f>
        <v>0</v>
      </c>
      <c r="S515" s="75">
        <f>SUM(BG515*S1)</f>
        <v>0</v>
      </c>
      <c r="T515" s="75">
        <f>IF(R515=1,(T514+1)*S1,T514*S1)</f>
        <v>0</v>
      </c>
      <c r="U515" s="75">
        <f>IF(U514+3&lt;13,(U514+3)*V1,(U514-9)*V1)</f>
        <v>0</v>
      </c>
      <c r="V515" s="75">
        <f>SUM(BG515*V1)</f>
        <v>0</v>
      </c>
      <c r="W515" s="75">
        <f>IF(U515&lt;4,(W514+1)*V1,W514*V1)</f>
        <v>0</v>
      </c>
      <c r="X515" s="75">
        <f>IF(X514+6&lt;13,(X514+6)*Y1,(X514-6)*Y1)</f>
        <v>0</v>
      </c>
      <c r="Y515" s="75">
        <f>SUM(BG515*Y1)</f>
        <v>0</v>
      </c>
      <c r="Z515" s="75">
        <f>IF(X515&lt;6,(Z514+1)*Y1,Z514*Y1)</f>
        <v>0</v>
      </c>
      <c r="AA515" s="75">
        <f>SUM(AA514*AB1)</f>
        <v>0</v>
      </c>
      <c r="AB515" s="75">
        <f>SUM(BG515*AB1)</f>
        <v>0</v>
      </c>
      <c r="AC515" s="75">
        <f>SUM(AC514+1*AB1)</f>
        <v>0</v>
      </c>
      <c r="AD515" s="75">
        <v>0</v>
      </c>
      <c r="AE515" s="75">
        <v>0</v>
      </c>
      <c r="AF515" s="75">
        <v>0</v>
      </c>
      <c r="AG515" s="75">
        <f>IF(AG514+2&lt;13,(AG514+2)*AH1,(AG514-10)*AH1)</f>
        <v>0</v>
      </c>
      <c r="AH515" s="75">
        <f>SUM(BG515*AH1)</f>
        <v>0</v>
      </c>
      <c r="AI515" s="75">
        <f>IF(AG515&lt;3,(AI514+1)*AH1,AI514*AH1)</f>
        <v>0</v>
      </c>
      <c r="AJ515" s="75">
        <f>IF(AJ513=AJ514,(AJ514+1-AK515)*AL1,AJ514*AL1)</f>
        <v>0</v>
      </c>
      <c r="AK515" s="75">
        <f t="shared" si="402"/>
        <v>0</v>
      </c>
      <c r="AL515" s="75">
        <f>IF(AJ515-AJ514=0,(AL514+15)*AL1,AM1*AL1)</f>
        <v>0</v>
      </c>
      <c r="AM515" s="75">
        <f>IF(AK515=12,(AM514+1)*AL1,AM514*AL1)</f>
        <v>0</v>
      </c>
      <c r="AN515" s="75">
        <f>IF(AN513=AN514,(AN514+1-AO515)*AO1,AN514*AO1)</f>
        <v>0</v>
      </c>
      <c r="AO515" s="75">
        <f t="shared" si="393"/>
        <v>0</v>
      </c>
      <c r="AP515" s="75">
        <f>IF(AN514=AN515,BG515*AO1,(AP514-15)*AO1)</f>
        <v>0</v>
      </c>
      <c r="AQ515" s="75">
        <f>IF(AO515=12,(AQ514+1)*AO1,AQ514*AO1)</f>
        <v>0</v>
      </c>
      <c r="AR515" s="91">
        <f>SUM(MONTH(BC514+14)*AS1)</f>
        <v>0</v>
      </c>
      <c r="AS515" s="91">
        <f>SUM(DAY(BC514+14)*AS1)</f>
        <v>0</v>
      </c>
      <c r="AT515" s="91">
        <f>SUM(YEAR(BC514+14)*AS1)</f>
        <v>0</v>
      </c>
      <c r="AU515" s="91">
        <f>SUM(MONTH(BC514+7)*AV1)</f>
        <v>0</v>
      </c>
      <c r="AV515" s="91">
        <f>SUM(DAY(BC514+7)*AV1)</f>
        <v>0</v>
      </c>
      <c r="AW515" s="91">
        <f>SUM(YEAR(BC514+7)*AV1)</f>
        <v>0</v>
      </c>
      <c r="AX515" s="91">
        <f t="shared" si="371"/>
        <v>1</v>
      </c>
      <c r="AY515" s="91">
        <f t="shared" si="369"/>
        <v>1</v>
      </c>
      <c r="AZ515" s="91">
        <f t="shared" si="370"/>
        <v>0</v>
      </c>
      <c r="BA515" s="91">
        <f t="shared" si="370"/>
        <v>0</v>
      </c>
      <c r="BB515" s="79">
        <f t="shared" si="372"/>
        <v>0</v>
      </c>
      <c r="BC515" s="91">
        <f t="shared" si="373"/>
        <v>0</v>
      </c>
      <c r="BD515" s="75" t="s">
        <v>59</v>
      </c>
      <c r="BE515" s="91">
        <f>IF(BC515&lt;BU42,((BC515*10)+5),999999)</f>
        <v>5</v>
      </c>
      <c r="BF515" s="91">
        <f t="shared" si="374"/>
        <v>1</v>
      </c>
      <c r="BG515" s="75">
        <f t="shared" si="375"/>
        <v>0</v>
      </c>
      <c r="BH515" s="75">
        <f t="shared" si="394"/>
        <v>0</v>
      </c>
      <c r="BI515" s="75" t="b">
        <f t="shared" si="376"/>
        <v>0</v>
      </c>
      <c r="BJ515" s="75">
        <f t="shared" si="377"/>
        <v>0</v>
      </c>
      <c r="BK515" s="75">
        <f t="shared" si="378"/>
        <v>0</v>
      </c>
      <c r="BL515" s="75" t="b">
        <f t="shared" si="379"/>
        <v>1</v>
      </c>
      <c r="BM515" s="75">
        <f t="shared" si="380"/>
        <v>0</v>
      </c>
      <c r="BN515" s="75">
        <f t="shared" si="381"/>
        <v>0</v>
      </c>
      <c r="BO515" s="75" t="b">
        <f t="shared" si="382"/>
        <v>0</v>
      </c>
      <c r="BP515" s="75">
        <f t="shared" si="383"/>
        <v>0</v>
      </c>
      <c r="BQ515" s="75">
        <f t="shared" si="384"/>
        <v>0</v>
      </c>
      <c r="BR515" s="75"/>
      <c r="BS515" s="72" t="b">
        <f t="shared" si="409"/>
        <v>0</v>
      </c>
      <c r="BT515" s="72">
        <f t="shared" si="414"/>
        <v>0</v>
      </c>
      <c r="BU515" s="69" t="str">
        <f t="shared" si="413"/>
        <v/>
      </c>
      <c r="BV515" s="75"/>
      <c r="BW515" s="75"/>
      <c r="BX515" s="75"/>
      <c r="BY515" s="75"/>
      <c r="BZ515" s="75"/>
      <c r="CA515" s="75"/>
      <c r="CB515" s="75"/>
      <c r="CC515" s="75"/>
      <c r="CD515" s="79">
        <f t="shared" si="385"/>
        <v>0</v>
      </c>
      <c r="CE515" s="92">
        <f>IF(CD515&lt;CE3,CD515,CE3)</f>
        <v>0</v>
      </c>
      <c r="CF515" s="72" t="str">
        <f>IF(CE515&gt;=CE3,"BALLOON","PMT")</f>
        <v>PMT</v>
      </c>
      <c r="CG515" s="91">
        <f t="shared" si="395"/>
        <v>0</v>
      </c>
      <c r="CH515" s="91">
        <f>IF(BX1=360,CB5,CG515)</f>
        <v>0</v>
      </c>
      <c r="CI515" s="75" t="b">
        <f t="shared" si="386"/>
        <v>0</v>
      </c>
      <c r="CJ515" s="75">
        <f t="shared" si="396"/>
        <v>0</v>
      </c>
      <c r="CK515" s="75">
        <f>SUM(CJ515*CK1)</f>
        <v>0</v>
      </c>
      <c r="CL515" s="98">
        <f t="shared" si="387"/>
        <v>0</v>
      </c>
      <c r="CM515" s="97">
        <f>IF(CF515="PMT",E16-CL515,0)</f>
        <v>0</v>
      </c>
      <c r="CN515" s="97">
        <f t="shared" si="401"/>
        <v>0</v>
      </c>
      <c r="CO515" s="97">
        <f t="shared" si="388"/>
        <v>0</v>
      </c>
      <c r="CP515" s="97">
        <f t="shared" si="389"/>
        <v>0</v>
      </c>
      <c r="CQ515" s="94">
        <f t="shared" si="390"/>
        <v>0</v>
      </c>
      <c r="CR515" s="95">
        <f t="shared" si="397"/>
        <v>0</v>
      </c>
      <c r="CS515" s="96">
        <f t="shared" si="391"/>
        <v>0</v>
      </c>
      <c r="CT515" s="75">
        <f t="shared" si="400"/>
        <v>0</v>
      </c>
      <c r="CU515" s="99">
        <f t="shared" si="392"/>
        <v>0</v>
      </c>
      <c r="CV515" s="99">
        <f t="shared" si="419"/>
        <v>0</v>
      </c>
      <c r="CW515" s="100">
        <f t="shared" si="398"/>
        <v>0</v>
      </c>
      <c r="CX515" s="75">
        <f>SUM(CR515*CT515*BE1)</f>
        <v>0</v>
      </c>
    </row>
    <row r="516" spans="1:102" ht="18.95" customHeight="1">
      <c r="A516" s="45" t="str">
        <f t="shared" si="403"/>
        <v/>
      </c>
      <c r="B516" s="55" t="str">
        <f t="shared" si="405"/>
        <v/>
      </c>
      <c r="C516" s="47" t="str">
        <f t="shared" si="404"/>
        <v/>
      </c>
      <c r="D516" s="56" t="str">
        <f t="shared" si="406"/>
        <v/>
      </c>
      <c r="E516" s="121" t="str">
        <f t="shared" si="410"/>
        <v/>
      </c>
      <c r="F516" s="121"/>
      <c r="G516" s="57" t="str">
        <f t="shared" si="407"/>
        <v/>
      </c>
      <c r="H516" s="57" t="str">
        <f t="shared" si="408"/>
        <v/>
      </c>
      <c r="I516" s="128" t="str">
        <f t="shared" si="411"/>
        <v/>
      </c>
      <c r="J516" s="128" t="str">
        <f t="shared" si="412"/>
        <v/>
      </c>
      <c r="K516" s="140" t="str">
        <f t="shared" si="418"/>
        <v/>
      </c>
      <c r="L516" s="140"/>
      <c r="M516" s="139" t="str">
        <f t="shared" si="415"/>
        <v/>
      </c>
      <c r="N516" s="139"/>
      <c r="O516" s="46" t="str">
        <f t="shared" si="416"/>
        <v/>
      </c>
      <c r="P516" s="51" t="str">
        <f t="shared" si="417"/>
        <v/>
      </c>
      <c r="Q516" s="51"/>
      <c r="R516" s="75">
        <f>IF(R515+1&lt;13,(R515+1)*S1,1*S1)</f>
        <v>0</v>
      </c>
      <c r="S516" s="75">
        <f>SUM(BG516*S1)</f>
        <v>0</v>
      </c>
      <c r="T516" s="75">
        <f>IF(R516=1,(T515+1)*S1,T515*S1)</f>
        <v>0</v>
      </c>
      <c r="U516" s="75">
        <f>IF(U515+3&lt;13,(U515+3)*V1,(U515-9)*V1)</f>
        <v>0</v>
      </c>
      <c r="V516" s="75">
        <f>SUM(BG516*V1)</f>
        <v>0</v>
      </c>
      <c r="W516" s="75">
        <f>IF(U516&lt;4,(W515+1)*V1,W515*V1)</f>
        <v>0</v>
      </c>
      <c r="X516" s="75">
        <f>IF(X515+6&lt;13,(X515+6)*Y1,(X515-6)*Y1)</f>
        <v>0</v>
      </c>
      <c r="Y516" s="75">
        <f>SUM(BG516*Y1)</f>
        <v>0</v>
      </c>
      <c r="Z516" s="75">
        <f>IF(X516&lt;6,(Z515+1)*Y1,Z515*Y1)</f>
        <v>0</v>
      </c>
      <c r="AA516" s="75">
        <f>SUM(AA515*AB1)</f>
        <v>0</v>
      </c>
      <c r="AB516" s="75">
        <f>SUM(BG516*AB1)</f>
        <v>0</v>
      </c>
      <c r="AC516" s="75">
        <f>SUM(AC515+1*AB1)</f>
        <v>0</v>
      </c>
      <c r="AD516" s="75">
        <v>0</v>
      </c>
      <c r="AE516" s="75">
        <v>0</v>
      </c>
      <c r="AF516" s="75">
        <v>0</v>
      </c>
      <c r="AG516" s="75">
        <f>IF(AG515+2&lt;13,(AG515+2)*AH1,(AG515-10)*AH1)</f>
        <v>0</v>
      </c>
      <c r="AH516" s="75">
        <f>SUM(BG516*AH1)</f>
        <v>0</v>
      </c>
      <c r="AI516" s="75">
        <f>IF(AG516&lt;3,(AI515+1)*AH1,AI515*AH1)</f>
        <v>0</v>
      </c>
      <c r="AJ516" s="75">
        <f>IF(AJ514=AJ515,(AJ515+1-AK516)*AL1,AJ515*AL1)</f>
        <v>0</v>
      </c>
      <c r="AK516" s="75">
        <f t="shared" si="402"/>
        <v>0</v>
      </c>
      <c r="AL516" s="75">
        <f>IF(AJ516-AJ515=0,(AL515+15)*AL1,AM1*AL1)</f>
        <v>0</v>
      </c>
      <c r="AM516" s="75">
        <f>IF(AK516=12,(AM515+1)*AL1,AM515*AL1)</f>
        <v>0</v>
      </c>
      <c r="AN516" s="75">
        <f>IF(AN514=AN515,(AN515+1-AO516)*AO1,AN515*AO1)</f>
        <v>0</v>
      </c>
      <c r="AO516" s="75">
        <f t="shared" si="393"/>
        <v>0</v>
      </c>
      <c r="AP516" s="75">
        <f>IF(AN515=AN516,BG516*AO1,(AP515-15)*AO1)</f>
        <v>0</v>
      </c>
      <c r="AQ516" s="75">
        <f>IF(AO516=12,(AQ515+1)*AO1,AQ515*AO1)</f>
        <v>0</v>
      </c>
      <c r="AR516" s="91">
        <f>SUM(MONTH(BC515+14)*AS1)</f>
        <v>0</v>
      </c>
      <c r="AS516" s="91">
        <f>SUM(DAY(BC515+14)*AS1)</f>
        <v>0</v>
      </c>
      <c r="AT516" s="91">
        <f>SUM(YEAR(BC515+14)*AS1)</f>
        <v>0</v>
      </c>
      <c r="AU516" s="91">
        <f>SUM(MONTH(BC515+7)*AV1)</f>
        <v>0</v>
      </c>
      <c r="AV516" s="91">
        <f>SUM(DAY(BC515+7)*AV1)</f>
        <v>0</v>
      </c>
      <c r="AW516" s="91">
        <f>SUM(YEAR(BC515+7)*AV1)</f>
        <v>0</v>
      </c>
      <c r="AX516" s="91">
        <f t="shared" si="371"/>
        <v>1</v>
      </c>
      <c r="AY516" s="91">
        <f t="shared" ref="AY516:AY579" si="420">SUM(R516+U516+X516+AA516+AD516+AG516+AJ516+AN516+AR516+AU516+AX516)</f>
        <v>1</v>
      </c>
      <c r="AZ516" s="91">
        <f t="shared" ref="AZ516:BA579" si="421">SUM(S516+V516+Y516+AB516+AE516+AH516+AL516+AP516+AS516+AV516)</f>
        <v>0</v>
      </c>
      <c r="BA516" s="91">
        <f t="shared" si="421"/>
        <v>0</v>
      </c>
      <c r="BB516" s="79">
        <f t="shared" si="372"/>
        <v>0</v>
      </c>
      <c r="BC516" s="91">
        <f t="shared" si="373"/>
        <v>0</v>
      </c>
      <c r="BD516" s="75" t="s">
        <v>59</v>
      </c>
      <c r="BE516" s="91">
        <f>IF(BC516&lt;BU42,((BC516*10)+5),999999)</f>
        <v>5</v>
      </c>
      <c r="BF516" s="91">
        <f t="shared" si="374"/>
        <v>1</v>
      </c>
      <c r="BG516" s="75">
        <f t="shared" si="375"/>
        <v>0</v>
      </c>
      <c r="BH516" s="75">
        <f t="shared" si="394"/>
        <v>0</v>
      </c>
      <c r="BI516" s="75" t="b">
        <f t="shared" si="376"/>
        <v>0</v>
      </c>
      <c r="BJ516" s="75">
        <f t="shared" si="377"/>
        <v>0</v>
      </c>
      <c r="BK516" s="75">
        <f t="shared" si="378"/>
        <v>0</v>
      </c>
      <c r="BL516" s="75" t="b">
        <f t="shared" si="379"/>
        <v>1</v>
      </c>
      <c r="BM516" s="75">
        <f t="shared" si="380"/>
        <v>0</v>
      </c>
      <c r="BN516" s="75">
        <f t="shared" si="381"/>
        <v>0</v>
      </c>
      <c r="BO516" s="75" t="b">
        <f t="shared" si="382"/>
        <v>0</v>
      </c>
      <c r="BP516" s="75">
        <f t="shared" si="383"/>
        <v>0</v>
      </c>
      <c r="BQ516" s="75">
        <f t="shared" si="384"/>
        <v>0</v>
      </c>
      <c r="BR516" s="75"/>
      <c r="BS516" s="72" t="b">
        <f t="shared" si="409"/>
        <v>0</v>
      </c>
      <c r="BT516" s="72">
        <f t="shared" si="414"/>
        <v>0</v>
      </c>
      <c r="BU516" s="69" t="str">
        <f t="shared" si="413"/>
        <v/>
      </c>
      <c r="BV516" s="75"/>
      <c r="BW516" s="75"/>
      <c r="BX516" s="75"/>
      <c r="BY516" s="75"/>
      <c r="BZ516" s="75"/>
      <c r="CA516" s="75"/>
      <c r="CB516" s="75"/>
      <c r="CC516" s="75"/>
      <c r="CD516" s="79">
        <f t="shared" si="385"/>
        <v>0</v>
      </c>
      <c r="CE516" s="92">
        <f>IF(CD516&lt;CE3,CD516,CE3)</f>
        <v>0</v>
      </c>
      <c r="CF516" s="72" t="str">
        <f>IF(CE516&gt;=CE3,"BALLOON","PMT")</f>
        <v>PMT</v>
      </c>
      <c r="CG516" s="91">
        <f t="shared" si="395"/>
        <v>0</v>
      </c>
      <c r="CH516" s="91">
        <f>IF(BX1=360,CB5,CG516)</f>
        <v>0</v>
      </c>
      <c r="CI516" s="75" t="b">
        <f t="shared" si="386"/>
        <v>0</v>
      </c>
      <c r="CJ516" s="75">
        <f t="shared" si="396"/>
        <v>0</v>
      </c>
      <c r="CK516" s="75">
        <f>SUM(CJ516*CK1)</f>
        <v>0</v>
      </c>
      <c r="CL516" s="98">
        <f t="shared" si="387"/>
        <v>0</v>
      </c>
      <c r="CM516" s="97">
        <f>IF(CF516="PMT",E16-CL516,0)</f>
        <v>0</v>
      </c>
      <c r="CN516" s="97">
        <f t="shared" si="401"/>
        <v>0</v>
      </c>
      <c r="CO516" s="97">
        <f t="shared" si="388"/>
        <v>0</v>
      </c>
      <c r="CP516" s="97">
        <f t="shared" si="389"/>
        <v>0</v>
      </c>
      <c r="CQ516" s="94">
        <f t="shared" si="390"/>
        <v>0</v>
      </c>
      <c r="CR516" s="95">
        <f t="shared" si="397"/>
        <v>0</v>
      </c>
      <c r="CS516" s="96">
        <f t="shared" si="391"/>
        <v>0</v>
      </c>
      <c r="CT516" s="75">
        <f t="shared" si="400"/>
        <v>0</v>
      </c>
      <c r="CU516" s="99">
        <f t="shared" si="392"/>
        <v>0</v>
      </c>
      <c r="CV516" s="99">
        <f t="shared" si="419"/>
        <v>0</v>
      </c>
      <c r="CW516" s="100">
        <f t="shared" si="398"/>
        <v>0</v>
      </c>
      <c r="CX516" s="75">
        <f>SUM(CR516*CT516*BE1)</f>
        <v>0</v>
      </c>
    </row>
    <row r="517" spans="1:102" ht="18.95" customHeight="1">
      <c r="A517" s="45" t="str">
        <f t="shared" si="403"/>
        <v/>
      </c>
      <c r="B517" s="55" t="str">
        <f t="shared" si="405"/>
        <v/>
      </c>
      <c r="C517" s="47" t="str">
        <f t="shared" si="404"/>
        <v/>
      </c>
      <c r="D517" s="56" t="str">
        <f t="shared" si="406"/>
        <v/>
      </c>
      <c r="E517" s="121" t="str">
        <f t="shared" si="410"/>
        <v/>
      </c>
      <c r="F517" s="121"/>
      <c r="G517" s="57" t="str">
        <f t="shared" si="407"/>
        <v/>
      </c>
      <c r="H517" s="57" t="str">
        <f t="shared" si="408"/>
        <v/>
      </c>
      <c r="I517" s="128" t="str">
        <f t="shared" si="411"/>
        <v/>
      </c>
      <c r="J517" s="128" t="str">
        <f t="shared" si="412"/>
        <v/>
      </c>
      <c r="K517" s="140" t="str">
        <f t="shared" si="418"/>
        <v/>
      </c>
      <c r="L517" s="140"/>
      <c r="M517" s="139" t="str">
        <f t="shared" si="415"/>
        <v/>
      </c>
      <c r="N517" s="139"/>
      <c r="O517" s="46" t="str">
        <f t="shared" si="416"/>
        <v/>
      </c>
      <c r="P517" s="51" t="str">
        <f t="shared" si="417"/>
        <v/>
      </c>
      <c r="Q517" s="51"/>
      <c r="R517" s="75">
        <f>IF(R516+1&lt;13,(R516+1)*S1,1*S1)</f>
        <v>0</v>
      </c>
      <c r="S517" s="75">
        <f>SUM(BG517*S1)</f>
        <v>0</v>
      </c>
      <c r="T517" s="75">
        <f>IF(R517=1,(T516+1)*S1,T516*S1)</f>
        <v>0</v>
      </c>
      <c r="U517" s="75">
        <f>IF(U516+3&lt;13,(U516+3)*V1,(U516-9)*V1)</f>
        <v>0</v>
      </c>
      <c r="V517" s="75">
        <f>SUM(BG517*V1)</f>
        <v>0</v>
      </c>
      <c r="W517" s="75">
        <f>IF(U517&lt;4,(W516+1)*V1,W516*V1)</f>
        <v>0</v>
      </c>
      <c r="X517" s="75">
        <f>IF(X516+6&lt;13,(X516+6)*Y1,(X516-6)*Y1)</f>
        <v>0</v>
      </c>
      <c r="Y517" s="75">
        <f>SUM(BG517*Y1)</f>
        <v>0</v>
      </c>
      <c r="Z517" s="75">
        <f>IF(X517&lt;6,(Z516+1)*Y1,Z516*Y1)</f>
        <v>0</v>
      </c>
      <c r="AA517" s="75">
        <f>SUM(AA516*AB1)</f>
        <v>0</v>
      </c>
      <c r="AB517" s="75">
        <f>SUM(BG517*AB1)</f>
        <v>0</v>
      </c>
      <c r="AC517" s="75">
        <f>SUM(AC516+1*AB1)</f>
        <v>0</v>
      </c>
      <c r="AD517" s="75">
        <v>0</v>
      </c>
      <c r="AE517" s="75">
        <v>0</v>
      </c>
      <c r="AF517" s="75">
        <v>0</v>
      </c>
      <c r="AG517" s="75">
        <f>IF(AG516+2&lt;13,(AG516+2)*AH1,(AG516-10)*AH1)</f>
        <v>0</v>
      </c>
      <c r="AH517" s="75">
        <f>SUM(BG517*AH1)</f>
        <v>0</v>
      </c>
      <c r="AI517" s="75">
        <f>IF(AG517&lt;3,(AI516+1)*AH1,AI516*AH1)</f>
        <v>0</v>
      </c>
      <c r="AJ517" s="75">
        <f>IF(AJ515=AJ516,(AJ516+1-AK517)*AL1,AJ516*AL1)</f>
        <v>0</v>
      </c>
      <c r="AK517" s="75">
        <f t="shared" si="402"/>
        <v>0</v>
      </c>
      <c r="AL517" s="75">
        <f>IF(AJ517-AJ516=0,(AL516+15)*AL1,AM1*AL1)</f>
        <v>0</v>
      </c>
      <c r="AM517" s="75">
        <f>IF(AK517=12,(AM516+1)*AL1,AM516*AL1)</f>
        <v>0</v>
      </c>
      <c r="AN517" s="75">
        <f>IF(AN515=AN516,(AN516+1-AO517)*AO1,AN516*AO1)</f>
        <v>0</v>
      </c>
      <c r="AO517" s="75">
        <f t="shared" si="393"/>
        <v>0</v>
      </c>
      <c r="AP517" s="75">
        <f>IF(AN516=AN517,BG517*AO1,(AP516-15)*AO1)</f>
        <v>0</v>
      </c>
      <c r="AQ517" s="75">
        <f>IF(AO517=12,(AQ516+1)*AO1,AQ516*AO1)</f>
        <v>0</v>
      </c>
      <c r="AR517" s="91">
        <f>SUM(MONTH(BC516+14)*AS1)</f>
        <v>0</v>
      </c>
      <c r="AS517" s="91">
        <f>SUM(DAY(BC516+14)*AS1)</f>
        <v>0</v>
      </c>
      <c r="AT517" s="91">
        <f>SUM(YEAR(BC516+14)*AS1)</f>
        <v>0</v>
      </c>
      <c r="AU517" s="91">
        <f>SUM(MONTH(BC516+7)*AV1)</f>
        <v>0</v>
      </c>
      <c r="AV517" s="91">
        <f>SUM(DAY(BC516+7)*AV1)</f>
        <v>0</v>
      </c>
      <c r="AW517" s="91">
        <f>SUM(YEAR(BC516+7)*AV1)</f>
        <v>0</v>
      </c>
      <c r="AX517" s="91">
        <f t="shared" si="371"/>
        <v>1</v>
      </c>
      <c r="AY517" s="91">
        <f t="shared" si="420"/>
        <v>1</v>
      </c>
      <c r="AZ517" s="91">
        <f t="shared" si="421"/>
        <v>0</v>
      </c>
      <c r="BA517" s="91">
        <f t="shared" si="421"/>
        <v>0</v>
      </c>
      <c r="BB517" s="79">
        <f t="shared" si="372"/>
        <v>0</v>
      </c>
      <c r="BC517" s="91">
        <f t="shared" si="373"/>
        <v>0</v>
      </c>
      <c r="BD517" s="75" t="s">
        <v>59</v>
      </c>
      <c r="BE517" s="91">
        <f>IF(BC517&lt;BU42,((BC517*10)+5),999999)</f>
        <v>5</v>
      </c>
      <c r="BF517" s="91">
        <f t="shared" si="374"/>
        <v>1</v>
      </c>
      <c r="BG517" s="75">
        <f t="shared" si="375"/>
        <v>0</v>
      </c>
      <c r="BH517" s="75">
        <f t="shared" si="394"/>
        <v>0</v>
      </c>
      <c r="BI517" s="75" t="b">
        <f t="shared" si="376"/>
        <v>0</v>
      </c>
      <c r="BJ517" s="75">
        <f t="shared" si="377"/>
        <v>0</v>
      </c>
      <c r="BK517" s="75">
        <f t="shared" si="378"/>
        <v>0</v>
      </c>
      <c r="BL517" s="75" t="b">
        <f t="shared" si="379"/>
        <v>1</v>
      </c>
      <c r="BM517" s="75">
        <f t="shared" si="380"/>
        <v>0</v>
      </c>
      <c r="BN517" s="75">
        <f t="shared" si="381"/>
        <v>0</v>
      </c>
      <c r="BO517" s="75" t="b">
        <f t="shared" si="382"/>
        <v>0</v>
      </c>
      <c r="BP517" s="75">
        <f t="shared" si="383"/>
        <v>0</v>
      </c>
      <c r="BQ517" s="75">
        <f t="shared" si="384"/>
        <v>0</v>
      </c>
      <c r="BR517" s="75"/>
      <c r="BS517" s="72" t="b">
        <f t="shared" si="409"/>
        <v>0</v>
      </c>
      <c r="BT517" s="72">
        <f t="shared" si="414"/>
        <v>0</v>
      </c>
      <c r="BU517" s="69" t="str">
        <f t="shared" si="413"/>
        <v/>
      </c>
      <c r="BV517" s="75"/>
      <c r="BW517" s="75"/>
      <c r="BX517" s="75"/>
      <c r="BY517" s="75"/>
      <c r="BZ517" s="75"/>
      <c r="CA517" s="75"/>
      <c r="CB517" s="75"/>
      <c r="CC517" s="75"/>
      <c r="CD517" s="79">
        <f t="shared" si="385"/>
        <v>0</v>
      </c>
      <c r="CE517" s="92">
        <f>IF(CD517&lt;CE3,CD517,CE3)</f>
        <v>0</v>
      </c>
      <c r="CF517" s="72" t="str">
        <f>IF(CE517&gt;=CE3,"BALLOON","PMT")</f>
        <v>PMT</v>
      </c>
      <c r="CG517" s="91">
        <f t="shared" si="395"/>
        <v>0</v>
      </c>
      <c r="CH517" s="91">
        <f>IF(BX1=360,CB5,CG517)</f>
        <v>0</v>
      </c>
      <c r="CI517" s="75" t="b">
        <f t="shared" si="386"/>
        <v>0</v>
      </c>
      <c r="CJ517" s="75">
        <f t="shared" si="396"/>
        <v>0</v>
      </c>
      <c r="CK517" s="75">
        <f>SUM(CJ517*CK1)</f>
        <v>0</v>
      </c>
      <c r="CL517" s="98">
        <f t="shared" si="387"/>
        <v>0</v>
      </c>
      <c r="CM517" s="97">
        <f>IF(CF517="PMT",E16-CL517,0)</f>
        <v>0</v>
      </c>
      <c r="CN517" s="97">
        <f t="shared" si="401"/>
        <v>0</v>
      </c>
      <c r="CO517" s="97">
        <f t="shared" si="388"/>
        <v>0</v>
      </c>
      <c r="CP517" s="97">
        <f t="shared" si="389"/>
        <v>0</v>
      </c>
      <c r="CQ517" s="94">
        <f t="shared" si="390"/>
        <v>0</v>
      </c>
      <c r="CR517" s="95">
        <f t="shared" si="397"/>
        <v>0</v>
      </c>
      <c r="CS517" s="96">
        <f t="shared" si="391"/>
        <v>0</v>
      </c>
      <c r="CT517" s="75">
        <f t="shared" si="400"/>
        <v>0</v>
      </c>
      <c r="CU517" s="99">
        <f t="shared" si="392"/>
        <v>0</v>
      </c>
      <c r="CV517" s="99">
        <f t="shared" si="419"/>
        <v>0</v>
      </c>
      <c r="CW517" s="100">
        <f t="shared" si="398"/>
        <v>0</v>
      </c>
      <c r="CX517" s="75">
        <f>SUM(CR517*CT517*BE1)</f>
        <v>0</v>
      </c>
    </row>
    <row r="518" spans="1:102" ht="18.95" customHeight="1">
      <c r="A518" s="45" t="str">
        <f t="shared" si="403"/>
        <v/>
      </c>
      <c r="B518" s="55" t="str">
        <f t="shared" si="405"/>
        <v/>
      </c>
      <c r="C518" s="47" t="str">
        <f t="shared" si="404"/>
        <v/>
      </c>
      <c r="D518" s="56" t="str">
        <f t="shared" si="406"/>
        <v/>
      </c>
      <c r="E518" s="121" t="str">
        <f t="shared" si="410"/>
        <v/>
      </c>
      <c r="F518" s="121"/>
      <c r="G518" s="57" t="str">
        <f t="shared" si="407"/>
        <v/>
      </c>
      <c r="H518" s="57" t="str">
        <f t="shared" si="408"/>
        <v/>
      </c>
      <c r="I518" s="128" t="str">
        <f t="shared" si="411"/>
        <v/>
      </c>
      <c r="J518" s="128" t="str">
        <f t="shared" si="412"/>
        <v/>
      </c>
      <c r="K518" s="140" t="str">
        <f t="shared" si="418"/>
        <v/>
      </c>
      <c r="L518" s="140"/>
      <c r="M518" s="139" t="str">
        <f t="shared" si="415"/>
        <v/>
      </c>
      <c r="N518" s="139"/>
      <c r="O518" s="46" t="str">
        <f t="shared" si="416"/>
        <v/>
      </c>
      <c r="P518" s="51" t="str">
        <f t="shared" si="417"/>
        <v/>
      </c>
      <c r="Q518" s="51"/>
      <c r="R518" s="75">
        <f>IF(R517+1&lt;13,(R517+1)*S1,1*S1)</f>
        <v>0</v>
      </c>
      <c r="S518" s="75">
        <f>SUM(BG518*S1)</f>
        <v>0</v>
      </c>
      <c r="T518" s="75">
        <f>IF(R518=1,(T517+1)*S1,T517*S1)</f>
        <v>0</v>
      </c>
      <c r="U518" s="75">
        <f>IF(U517+3&lt;13,(U517+3)*V1,(U517-9)*V1)</f>
        <v>0</v>
      </c>
      <c r="V518" s="75">
        <f>SUM(BG518*V1)</f>
        <v>0</v>
      </c>
      <c r="W518" s="75">
        <f>IF(U518&lt;4,(W517+1)*V1,W517*V1)</f>
        <v>0</v>
      </c>
      <c r="X518" s="75">
        <f>IF(X517+6&lt;13,(X517+6)*Y1,(X517-6)*Y1)</f>
        <v>0</v>
      </c>
      <c r="Y518" s="75">
        <f>SUM(BG518*Y1)</f>
        <v>0</v>
      </c>
      <c r="Z518" s="75">
        <f>IF(X518&lt;6,(Z517+1)*Y1,Z517*Y1)</f>
        <v>0</v>
      </c>
      <c r="AA518" s="75">
        <f>SUM(AA517*AB1)</f>
        <v>0</v>
      </c>
      <c r="AB518" s="75">
        <f>SUM(BG518*AB1)</f>
        <v>0</v>
      </c>
      <c r="AC518" s="75">
        <f>SUM(AC517+1*AB1)</f>
        <v>0</v>
      </c>
      <c r="AD518" s="75">
        <v>0</v>
      </c>
      <c r="AE518" s="75">
        <v>0</v>
      </c>
      <c r="AF518" s="75">
        <v>0</v>
      </c>
      <c r="AG518" s="75">
        <f>IF(AG517+2&lt;13,(AG517+2)*AH1,(AG517-10)*AH1)</f>
        <v>0</v>
      </c>
      <c r="AH518" s="75">
        <f>SUM(BG518*AH1)</f>
        <v>0</v>
      </c>
      <c r="AI518" s="75">
        <f>IF(AG518&lt;3,(AI517+1)*AH1,AI517*AH1)</f>
        <v>0</v>
      </c>
      <c r="AJ518" s="75">
        <f>IF(AJ516=AJ517,(AJ517+1-AK518)*AL1,AJ517*AL1)</f>
        <v>0</v>
      </c>
      <c r="AK518" s="75">
        <f t="shared" si="402"/>
        <v>0</v>
      </c>
      <c r="AL518" s="75">
        <f>IF(AJ518-AJ517=0,(AL517+15)*AL1,AM1*AL1)</f>
        <v>0</v>
      </c>
      <c r="AM518" s="75">
        <f>IF(AK518=12,(AM517+1)*AL1,AM517*AL1)</f>
        <v>0</v>
      </c>
      <c r="AN518" s="75">
        <f>IF(AN516=AN517,(AN517+1-AO518)*AO1,AN517*AO1)</f>
        <v>0</v>
      </c>
      <c r="AO518" s="75">
        <f t="shared" si="393"/>
        <v>0</v>
      </c>
      <c r="AP518" s="75">
        <f>IF(AN517=AN518,BG518*AO1,(AP517-15)*AO1)</f>
        <v>0</v>
      </c>
      <c r="AQ518" s="75">
        <f>IF(AO518=12,(AQ517+1)*AO1,AQ517*AO1)</f>
        <v>0</v>
      </c>
      <c r="AR518" s="91">
        <f>SUM(MONTH(BC517+14)*AS1)</f>
        <v>0</v>
      </c>
      <c r="AS518" s="91">
        <f>SUM(DAY(BC517+14)*AS1)</f>
        <v>0</v>
      </c>
      <c r="AT518" s="91">
        <f>SUM(YEAR(BC517+14)*AS1)</f>
        <v>0</v>
      </c>
      <c r="AU518" s="91">
        <f>SUM(MONTH(BC517+7)*AV1)</f>
        <v>0</v>
      </c>
      <c r="AV518" s="91">
        <f>SUM(DAY(BC517+7)*AV1)</f>
        <v>0</v>
      </c>
      <c r="AW518" s="91">
        <f>SUM(YEAR(BC517+7)*AV1)</f>
        <v>0</v>
      </c>
      <c r="AX518" s="91">
        <f t="shared" ref="AX518:AX581" si="422">IF(BA518&gt;0,0,1)</f>
        <v>1</v>
      </c>
      <c r="AY518" s="91">
        <f t="shared" si="420"/>
        <v>1</v>
      </c>
      <c r="AZ518" s="91">
        <f t="shared" si="421"/>
        <v>0</v>
      </c>
      <c r="BA518" s="91">
        <f t="shared" si="421"/>
        <v>0</v>
      </c>
      <c r="BB518" s="79">
        <f t="shared" ref="BB518:BB581" si="423">DATE(BA518,AY518,AZ518)</f>
        <v>0</v>
      </c>
      <c r="BC518" s="91">
        <f t="shared" ref="BC518:BC581" si="424">DATE(BA518,AY518,AZ518)</f>
        <v>0</v>
      </c>
      <c r="BD518" s="75" t="s">
        <v>59</v>
      </c>
      <c r="BE518" s="91">
        <f>IF(BC518&lt;BU42,((BC518*10)+5),999999)</f>
        <v>5</v>
      </c>
      <c r="BF518" s="91">
        <f t="shared" ref="BF518:BF581" si="425">SUM(AY518)</f>
        <v>1</v>
      </c>
      <c r="BG518" s="75">
        <f t="shared" ref="BG518:BG581" si="426">SUM(BK518+BN518+BQ518)</f>
        <v>0</v>
      </c>
      <c r="BH518" s="75">
        <f t="shared" si="394"/>
        <v>0</v>
      </c>
      <c r="BI518" s="75" t="b">
        <f t="shared" ref="BI518:BI581" si="427">OR(BF518=4,BF518=6,BF518=7,BF518=9,BF518=11)</f>
        <v>0</v>
      </c>
      <c r="BJ518" s="75">
        <f t="shared" ref="BJ518:BJ581" si="428">IF(BH518&gt;30,30,BH518)</f>
        <v>0</v>
      </c>
      <c r="BK518" s="75">
        <f t="shared" ref="BK518:BK581" si="429">IF(BI518,BJ518,0)</f>
        <v>0</v>
      </c>
      <c r="BL518" s="75" t="b">
        <f t="shared" ref="BL518:BL581" si="430">OR(BF518=1,BF518=3,BF518=5,BF518=8,BF518=10,BF518=12)</f>
        <v>1</v>
      </c>
      <c r="BM518" s="75">
        <f t="shared" ref="BM518:BM581" si="431">IF(BH518&gt;31,31,BH518)</f>
        <v>0</v>
      </c>
      <c r="BN518" s="75">
        <f t="shared" ref="BN518:BN581" si="432">IF(BL518,BM518,0)</f>
        <v>0</v>
      </c>
      <c r="BO518" s="75" t="b">
        <f t="shared" ref="BO518:BO581" si="433">OR(BF518=2)</f>
        <v>0</v>
      </c>
      <c r="BP518" s="75">
        <f t="shared" ref="BP518:BP581" si="434">IF(BH518&gt;28,28,BH518)</f>
        <v>0</v>
      </c>
      <c r="BQ518" s="75">
        <f t="shared" ref="BQ518:BQ581" si="435">IF(BO518,BP518,0)</f>
        <v>0</v>
      </c>
      <c r="BR518" s="75"/>
      <c r="BS518" s="72" t="b">
        <f t="shared" si="409"/>
        <v>0</v>
      </c>
      <c r="BT518" s="72">
        <f t="shared" si="414"/>
        <v>0</v>
      </c>
      <c r="BU518" s="69" t="str">
        <f t="shared" si="413"/>
        <v/>
      </c>
      <c r="BV518" s="75"/>
      <c r="BW518" s="75"/>
      <c r="BX518" s="75"/>
      <c r="BY518" s="75"/>
      <c r="BZ518" s="75"/>
      <c r="CA518" s="75"/>
      <c r="CB518" s="75"/>
      <c r="CC518" s="75"/>
      <c r="CD518" s="79">
        <f t="shared" ref="CD518:CD581" si="436">SUM(BB517)</f>
        <v>0</v>
      </c>
      <c r="CE518" s="92">
        <f>IF(CD518&lt;CE3,CD518,CE3)</f>
        <v>0</v>
      </c>
      <c r="CF518" s="72" t="str">
        <f>IF(CE518&gt;=CE3,"BALLOON","PMT")</f>
        <v>PMT</v>
      </c>
      <c r="CG518" s="91">
        <f t="shared" si="395"/>
        <v>0</v>
      </c>
      <c r="CH518" s="91">
        <f>IF(BX1=360,CB5,CG518)</f>
        <v>0</v>
      </c>
      <c r="CI518" s="75" t="b">
        <f t="shared" ref="CI518:CI581" si="437">AND(CF518="BALLOON",CG518&lt;CH518)</f>
        <v>0</v>
      </c>
      <c r="CJ518" s="75">
        <f t="shared" si="396"/>
        <v>0</v>
      </c>
      <c r="CK518" s="75">
        <f>SUM(CJ518*CK1)</f>
        <v>0</v>
      </c>
      <c r="CL518" s="98">
        <f t="shared" ref="CL518:CL581" si="438">PMT(CK518,1,-CP517,CP517)</f>
        <v>0</v>
      </c>
      <c r="CM518" s="97">
        <f>IF(CF518="PMT",E16-CL518,0)</f>
        <v>0</v>
      </c>
      <c r="CN518" s="97">
        <f t="shared" si="401"/>
        <v>0</v>
      </c>
      <c r="CO518" s="97">
        <f t="shared" ref="CO518:CO581" si="439">IF(CF518="BALLOON",(CP517)*CT518,0)</f>
        <v>0</v>
      </c>
      <c r="CP518" s="97">
        <f t="shared" ref="CP518:CP581" si="440">SUM((CP517-CM518-CO518)*CT518)</f>
        <v>0</v>
      </c>
      <c r="CQ518" s="94">
        <f t="shared" ref="CQ518:CQ581" si="441">IF(CO518=0,CP518,CO518+CL518)</f>
        <v>0</v>
      </c>
      <c r="CR518" s="95">
        <f t="shared" si="397"/>
        <v>0</v>
      </c>
      <c r="CS518" s="96">
        <f t="shared" ref="CS518:CS581" si="442">IF(CL518+CM518&lt;CQ517,(CL518+CM518)*CR518,(CQ517+CL518)*CR518)</f>
        <v>0</v>
      </c>
      <c r="CT518" s="75">
        <f t="shared" si="400"/>
        <v>0</v>
      </c>
      <c r="CU518" s="99">
        <f t="shared" ref="CU518:CU581" si="443">IF(CO518=0,CL518+CM518,CO518+CL518)</f>
        <v>0</v>
      </c>
      <c r="CV518" s="99">
        <f t="shared" si="419"/>
        <v>0</v>
      </c>
      <c r="CW518" s="100">
        <f t="shared" si="398"/>
        <v>0</v>
      </c>
      <c r="CX518" s="75">
        <f>SUM(CR518*CT518*BE1)</f>
        <v>0</v>
      </c>
    </row>
    <row r="519" spans="1:102" ht="18.95" customHeight="1">
      <c r="A519" s="45" t="str">
        <f t="shared" si="403"/>
        <v/>
      </c>
      <c r="B519" s="55" t="str">
        <f t="shared" si="405"/>
        <v/>
      </c>
      <c r="C519" s="47" t="str">
        <f t="shared" si="404"/>
        <v/>
      </c>
      <c r="D519" s="56" t="str">
        <f t="shared" si="406"/>
        <v/>
      </c>
      <c r="E519" s="121" t="str">
        <f t="shared" si="410"/>
        <v/>
      </c>
      <c r="F519" s="121"/>
      <c r="G519" s="57" t="str">
        <f t="shared" si="407"/>
        <v/>
      </c>
      <c r="H519" s="57" t="str">
        <f t="shared" si="408"/>
        <v/>
      </c>
      <c r="I519" s="128" t="str">
        <f t="shared" si="411"/>
        <v/>
      </c>
      <c r="J519" s="128" t="str">
        <f t="shared" si="412"/>
        <v/>
      </c>
      <c r="K519" s="140" t="str">
        <f t="shared" si="418"/>
        <v/>
      </c>
      <c r="L519" s="140"/>
      <c r="M519" s="139" t="str">
        <f t="shared" si="415"/>
        <v/>
      </c>
      <c r="N519" s="139"/>
      <c r="O519" s="46" t="str">
        <f t="shared" si="416"/>
        <v/>
      </c>
      <c r="P519" s="51" t="str">
        <f t="shared" si="417"/>
        <v/>
      </c>
      <c r="Q519" s="51"/>
      <c r="R519" s="75">
        <f>IF(R518+1&lt;13,(R518+1)*S1,1*S1)</f>
        <v>0</v>
      </c>
      <c r="S519" s="75">
        <f>SUM(BG519*S1)</f>
        <v>0</v>
      </c>
      <c r="T519" s="75">
        <f>IF(R519=1,(T518+1)*S1,T518*S1)</f>
        <v>0</v>
      </c>
      <c r="U519" s="75">
        <f>IF(U518+3&lt;13,(U518+3)*V1,(U518-9)*V1)</f>
        <v>0</v>
      </c>
      <c r="V519" s="75">
        <f>SUM(BG519*V1)</f>
        <v>0</v>
      </c>
      <c r="W519" s="75">
        <f>IF(U519&lt;4,(W518+1)*V1,W518*V1)</f>
        <v>0</v>
      </c>
      <c r="X519" s="75">
        <f>IF(X518+6&lt;13,(X518+6)*Y1,(X518-6)*Y1)</f>
        <v>0</v>
      </c>
      <c r="Y519" s="75">
        <f>SUM(BG519*Y1)</f>
        <v>0</v>
      </c>
      <c r="Z519" s="75">
        <f>IF(X519&lt;6,(Z518+1)*Y1,Z518*Y1)</f>
        <v>0</v>
      </c>
      <c r="AA519" s="75">
        <f>SUM(AA518*AB1)</f>
        <v>0</v>
      </c>
      <c r="AB519" s="75">
        <f>SUM(BG519*AB1)</f>
        <v>0</v>
      </c>
      <c r="AC519" s="75">
        <f>SUM(AC518+1*AB1)</f>
        <v>0</v>
      </c>
      <c r="AD519" s="75">
        <v>0</v>
      </c>
      <c r="AE519" s="75">
        <v>0</v>
      </c>
      <c r="AF519" s="75">
        <v>0</v>
      </c>
      <c r="AG519" s="75">
        <f>IF(AG518+2&lt;13,(AG518+2)*AH1,(AG518-10)*AH1)</f>
        <v>0</v>
      </c>
      <c r="AH519" s="75">
        <f>SUM(BG519*AH1)</f>
        <v>0</v>
      </c>
      <c r="AI519" s="75">
        <f>IF(AG519&lt;3,(AI518+1)*AH1,AI518*AH1)</f>
        <v>0</v>
      </c>
      <c r="AJ519" s="75">
        <f>IF(AJ517=AJ518,(AJ518+1-AK519)*AL1,AJ518*AL1)</f>
        <v>0</v>
      </c>
      <c r="AK519" s="75">
        <f t="shared" si="402"/>
        <v>0</v>
      </c>
      <c r="AL519" s="75">
        <f>IF(AJ519-AJ518=0,(AL518+15)*AL1,AM1*AL1)</f>
        <v>0</v>
      </c>
      <c r="AM519" s="75">
        <f>IF(AK519=12,(AM518+1)*AL1,AM518*AL1)</f>
        <v>0</v>
      </c>
      <c r="AN519" s="75">
        <f>IF(AN517=AN518,(AN518+1-AO519)*AO1,AN518*AO1)</f>
        <v>0</v>
      </c>
      <c r="AO519" s="75">
        <f t="shared" ref="AO519:AO582" si="444">IF(AN518+AN517=24,12,0)</f>
        <v>0</v>
      </c>
      <c r="AP519" s="75">
        <f>IF(AN518=AN519,BG519*AO1,(AP518-15)*AO1)</f>
        <v>0</v>
      </c>
      <c r="AQ519" s="75">
        <f>IF(AO519=12,(AQ518+1)*AO1,AQ518*AO1)</f>
        <v>0</v>
      </c>
      <c r="AR519" s="91">
        <f>SUM(MONTH(BC518+14)*AS1)</f>
        <v>0</v>
      </c>
      <c r="AS519" s="91">
        <f>SUM(DAY(BC518+14)*AS1)</f>
        <v>0</v>
      </c>
      <c r="AT519" s="91">
        <f>SUM(YEAR(BC518+14)*AS1)</f>
        <v>0</v>
      </c>
      <c r="AU519" s="91">
        <f>SUM(MONTH(BC518+7)*AV1)</f>
        <v>0</v>
      </c>
      <c r="AV519" s="91">
        <f>SUM(DAY(BC518+7)*AV1)</f>
        <v>0</v>
      </c>
      <c r="AW519" s="91">
        <f>SUM(YEAR(BC518+7)*AV1)</f>
        <v>0</v>
      </c>
      <c r="AX519" s="91">
        <f t="shared" si="422"/>
        <v>1</v>
      </c>
      <c r="AY519" s="91">
        <f t="shared" si="420"/>
        <v>1</v>
      </c>
      <c r="AZ519" s="91">
        <f t="shared" si="421"/>
        <v>0</v>
      </c>
      <c r="BA519" s="91">
        <f t="shared" si="421"/>
        <v>0</v>
      </c>
      <c r="BB519" s="79">
        <f t="shared" si="423"/>
        <v>0</v>
      </c>
      <c r="BC519" s="91">
        <f t="shared" si="424"/>
        <v>0</v>
      </c>
      <c r="BD519" s="75" t="s">
        <v>59</v>
      </c>
      <c r="BE519" s="91">
        <f>IF(BC519&lt;BU42,((BC519*10)+5),999999)</f>
        <v>5</v>
      </c>
      <c r="BF519" s="91">
        <f t="shared" si="425"/>
        <v>1</v>
      </c>
      <c r="BG519" s="75">
        <f t="shared" si="426"/>
        <v>0</v>
      </c>
      <c r="BH519" s="75">
        <f t="shared" ref="BH519:BH582" si="445">SUM(BH518)</f>
        <v>0</v>
      </c>
      <c r="BI519" s="75" t="b">
        <f t="shared" si="427"/>
        <v>0</v>
      </c>
      <c r="BJ519" s="75">
        <f t="shared" si="428"/>
        <v>0</v>
      </c>
      <c r="BK519" s="75">
        <f t="shared" si="429"/>
        <v>0</v>
      </c>
      <c r="BL519" s="75" t="b">
        <f t="shared" si="430"/>
        <v>1</v>
      </c>
      <c r="BM519" s="75">
        <f t="shared" si="431"/>
        <v>0</v>
      </c>
      <c r="BN519" s="75">
        <f t="shared" si="432"/>
        <v>0</v>
      </c>
      <c r="BO519" s="75" t="b">
        <f t="shared" si="433"/>
        <v>0</v>
      </c>
      <c r="BP519" s="75">
        <f t="shared" si="434"/>
        <v>0</v>
      </c>
      <c r="BQ519" s="75">
        <f t="shared" si="435"/>
        <v>0</v>
      </c>
      <c r="BR519" s="75"/>
      <c r="BS519" s="72" t="b">
        <f t="shared" si="409"/>
        <v>0</v>
      </c>
      <c r="BT519" s="72">
        <f t="shared" si="414"/>
        <v>0</v>
      </c>
      <c r="BU519" s="69" t="str">
        <f t="shared" si="413"/>
        <v/>
      </c>
      <c r="BV519" s="75"/>
      <c r="BW519" s="75"/>
      <c r="BX519" s="75"/>
      <c r="BY519" s="75"/>
      <c r="BZ519" s="75"/>
      <c r="CA519" s="75"/>
      <c r="CB519" s="75"/>
      <c r="CC519" s="75"/>
      <c r="CD519" s="79">
        <f t="shared" si="436"/>
        <v>0</v>
      </c>
      <c r="CE519" s="92">
        <f>IF(CD519&lt;CE3,CD519,CE3)</f>
        <v>0</v>
      </c>
      <c r="CF519" s="72" t="str">
        <f>IF(CE519&gt;=CE3,"BALLOON","PMT")</f>
        <v>PMT</v>
      </c>
      <c r="CG519" s="91">
        <f t="shared" ref="CG519:CG582" si="446">SUM(CE519-CE518)</f>
        <v>0</v>
      </c>
      <c r="CH519" s="91">
        <f>IF(BX1=360,CB5,CG519)</f>
        <v>0</v>
      </c>
      <c r="CI519" s="75" t="b">
        <f t="shared" si="437"/>
        <v>0</v>
      </c>
      <c r="CJ519" s="75">
        <f t="shared" ref="CJ519:CJ582" si="447">IF(CI519,CG519,CH519)</f>
        <v>0</v>
      </c>
      <c r="CK519" s="75">
        <f>SUM(CJ519*CK1)</f>
        <v>0</v>
      </c>
      <c r="CL519" s="98">
        <f t="shared" si="438"/>
        <v>0</v>
      </c>
      <c r="CM519" s="97">
        <f>IF(CF519="PMT",E16-CL519,0)</f>
        <v>0</v>
      </c>
      <c r="CN519" s="97">
        <f t="shared" si="401"/>
        <v>0</v>
      </c>
      <c r="CO519" s="97">
        <f t="shared" si="439"/>
        <v>0</v>
      </c>
      <c r="CP519" s="97">
        <f t="shared" si="440"/>
        <v>0</v>
      </c>
      <c r="CQ519" s="94">
        <f t="shared" si="441"/>
        <v>0</v>
      </c>
      <c r="CR519" s="95">
        <f t="shared" ref="CR519:CR582" si="448">IF(CL519&gt;0,1,0)</f>
        <v>0</v>
      </c>
      <c r="CS519" s="96">
        <f t="shared" si="442"/>
        <v>0</v>
      </c>
      <c r="CT519" s="75">
        <f t="shared" si="400"/>
        <v>0</v>
      </c>
      <c r="CU519" s="99">
        <f t="shared" si="443"/>
        <v>0</v>
      </c>
      <c r="CV519" s="99">
        <f t="shared" si="419"/>
        <v>0</v>
      </c>
      <c r="CW519" s="100">
        <f t="shared" ref="CW519:CW582" si="449">SUM((CW518-CN519-CO519)*CR519*CT519)</f>
        <v>0</v>
      </c>
      <c r="CX519" s="75">
        <f>SUM(CR519*CT519*BE1)</f>
        <v>0</v>
      </c>
    </row>
    <row r="520" spans="1:102" ht="18.95" customHeight="1">
      <c r="A520" s="45" t="str">
        <f t="shared" si="403"/>
        <v/>
      </c>
      <c r="B520" s="55" t="str">
        <f t="shared" si="405"/>
        <v/>
      </c>
      <c r="C520" s="47" t="str">
        <f t="shared" si="404"/>
        <v/>
      </c>
      <c r="D520" s="56" t="str">
        <f t="shared" si="406"/>
        <v/>
      </c>
      <c r="E520" s="121" t="str">
        <f t="shared" si="410"/>
        <v/>
      </c>
      <c r="F520" s="121"/>
      <c r="G520" s="57" t="str">
        <f t="shared" si="407"/>
        <v/>
      </c>
      <c r="H520" s="57" t="str">
        <f t="shared" si="408"/>
        <v/>
      </c>
      <c r="I520" s="128" t="str">
        <f t="shared" si="411"/>
        <v/>
      </c>
      <c r="J520" s="128" t="str">
        <f t="shared" si="412"/>
        <v/>
      </c>
      <c r="K520" s="140" t="str">
        <f t="shared" si="418"/>
        <v/>
      </c>
      <c r="L520" s="140"/>
      <c r="M520" s="139" t="str">
        <f t="shared" si="415"/>
        <v/>
      </c>
      <c r="N520" s="139"/>
      <c r="O520" s="46" t="str">
        <f t="shared" si="416"/>
        <v/>
      </c>
      <c r="P520" s="51" t="str">
        <f t="shared" si="417"/>
        <v/>
      </c>
      <c r="Q520" s="51"/>
      <c r="R520" s="75">
        <f>IF(R519+1&lt;13,(R519+1)*S1,1*S1)</f>
        <v>0</v>
      </c>
      <c r="S520" s="75">
        <f>SUM(BG520*S1)</f>
        <v>0</v>
      </c>
      <c r="T520" s="75">
        <f>IF(R520=1,(T519+1)*S1,T519*S1)</f>
        <v>0</v>
      </c>
      <c r="U520" s="75">
        <f>IF(U519+3&lt;13,(U519+3)*V1,(U519-9)*V1)</f>
        <v>0</v>
      </c>
      <c r="V520" s="75">
        <f>SUM(BG520*V1)</f>
        <v>0</v>
      </c>
      <c r="W520" s="75">
        <f>IF(U520&lt;4,(W519+1)*V1,W519*V1)</f>
        <v>0</v>
      </c>
      <c r="X520" s="75">
        <f>IF(X519+6&lt;13,(X519+6)*Y1,(X519-6)*Y1)</f>
        <v>0</v>
      </c>
      <c r="Y520" s="75">
        <f>SUM(BG520*Y1)</f>
        <v>0</v>
      </c>
      <c r="Z520" s="75">
        <f>IF(X520&lt;6,(Z519+1)*Y1,Z519*Y1)</f>
        <v>0</v>
      </c>
      <c r="AA520" s="75">
        <f>SUM(AA519*AB1)</f>
        <v>0</v>
      </c>
      <c r="AB520" s="75">
        <f>SUM(BG520*AB1)</f>
        <v>0</v>
      </c>
      <c r="AC520" s="75">
        <f>SUM(AC519+1*AB1)</f>
        <v>0</v>
      </c>
      <c r="AD520" s="75">
        <v>0</v>
      </c>
      <c r="AE520" s="75">
        <v>0</v>
      </c>
      <c r="AF520" s="75">
        <v>0</v>
      </c>
      <c r="AG520" s="75">
        <f>IF(AG519+2&lt;13,(AG519+2)*AH1,(AG519-10)*AH1)</f>
        <v>0</v>
      </c>
      <c r="AH520" s="75">
        <f>SUM(BG520*AH1)</f>
        <v>0</v>
      </c>
      <c r="AI520" s="75">
        <f>IF(AG520&lt;3,(AI519+1)*AH1,AI519*AH1)</f>
        <v>0</v>
      </c>
      <c r="AJ520" s="75">
        <f>IF(AJ518=AJ519,(AJ519+1-AK520)*AL1,AJ519*AL1)</f>
        <v>0</v>
      </c>
      <c r="AK520" s="75">
        <f t="shared" si="402"/>
        <v>0</v>
      </c>
      <c r="AL520" s="75">
        <f>IF(AJ520-AJ519=0,(AL519+15)*AL1,AM1*AL1)</f>
        <v>0</v>
      </c>
      <c r="AM520" s="75">
        <f>IF(AK520=12,(AM519+1)*AL1,AM519*AL1)</f>
        <v>0</v>
      </c>
      <c r="AN520" s="75">
        <f>IF(AN518=AN519,(AN519+1-AO520)*AO1,AN519*AO1)</f>
        <v>0</v>
      </c>
      <c r="AO520" s="75">
        <f t="shared" si="444"/>
        <v>0</v>
      </c>
      <c r="AP520" s="75">
        <f>IF(AN519=AN520,BG520*AO1,(AP519-15)*AO1)</f>
        <v>0</v>
      </c>
      <c r="AQ520" s="75">
        <f>IF(AO520=12,(AQ519+1)*AO1,AQ519*AO1)</f>
        <v>0</v>
      </c>
      <c r="AR520" s="91">
        <f>SUM(MONTH(BC519+14)*AS1)</f>
        <v>0</v>
      </c>
      <c r="AS520" s="91">
        <f>SUM(DAY(BC519+14)*AS1)</f>
        <v>0</v>
      </c>
      <c r="AT520" s="91">
        <f>SUM(YEAR(BC519+14)*AS1)</f>
        <v>0</v>
      </c>
      <c r="AU520" s="91">
        <f>SUM(MONTH(BC519+7)*AV1)</f>
        <v>0</v>
      </c>
      <c r="AV520" s="91">
        <f>SUM(DAY(BC519+7)*AV1)</f>
        <v>0</v>
      </c>
      <c r="AW520" s="91">
        <f>SUM(YEAR(BC519+7)*AV1)</f>
        <v>0</v>
      </c>
      <c r="AX520" s="91">
        <f t="shared" si="422"/>
        <v>1</v>
      </c>
      <c r="AY520" s="91">
        <f t="shared" si="420"/>
        <v>1</v>
      </c>
      <c r="AZ520" s="91">
        <f t="shared" si="421"/>
        <v>0</v>
      </c>
      <c r="BA520" s="91">
        <f t="shared" si="421"/>
        <v>0</v>
      </c>
      <c r="BB520" s="79">
        <f t="shared" si="423"/>
        <v>0</v>
      </c>
      <c r="BC520" s="91">
        <f t="shared" si="424"/>
        <v>0</v>
      </c>
      <c r="BD520" s="75" t="s">
        <v>59</v>
      </c>
      <c r="BE520" s="91">
        <f>IF(BC520&lt;BU42,((BC520*10)+5),999999)</f>
        <v>5</v>
      </c>
      <c r="BF520" s="91">
        <f t="shared" si="425"/>
        <v>1</v>
      </c>
      <c r="BG520" s="75">
        <f t="shared" si="426"/>
        <v>0</v>
      </c>
      <c r="BH520" s="75">
        <f t="shared" si="445"/>
        <v>0</v>
      </c>
      <c r="BI520" s="75" t="b">
        <f t="shared" si="427"/>
        <v>0</v>
      </c>
      <c r="BJ520" s="75">
        <f t="shared" si="428"/>
        <v>0</v>
      </c>
      <c r="BK520" s="75">
        <f t="shared" si="429"/>
        <v>0</v>
      </c>
      <c r="BL520" s="75" t="b">
        <f t="shared" si="430"/>
        <v>1</v>
      </c>
      <c r="BM520" s="75">
        <f t="shared" si="431"/>
        <v>0</v>
      </c>
      <c r="BN520" s="75">
        <f t="shared" si="432"/>
        <v>0</v>
      </c>
      <c r="BO520" s="75" t="b">
        <f t="shared" si="433"/>
        <v>0</v>
      </c>
      <c r="BP520" s="75">
        <f t="shared" si="434"/>
        <v>0</v>
      </c>
      <c r="BQ520" s="75">
        <f t="shared" si="435"/>
        <v>0</v>
      </c>
      <c r="BR520" s="75"/>
      <c r="BS520" s="72" t="b">
        <f t="shared" si="409"/>
        <v>0</v>
      </c>
      <c r="BT520" s="72">
        <f t="shared" si="414"/>
        <v>0</v>
      </c>
      <c r="BU520" s="69" t="str">
        <f t="shared" si="413"/>
        <v/>
      </c>
      <c r="BV520" s="75"/>
      <c r="BW520" s="75"/>
      <c r="BX520" s="75"/>
      <c r="BY520" s="75"/>
      <c r="BZ520" s="75"/>
      <c r="CA520" s="75"/>
      <c r="CB520" s="75"/>
      <c r="CC520" s="75"/>
      <c r="CD520" s="79">
        <f t="shared" si="436"/>
        <v>0</v>
      </c>
      <c r="CE520" s="92">
        <f>IF(CD520&lt;CE3,CD520,CE3)</f>
        <v>0</v>
      </c>
      <c r="CF520" s="72" t="str">
        <f>IF(CE520&gt;=CE3,"BALLOON","PMT")</f>
        <v>PMT</v>
      </c>
      <c r="CG520" s="91">
        <f t="shared" si="446"/>
        <v>0</v>
      </c>
      <c r="CH520" s="91">
        <f>IF(BX1=360,CB5,CG520)</f>
        <v>0</v>
      </c>
      <c r="CI520" s="75" t="b">
        <f t="shared" si="437"/>
        <v>0</v>
      </c>
      <c r="CJ520" s="75">
        <f t="shared" si="447"/>
        <v>0</v>
      </c>
      <c r="CK520" s="75">
        <f>SUM(CJ520*CK1)</f>
        <v>0</v>
      </c>
      <c r="CL520" s="98">
        <f t="shared" si="438"/>
        <v>0</v>
      </c>
      <c r="CM520" s="97">
        <f>IF(CF520="PMT",E16-CL520,0)</f>
        <v>0</v>
      </c>
      <c r="CN520" s="97">
        <f t="shared" si="401"/>
        <v>0</v>
      </c>
      <c r="CO520" s="97">
        <f t="shared" si="439"/>
        <v>0</v>
      </c>
      <c r="CP520" s="97">
        <f t="shared" si="440"/>
        <v>0</v>
      </c>
      <c r="CQ520" s="94">
        <f t="shared" si="441"/>
        <v>0</v>
      </c>
      <c r="CR520" s="95">
        <f t="shared" si="448"/>
        <v>0</v>
      </c>
      <c r="CS520" s="96">
        <f t="shared" si="442"/>
        <v>0</v>
      </c>
      <c r="CT520" s="75">
        <f t="shared" si="400"/>
        <v>0</v>
      </c>
      <c r="CU520" s="99">
        <f t="shared" si="443"/>
        <v>0</v>
      </c>
      <c r="CV520" s="99">
        <f t="shared" si="419"/>
        <v>0</v>
      </c>
      <c r="CW520" s="100">
        <f t="shared" si="449"/>
        <v>0</v>
      </c>
      <c r="CX520" s="75">
        <f>SUM(CR520*CT520*BE1)</f>
        <v>0</v>
      </c>
    </row>
    <row r="521" spans="1:102" ht="18.95" customHeight="1">
      <c r="A521" s="45" t="str">
        <f t="shared" si="403"/>
        <v/>
      </c>
      <c r="B521" s="55" t="str">
        <f t="shared" si="405"/>
        <v/>
      </c>
      <c r="C521" s="47" t="str">
        <f t="shared" si="404"/>
        <v/>
      </c>
      <c r="D521" s="56" t="str">
        <f t="shared" si="406"/>
        <v/>
      </c>
      <c r="E521" s="121" t="str">
        <f t="shared" si="410"/>
        <v/>
      </c>
      <c r="F521" s="121"/>
      <c r="G521" s="57" t="str">
        <f t="shared" si="407"/>
        <v/>
      </c>
      <c r="H521" s="57" t="str">
        <f t="shared" si="408"/>
        <v/>
      </c>
      <c r="I521" s="128" t="str">
        <f t="shared" si="411"/>
        <v/>
      </c>
      <c r="J521" s="128" t="str">
        <f t="shared" si="412"/>
        <v/>
      </c>
      <c r="K521" s="140" t="str">
        <f t="shared" si="418"/>
        <v/>
      </c>
      <c r="L521" s="140"/>
      <c r="M521" s="139" t="str">
        <f t="shared" si="415"/>
        <v/>
      </c>
      <c r="N521" s="139"/>
      <c r="O521" s="46" t="str">
        <f t="shared" si="416"/>
        <v/>
      </c>
      <c r="P521" s="51" t="str">
        <f t="shared" si="417"/>
        <v/>
      </c>
      <c r="Q521" s="51"/>
      <c r="R521" s="75">
        <f>IF(R520+1&lt;13,(R520+1)*S1,1*S1)</f>
        <v>0</v>
      </c>
      <c r="S521" s="75">
        <f>SUM(BG521*S1)</f>
        <v>0</v>
      </c>
      <c r="T521" s="75">
        <f>IF(R521=1,(T520+1)*S1,T520*S1)</f>
        <v>0</v>
      </c>
      <c r="U521" s="75">
        <f>IF(U520+3&lt;13,(U520+3)*V1,(U520-9)*V1)</f>
        <v>0</v>
      </c>
      <c r="V521" s="75">
        <f>SUM(BG521*V1)</f>
        <v>0</v>
      </c>
      <c r="W521" s="75">
        <f>IF(U521&lt;4,(W520+1)*V1,W520*V1)</f>
        <v>0</v>
      </c>
      <c r="X521" s="75">
        <f>IF(X520+6&lt;13,(X520+6)*Y1,(X520-6)*Y1)</f>
        <v>0</v>
      </c>
      <c r="Y521" s="75">
        <f>SUM(BG521*Y1)</f>
        <v>0</v>
      </c>
      <c r="Z521" s="75">
        <f>IF(X521&lt;6,(Z520+1)*Y1,Z520*Y1)</f>
        <v>0</v>
      </c>
      <c r="AA521" s="75">
        <f>SUM(AA520*AB1)</f>
        <v>0</v>
      </c>
      <c r="AB521" s="75">
        <f>SUM(BG521*AB1)</f>
        <v>0</v>
      </c>
      <c r="AC521" s="75">
        <f>SUM(AC520+1*AB1)</f>
        <v>0</v>
      </c>
      <c r="AD521" s="75">
        <v>0</v>
      </c>
      <c r="AE521" s="75">
        <v>0</v>
      </c>
      <c r="AF521" s="75">
        <v>0</v>
      </c>
      <c r="AG521" s="75">
        <f>IF(AG520+2&lt;13,(AG520+2)*AH1,(AG520-10)*AH1)</f>
        <v>0</v>
      </c>
      <c r="AH521" s="75">
        <f>SUM(BG521*AH1)</f>
        <v>0</v>
      </c>
      <c r="AI521" s="75">
        <f>IF(AG521&lt;3,(AI520+1)*AH1,AI520*AH1)</f>
        <v>0</v>
      </c>
      <c r="AJ521" s="75">
        <f>IF(AJ519=AJ520,(AJ520+1-AK521)*AL1,AJ520*AL1)</f>
        <v>0</v>
      </c>
      <c r="AK521" s="75">
        <f t="shared" si="402"/>
        <v>0</v>
      </c>
      <c r="AL521" s="75">
        <f>IF(AJ521-AJ520=0,(AL520+15)*AL1,AM1*AL1)</f>
        <v>0</v>
      </c>
      <c r="AM521" s="75">
        <f>IF(AK521=12,(AM520+1)*AL1,AM520*AL1)</f>
        <v>0</v>
      </c>
      <c r="AN521" s="75">
        <f>IF(AN519=AN520,(AN520+1-AO521)*AO1,AN520*AO1)</f>
        <v>0</v>
      </c>
      <c r="AO521" s="75">
        <f t="shared" si="444"/>
        <v>0</v>
      </c>
      <c r="AP521" s="75">
        <f>IF(AN520=AN521,BG521*AO1,(AP520-15)*AO1)</f>
        <v>0</v>
      </c>
      <c r="AQ521" s="75">
        <f>IF(AO521=12,(AQ520+1)*AO1,AQ520*AO1)</f>
        <v>0</v>
      </c>
      <c r="AR521" s="91">
        <f>SUM(MONTH(BC520+14)*AS1)</f>
        <v>0</v>
      </c>
      <c r="AS521" s="91">
        <f>SUM(DAY(BC520+14)*AS1)</f>
        <v>0</v>
      </c>
      <c r="AT521" s="91">
        <f>SUM(YEAR(BC520+14)*AS1)</f>
        <v>0</v>
      </c>
      <c r="AU521" s="91">
        <f>SUM(MONTH(BC520+7)*AV1)</f>
        <v>0</v>
      </c>
      <c r="AV521" s="91">
        <f>SUM(DAY(BC520+7)*AV1)</f>
        <v>0</v>
      </c>
      <c r="AW521" s="91">
        <f>SUM(YEAR(BC520+7)*AV1)</f>
        <v>0</v>
      </c>
      <c r="AX521" s="91">
        <f t="shared" si="422"/>
        <v>1</v>
      </c>
      <c r="AY521" s="91">
        <f t="shared" si="420"/>
        <v>1</v>
      </c>
      <c r="AZ521" s="91">
        <f t="shared" si="421"/>
        <v>0</v>
      </c>
      <c r="BA521" s="91">
        <f t="shared" si="421"/>
        <v>0</v>
      </c>
      <c r="BB521" s="79">
        <f t="shared" si="423"/>
        <v>0</v>
      </c>
      <c r="BC521" s="91">
        <f t="shared" si="424"/>
        <v>0</v>
      </c>
      <c r="BD521" s="75" t="s">
        <v>59</v>
      </c>
      <c r="BE521" s="91">
        <f>IF(BC521&lt;BU42,((BC521*10)+5),999999)</f>
        <v>5</v>
      </c>
      <c r="BF521" s="91">
        <f t="shared" si="425"/>
        <v>1</v>
      </c>
      <c r="BG521" s="75">
        <f t="shared" si="426"/>
        <v>0</v>
      </c>
      <c r="BH521" s="75">
        <f t="shared" si="445"/>
        <v>0</v>
      </c>
      <c r="BI521" s="75" t="b">
        <f t="shared" si="427"/>
        <v>0</v>
      </c>
      <c r="BJ521" s="75">
        <f t="shared" si="428"/>
        <v>0</v>
      </c>
      <c r="BK521" s="75">
        <f t="shared" si="429"/>
        <v>0</v>
      </c>
      <c r="BL521" s="75" t="b">
        <f t="shared" si="430"/>
        <v>1</v>
      </c>
      <c r="BM521" s="75">
        <f t="shared" si="431"/>
        <v>0</v>
      </c>
      <c r="BN521" s="75">
        <f t="shared" si="432"/>
        <v>0</v>
      </c>
      <c r="BO521" s="75" t="b">
        <f t="shared" si="433"/>
        <v>0</v>
      </c>
      <c r="BP521" s="75">
        <f t="shared" si="434"/>
        <v>0</v>
      </c>
      <c r="BQ521" s="75">
        <f t="shared" si="435"/>
        <v>0</v>
      </c>
      <c r="BR521" s="75"/>
      <c r="BS521" s="72" t="b">
        <f t="shared" si="409"/>
        <v>0</v>
      </c>
      <c r="BT521" s="72">
        <f t="shared" si="414"/>
        <v>0</v>
      </c>
      <c r="BU521" s="69" t="str">
        <f t="shared" si="413"/>
        <v/>
      </c>
      <c r="BV521" s="75"/>
      <c r="BW521" s="75"/>
      <c r="BX521" s="75"/>
      <c r="BY521" s="75"/>
      <c r="BZ521" s="75"/>
      <c r="CA521" s="75"/>
      <c r="CB521" s="75"/>
      <c r="CC521" s="75"/>
      <c r="CD521" s="79">
        <f t="shared" si="436"/>
        <v>0</v>
      </c>
      <c r="CE521" s="92">
        <f>IF(CD521&lt;CE3,CD521,CE3)</f>
        <v>0</v>
      </c>
      <c r="CF521" s="72" t="str">
        <f>IF(CE521&gt;=CE3,"BALLOON","PMT")</f>
        <v>PMT</v>
      </c>
      <c r="CG521" s="91">
        <f t="shared" si="446"/>
        <v>0</v>
      </c>
      <c r="CH521" s="91">
        <f>IF(BX1=360,CB5,CG521)</f>
        <v>0</v>
      </c>
      <c r="CI521" s="75" t="b">
        <f t="shared" si="437"/>
        <v>0</v>
      </c>
      <c r="CJ521" s="75">
        <f t="shared" si="447"/>
        <v>0</v>
      </c>
      <c r="CK521" s="75">
        <f>SUM(CJ521*CK1)</f>
        <v>0</v>
      </c>
      <c r="CL521" s="98">
        <f t="shared" si="438"/>
        <v>0</v>
      </c>
      <c r="CM521" s="97">
        <f>IF(CF521="PMT",E16-CL521,0)</f>
        <v>0</v>
      </c>
      <c r="CN521" s="97">
        <f t="shared" si="401"/>
        <v>0</v>
      </c>
      <c r="CO521" s="97">
        <f t="shared" si="439"/>
        <v>0</v>
      </c>
      <c r="CP521" s="97">
        <f t="shared" si="440"/>
        <v>0</v>
      </c>
      <c r="CQ521" s="94">
        <f t="shared" si="441"/>
        <v>0</v>
      </c>
      <c r="CR521" s="95">
        <f t="shared" si="448"/>
        <v>0</v>
      </c>
      <c r="CS521" s="96">
        <f t="shared" si="442"/>
        <v>0</v>
      </c>
      <c r="CT521" s="75">
        <f t="shared" si="400"/>
        <v>0</v>
      </c>
      <c r="CU521" s="99">
        <f t="shared" si="443"/>
        <v>0</v>
      </c>
      <c r="CV521" s="99">
        <f t="shared" si="419"/>
        <v>0</v>
      </c>
      <c r="CW521" s="100">
        <f t="shared" si="449"/>
        <v>0</v>
      </c>
      <c r="CX521" s="75">
        <f>SUM(CR521*CT521*BE1)</f>
        <v>0</v>
      </c>
    </row>
    <row r="522" spans="1:102" ht="18.95" customHeight="1">
      <c r="A522" s="45" t="str">
        <f t="shared" si="403"/>
        <v/>
      </c>
      <c r="B522" s="55" t="str">
        <f t="shared" si="405"/>
        <v/>
      </c>
      <c r="C522" s="47" t="str">
        <f t="shared" si="404"/>
        <v/>
      </c>
      <c r="D522" s="56" t="str">
        <f t="shared" si="406"/>
        <v/>
      </c>
      <c r="E522" s="121" t="str">
        <f t="shared" si="410"/>
        <v/>
      </c>
      <c r="F522" s="121"/>
      <c r="G522" s="57" t="str">
        <f t="shared" si="407"/>
        <v/>
      </c>
      <c r="H522" s="57" t="str">
        <f t="shared" si="408"/>
        <v/>
      </c>
      <c r="I522" s="128" t="str">
        <f t="shared" si="411"/>
        <v/>
      </c>
      <c r="J522" s="128" t="str">
        <f t="shared" si="412"/>
        <v/>
      </c>
      <c r="K522" s="140" t="str">
        <f t="shared" si="418"/>
        <v/>
      </c>
      <c r="L522" s="140"/>
      <c r="M522" s="139" t="str">
        <f t="shared" si="415"/>
        <v/>
      </c>
      <c r="N522" s="139"/>
      <c r="O522" s="46" t="str">
        <f t="shared" si="416"/>
        <v/>
      </c>
      <c r="P522" s="51" t="str">
        <f t="shared" si="417"/>
        <v/>
      </c>
      <c r="Q522" s="51"/>
      <c r="R522" s="75">
        <f>IF(R521+1&lt;13,(R521+1)*S1,1*S1)</f>
        <v>0</v>
      </c>
      <c r="S522" s="75">
        <f>SUM(BG522*S1)</f>
        <v>0</v>
      </c>
      <c r="T522" s="75">
        <f>IF(R522=1,(T521+1)*S1,T521*S1)</f>
        <v>0</v>
      </c>
      <c r="U522" s="75">
        <f>IF(U521+3&lt;13,(U521+3)*V1,(U521-9)*V1)</f>
        <v>0</v>
      </c>
      <c r="V522" s="75">
        <f>SUM(BG522*V1)</f>
        <v>0</v>
      </c>
      <c r="W522" s="75">
        <f>IF(U522&lt;4,(W521+1)*V1,W521*V1)</f>
        <v>0</v>
      </c>
      <c r="X522" s="75">
        <f>IF(X521+6&lt;13,(X521+6)*Y1,(X521-6)*Y1)</f>
        <v>0</v>
      </c>
      <c r="Y522" s="75">
        <f>SUM(BG522*Y1)</f>
        <v>0</v>
      </c>
      <c r="Z522" s="75">
        <f>IF(X522&lt;6,(Z521+1)*Y1,Z521*Y1)</f>
        <v>0</v>
      </c>
      <c r="AA522" s="75">
        <f>SUM(AA521*AB1)</f>
        <v>0</v>
      </c>
      <c r="AB522" s="75">
        <f>SUM(BG522*AB1)</f>
        <v>0</v>
      </c>
      <c r="AC522" s="75">
        <f>SUM(AC521+1*AB1)</f>
        <v>0</v>
      </c>
      <c r="AD522" s="75">
        <v>0</v>
      </c>
      <c r="AE522" s="75">
        <v>0</v>
      </c>
      <c r="AF522" s="75">
        <v>0</v>
      </c>
      <c r="AG522" s="75">
        <f>IF(AG521+2&lt;13,(AG521+2)*AH1,(AG521-10)*AH1)</f>
        <v>0</v>
      </c>
      <c r="AH522" s="75">
        <f>SUM(BG522*AH1)</f>
        <v>0</v>
      </c>
      <c r="AI522" s="75">
        <f>IF(AG522&lt;3,(AI521+1)*AH1,AI521*AH1)</f>
        <v>0</v>
      </c>
      <c r="AJ522" s="75">
        <f>IF(AJ520=AJ521,(AJ521+1-AK522)*AL1,AJ521*AL1)</f>
        <v>0</v>
      </c>
      <c r="AK522" s="75">
        <f t="shared" si="402"/>
        <v>0</v>
      </c>
      <c r="AL522" s="75">
        <f>IF(AJ522-AJ521=0,(AL521+15)*AL1,AM1*AL1)</f>
        <v>0</v>
      </c>
      <c r="AM522" s="75">
        <f>IF(AK522=12,(AM521+1)*AL1,AM521*AL1)</f>
        <v>0</v>
      </c>
      <c r="AN522" s="75">
        <f>IF(AN520=AN521,(AN521+1-AO522)*AO1,AN521*AO1)</f>
        <v>0</v>
      </c>
      <c r="AO522" s="75">
        <f t="shared" si="444"/>
        <v>0</v>
      </c>
      <c r="AP522" s="75">
        <f>IF(AN521=AN522,BG522*AO1,(AP521-15)*AO1)</f>
        <v>0</v>
      </c>
      <c r="AQ522" s="75">
        <f>IF(AO522=12,(AQ521+1)*AO1,AQ521*AO1)</f>
        <v>0</v>
      </c>
      <c r="AR522" s="91">
        <f>SUM(MONTH(BC521+14)*AS1)</f>
        <v>0</v>
      </c>
      <c r="AS522" s="91">
        <f>SUM(DAY(BC521+14)*AS1)</f>
        <v>0</v>
      </c>
      <c r="AT522" s="91">
        <f>SUM(YEAR(BC521+14)*AS1)</f>
        <v>0</v>
      </c>
      <c r="AU522" s="91">
        <f>SUM(MONTH(BC521+7)*AV1)</f>
        <v>0</v>
      </c>
      <c r="AV522" s="91">
        <f>SUM(DAY(BC521+7)*AV1)</f>
        <v>0</v>
      </c>
      <c r="AW522" s="91">
        <f>SUM(YEAR(BC521+7)*AV1)</f>
        <v>0</v>
      </c>
      <c r="AX522" s="91">
        <f t="shared" si="422"/>
        <v>1</v>
      </c>
      <c r="AY522" s="91">
        <f t="shared" si="420"/>
        <v>1</v>
      </c>
      <c r="AZ522" s="91">
        <f t="shared" si="421"/>
        <v>0</v>
      </c>
      <c r="BA522" s="91">
        <f t="shared" si="421"/>
        <v>0</v>
      </c>
      <c r="BB522" s="79">
        <f t="shared" si="423"/>
        <v>0</v>
      </c>
      <c r="BC522" s="91">
        <f t="shared" si="424"/>
        <v>0</v>
      </c>
      <c r="BD522" s="75" t="s">
        <v>59</v>
      </c>
      <c r="BE522" s="91">
        <f>IF(BC522&lt;BU42,((BC522*10)+5),999999)</f>
        <v>5</v>
      </c>
      <c r="BF522" s="91">
        <f t="shared" si="425"/>
        <v>1</v>
      </c>
      <c r="BG522" s="75">
        <f t="shared" si="426"/>
        <v>0</v>
      </c>
      <c r="BH522" s="75">
        <f t="shared" si="445"/>
        <v>0</v>
      </c>
      <c r="BI522" s="75" t="b">
        <f t="shared" si="427"/>
        <v>0</v>
      </c>
      <c r="BJ522" s="75">
        <f t="shared" si="428"/>
        <v>0</v>
      </c>
      <c r="BK522" s="75">
        <f t="shared" si="429"/>
        <v>0</v>
      </c>
      <c r="BL522" s="75" t="b">
        <f t="shared" si="430"/>
        <v>1</v>
      </c>
      <c r="BM522" s="75">
        <f t="shared" si="431"/>
        <v>0</v>
      </c>
      <c r="BN522" s="75">
        <f t="shared" si="432"/>
        <v>0</v>
      </c>
      <c r="BO522" s="75" t="b">
        <f t="shared" si="433"/>
        <v>0</v>
      </c>
      <c r="BP522" s="75">
        <f t="shared" si="434"/>
        <v>0</v>
      </c>
      <c r="BQ522" s="75">
        <f t="shared" si="435"/>
        <v>0</v>
      </c>
      <c r="BR522" s="75"/>
      <c r="BS522" s="72" t="b">
        <f t="shared" si="409"/>
        <v>0</v>
      </c>
      <c r="BT522" s="72">
        <f t="shared" si="414"/>
        <v>0</v>
      </c>
      <c r="BU522" s="69" t="str">
        <f t="shared" si="413"/>
        <v/>
      </c>
      <c r="BV522" s="75"/>
      <c r="BW522" s="75"/>
      <c r="BX522" s="75"/>
      <c r="BY522" s="75"/>
      <c r="BZ522" s="75"/>
      <c r="CA522" s="75"/>
      <c r="CB522" s="75"/>
      <c r="CC522" s="75"/>
      <c r="CD522" s="79">
        <f t="shared" si="436"/>
        <v>0</v>
      </c>
      <c r="CE522" s="92">
        <f>IF(CD522&lt;CE3,CD522,CE3)</f>
        <v>0</v>
      </c>
      <c r="CF522" s="72" t="str">
        <f>IF(CE522&gt;=CE3,"BALLOON","PMT")</f>
        <v>PMT</v>
      </c>
      <c r="CG522" s="91">
        <f t="shared" si="446"/>
        <v>0</v>
      </c>
      <c r="CH522" s="91">
        <f>IF(BX1=360,CB5,CG522)</f>
        <v>0</v>
      </c>
      <c r="CI522" s="75" t="b">
        <f t="shared" si="437"/>
        <v>0</v>
      </c>
      <c r="CJ522" s="75">
        <f t="shared" si="447"/>
        <v>0</v>
      </c>
      <c r="CK522" s="75">
        <f>SUM(CJ522*CK1)</f>
        <v>0</v>
      </c>
      <c r="CL522" s="98">
        <f t="shared" si="438"/>
        <v>0</v>
      </c>
      <c r="CM522" s="97">
        <f>IF(CF522="PMT",E16-CL522,0)</f>
        <v>0</v>
      </c>
      <c r="CN522" s="97">
        <f t="shared" si="401"/>
        <v>0</v>
      </c>
      <c r="CO522" s="97">
        <f t="shared" si="439"/>
        <v>0</v>
      </c>
      <c r="CP522" s="97">
        <f t="shared" si="440"/>
        <v>0</v>
      </c>
      <c r="CQ522" s="94">
        <f t="shared" si="441"/>
        <v>0</v>
      </c>
      <c r="CR522" s="95">
        <f t="shared" si="448"/>
        <v>0</v>
      </c>
      <c r="CS522" s="96">
        <f t="shared" si="442"/>
        <v>0</v>
      </c>
      <c r="CT522" s="75">
        <f t="shared" si="400"/>
        <v>0</v>
      </c>
      <c r="CU522" s="99">
        <f t="shared" si="443"/>
        <v>0</v>
      </c>
      <c r="CV522" s="99">
        <f t="shared" si="419"/>
        <v>0</v>
      </c>
      <c r="CW522" s="100">
        <f t="shared" si="449"/>
        <v>0</v>
      </c>
      <c r="CX522" s="75">
        <f>SUM(CR522*CT522*BE1)</f>
        <v>0</v>
      </c>
    </row>
    <row r="523" spans="1:102" ht="18.95" customHeight="1">
      <c r="A523" s="45" t="str">
        <f t="shared" si="403"/>
        <v/>
      </c>
      <c r="B523" s="55" t="str">
        <f t="shared" si="405"/>
        <v/>
      </c>
      <c r="C523" s="47" t="str">
        <f t="shared" si="404"/>
        <v/>
      </c>
      <c r="D523" s="56" t="str">
        <f t="shared" si="406"/>
        <v/>
      </c>
      <c r="E523" s="121" t="str">
        <f t="shared" si="410"/>
        <v/>
      </c>
      <c r="F523" s="121"/>
      <c r="G523" s="57" t="str">
        <f t="shared" si="407"/>
        <v/>
      </c>
      <c r="H523" s="57" t="str">
        <f t="shared" si="408"/>
        <v/>
      </c>
      <c r="I523" s="128" t="str">
        <f t="shared" si="411"/>
        <v/>
      </c>
      <c r="J523" s="128" t="str">
        <f t="shared" si="412"/>
        <v/>
      </c>
      <c r="K523" s="140" t="str">
        <f t="shared" si="418"/>
        <v/>
      </c>
      <c r="L523" s="140"/>
      <c r="M523" s="139" t="str">
        <f t="shared" si="415"/>
        <v/>
      </c>
      <c r="N523" s="139"/>
      <c r="O523" s="46" t="str">
        <f t="shared" si="416"/>
        <v/>
      </c>
      <c r="P523" s="51" t="str">
        <f t="shared" si="417"/>
        <v/>
      </c>
      <c r="Q523" s="51"/>
      <c r="R523" s="75">
        <f>IF(R522+1&lt;13,(R522+1)*S1,1*S1)</f>
        <v>0</v>
      </c>
      <c r="S523" s="75">
        <f>SUM(BG523*S1)</f>
        <v>0</v>
      </c>
      <c r="T523" s="75">
        <f>IF(R523=1,(T522+1)*S1,T522*S1)</f>
        <v>0</v>
      </c>
      <c r="U523" s="75">
        <f>IF(U522+3&lt;13,(U522+3)*V1,(U522-9)*V1)</f>
        <v>0</v>
      </c>
      <c r="V523" s="75">
        <f>SUM(BG523*V1)</f>
        <v>0</v>
      </c>
      <c r="W523" s="75">
        <f>IF(U523&lt;4,(W522+1)*V1,W522*V1)</f>
        <v>0</v>
      </c>
      <c r="X523" s="75">
        <f>IF(X522+6&lt;13,(X522+6)*Y1,(X522-6)*Y1)</f>
        <v>0</v>
      </c>
      <c r="Y523" s="75">
        <f>SUM(BG523*Y1)</f>
        <v>0</v>
      </c>
      <c r="Z523" s="75">
        <f>IF(X523&lt;6,(Z522+1)*Y1,Z522*Y1)</f>
        <v>0</v>
      </c>
      <c r="AA523" s="75">
        <f>SUM(AA522*AB1)</f>
        <v>0</v>
      </c>
      <c r="AB523" s="75">
        <f>SUM(BG523*AB1)</f>
        <v>0</v>
      </c>
      <c r="AC523" s="75">
        <f>SUM(AC522+1*AB1)</f>
        <v>0</v>
      </c>
      <c r="AD523" s="75">
        <v>0</v>
      </c>
      <c r="AE523" s="75">
        <v>0</v>
      </c>
      <c r="AF523" s="75">
        <v>0</v>
      </c>
      <c r="AG523" s="75">
        <f>IF(AG522+2&lt;13,(AG522+2)*AH1,(AG522-10)*AH1)</f>
        <v>0</v>
      </c>
      <c r="AH523" s="75">
        <f>SUM(BG523*AH1)</f>
        <v>0</v>
      </c>
      <c r="AI523" s="75">
        <f>IF(AG523&lt;3,(AI522+1)*AH1,AI522*AH1)</f>
        <v>0</v>
      </c>
      <c r="AJ523" s="75">
        <f>IF(AJ521=AJ522,(AJ522+1-AK523)*AL1,AJ522*AL1)</f>
        <v>0</v>
      </c>
      <c r="AK523" s="75">
        <f t="shared" si="402"/>
        <v>0</v>
      </c>
      <c r="AL523" s="75">
        <f>IF(AJ523-AJ522=0,(AL522+15)*AL1,AM1*AL1)</f>
        <v>0</v>
      </c>
      <c r="AM523" s="75">
        <f>IF(AK523=12,(AM522+1)*AL1,AM522*AL1)</f>
        <v>0</v>
      </c>
      <c r="AN523" s="75">
        <f>IF(AN521=AN522,(AN522+1-AO523)*AO1,AN522*AO1)</f>
        <v>0</v>
      </c>
      <c r="AO523" s="75">
        <f t="shared" si="444"/>
        <v>0</v>
      </c>
      <c r="AP523" s="75">
        <f>IF(AN522=AN523,BG523*AO1,(AP522-15)*AO1)</f>
        <v>0</v>
      </c>
      <c r="AQ523" s="75">
        <f>IF(AO523=12,(AQ522+1)*AO1,AQ522*AO1)</f>
        <v>0</v>
      </c>
      <c r="AR523" s="91">
        <f>SUM(MONTH(BC522+14)*AS1)</f>
        <v>0</v>
      </c>
      <c r="AS523" s="91">
        <f>SUM(DAY(BC522+14)*AS1)</f>
        <v>0</v>
      </c>
      <c r="AT523" s="91">
        <f>SUM(YEAR(BC522+14)*AS1)</f>
        <v>0</v>
      </c>
      <c r="AU523" s="91">
        <f>SUM(MONTH(BC522+7)*AV1)</f>
        <v>0</v>
      </c>
      <c r="AV523" s="91">
        <f>SUM(DAY(BC522+7)*AV1)</f>
        <v>0</v>
      </c>
      <c r="AW523" s="91">
        <f>SUM(YEAR(BC522+7)*AV1)</f>
        <v>0</v>
      </c>
      <c r="AX523" s="91">
        <f t="shared" si="422"/>
        <v>1</v>
      </c>
      <c r="AY523" s="91">
        <f t="shared" si="420"/>
        <v>1</v>
      </c>
      <c r="AZ523" s="91">
        <f t="shared" si="421"/>
        <v>0</v>
      </c>
      <c r="BA523" s="91">
        <f t="shared" si="421"/>
        <v>0</v>
      </c>
      <c r="BB523" s="79">
        <f t="shared" si="423"/>
        <v>0</v>
      </c>
      <c r="BC523" s="91">
        <f t="shared" si="424"/>
        <v>0</v>
      </c>
      <c r="BD523" s="75" t="s">
        <v>59</v>
      </c>
      <c r="BE523" s="91">
        <f>IF(BC523&lt;BU42,((BC523*10)+5),999999)</f>
        <v>5</v>
      </c>
      <c r="BF523" s="91">
        <f t="shared" si="425"/>
        <v>1</v>
      </c>
      <c r="BG523" s="75">
        <f t="shared" si="426"/>
        <v>0</v>
      </c>
      <c r="BH523" s="75">
        <f t="shared" si="445"/>
        <v>0</v>
      </c>
      <c r="BI523" s="75" t="b">
        <f t="shared" si="427"/>
        <v>0</v>
      </c>
      <c r="BJ523" s="75">
        <f t="shared" si="428"/>
        <v>0</v>
      </c>
      <c r="BK523" s="75">
        <f t="shared" si="429"/>
        <v>0</v>
      </c>
      <c r="BL523" s="75" t="b">
        <f t="shared" si="430"/>
        <v>1</v>
      </c>
      <c r="BM523" s="75">
        <f t="shared" si="431"/>
        <v>0</v>
      </c>
      <c r="BN523" s="75">
        <f t="shared" si="432"/>
        <v>0</v>
      </c>
      <c r="BO523" s="75" t="b">
        <f t="shared" si="433"/>
        <v>0</v>
      </c>
      <c r="BP523" s="75">
        <f t="shared" si="434"/>
        <v>0</v>
      </c>
      <c r="BQ523" s="75">
        <f t="shared" si="435"/>
        <v>0</v>
      </c>
      <c r="BR523" s="75"/>
      <c r="BS523" s="72" t="b">
        <f t="shared" si="409"/>
        <v>0</v>
      </c>
      <c r="BT523" s="72">
        <f t="shared" si="414"/>
        <v>0</v>
      </c>
      <c r="BU523" s="69" t="str">
        <f t="shared" si="413"/>
        <v/>
      </c>
      <c r="BV523" s="75"/>
      <c r="BW523" s="75"/>
      <c r="BX523" s="75"/>
      <c r="BY523" s="75"/>
      <c r="BZ523" s="75"/>
      <c r="CA523" s="75"/>
      <c r="CB523" s="75"/>
      <c r="CC523" s="75"/>
      <c r="CD523" s="79">
        <f t="shared" si="436"/>
        <v>0</v>
      </c>
      <c r="CE523" s="92">
        <f>IF(CD523&lt;CE3,CD523,CE3)</f>
        <v>0</v>
      </c>
      <c r="CF523" s="72" t="str">
        <f>IF(CE523&gt;=CE3,"BALLOON","PMT")</f>
        <v>PMT</v>
      </c>
      <c r="CG523" s="91">
        <f t="shared" si="446"/>
        <v>0</v>
      </c>
      <c r="CH523" s="91">
        <f>IF(BX1=360,CB5,CG523)</f>
        <v>0</v>
      </c>
      <c r="CI523" s="75" t="b">
        <f t="shared" si="437"/>
        <v>0</v>
      </c>
      <c r="CJ523" s="75">
        <f t="shared" si="447"/>
        <v>0</v>
      </c>
      <c r="CK523" s="75">
        <f>SUM(CJ523*CK1)</f>
        <v>0</v>
      </c>
      <c r="CL523" s="98">
        <f t="shared" si="438"/>
        <v>0</v>
      </c>
      <c r="CM523" s="97">
        <f>IF(CF523="PMT",E16-CL523,0)</f>
        <v>0</v>
      </c>
      <c r="CN523" s="97">
        <f t="shared" si="401"/>
        <v>0</v>
      </c>
      <c r="CO523" s="97">
        <f t="shared" si="439"/>
        <v>0</v>
      </c>
      <c r="CP523" s="97">
        <f t="shared" si="440"/>
        <v>0</v>
      </c>
      <c r="CQ523" s="94">
        <f t="shared" si="441"/>
        <v>0</v>
      </c>
      <c r="CR523" s="95">
        <f t="shared" si="448"/>
        <v>0</v>
      </c>
      <c r="CS523" s="96">
        <f t="shared" si="442"/>
        <v>0</v>
      </c>
      <c r="CT523" s="75">
        <f t="shared" si="400"/>
        <v>0</v>
      </c>
      <c r="CU523" s="99">
        <f t="shared" si="443"/>
        <v>0</v>
      </c>
      <c r="CV523" s="99">
        <f t="shared" si="419"/>
        <v>0</v>
      </c>
      <c r="CW523" s="100">
        <f t="shared" si="449"/>
        <v>0</v>
      </c>
      <c r="CX523" s="75">
        <f>SUM(CR523*CT523*BE1)</f>
        <v>0</v>
      </c>
    </row>
    <row r="524" spans="1:102" ht="18.95" customHeight="1">
      <c r="A524" s="45" t="str">
        <f t="shared" si="403"/>
        <v/>
      </c>
      <c r="B524" s="55" t="str">
        <f t="shared" si="405"/>
        <v/>
      </c>
      <c r="C524" s="47" t="str">
        <f t="shared" si="404"/>
        <v/>
      </c>
      <c r="D524" s="56" t="str">
        <f t="shared" si="406"/>
        <v/>
      </c>
      <c r="E524" s="121" t="str">
        <f t="shared" si="410"/>
        <v/>
      </c>
      <c r="F524" s="121"/>
      <c r="G524" s="57" t="str">
        <f t="shared" si="407"/>
        <v/>
      </c>
      <c r="H524" s="57" t="str">
        <f t="shared" si="408"/>
        <v/>
      </c>
      <c r="I524" s="128" t="str">
        <f t="shared" si="411"/>
        <v/>
      </c>
      <c r="J524" s="128" t="str">
        <f t="shared" si="412"/>
        <v/>
      </c>
      <c r="K524" s="140" t="str">
        <f t="shared" si="418"/>
        <v/>
      </c>
      <c r="L524" s="140"/>
      <c r="M524" s="139" t="str">
        <f t="shared" si="415"/>
        <v/>
      </c>
      <c r="N524" s="139"/>
      <c r="O524" s="46" t="str">
        <f t="shared" si="416"/>
        <v/>
      </c>
      <c r="P524" s="51" t="str">
        <f t="shared" si="417"/>
        <v/>
      </c>
      <c r="Q524" s="51"/>
      <c r="R524" s="75">
        <f>IF(R523+1&lt;13,(R523+1)*S1,1*S1)</f>
        <v>0</v>
      </c>
      <c r="S524" s="75">
        <f>SUM(BG524*S1)</f>
        <v>0</v>
      </c>
      <c r="T524" s="75">
        <f>IF(R524=1,(T523+1)*S1,T523*S1)</f>
        <v>0</v>
      </c>
      <c r="U524" s="75">
        <f>IF(U523+3&lt;13,(U523+3)*V1,(U523-9)*V1)</f>
        <v>0</v>
      </c>
      <c r="V524" s="75">
        <f>SUM(BG524*V1)</f>
        <v>0</v>
      </c>
      <c r="W524" s="75">
        <f>IF(U524&lt;4,(W523+1)*V1,W523*V1)</f>
        <v>0</v>
      </c>
      <c r="X524" s="75">
        <f>IF(X523+6&lt;13,(X523+6)*Y1,(X523-6)*Y1)</f>
        <v>0</v>
      </c>
      <c r="Y524" s="75">
        <f>SUM(BG524*Y1)</f>
        <v>0</v>
      </c>
      <c r="Z524" s="75">
        <f>IF(X524&lt;6,(Z523+1)*Y1,Z523*Y1)</f>
        <v>0</v>
      </c>
      <c r="AA524" s="75">
        <f>SUM(AA523*AB1)</f>
        <v>0</v>
      </c>
      <c r="AB524" s="75">
        <f>SUM(BG524*AB1)</f>
        <v>0</v>
      </c>
      <c r="AC524" s="75">
        <f>SUM(AC523+1*AB1)</f>
        <v>0</v>
      </c>
      <c r="AD524" s="75">
        <v>0</v>
      </c>
      <c r="AE524" s="75">
        <v>0</v>
      </c>
      <c r="AF524" s="75">
        <v>0</v>
      </c>
      <c r="AG524" s="75">
        <f>IF(AG523+2&lt;13,(AG523+2)*AH1,(AG523-10)*AH1)</f>
        <v>0</v>
      </c>
      <c r="AH524" s="75">
        <f>SUM(BG524*AH1)</f>
        <v>0</v>
      </c>
      <c r="AI524" s="75">
        <f>IF(AG524&lt;3,(AI523+1)*AH1,AI523*AH1)</f>
        <v>0</v>
      </c>
      <c r="AJ524" s="75">
        <f>IF(AJ522=AJ523,(AJ523+1-AK524)*AL1,AJ523*AL1)</f>
        <v>0</v>
      </c>
      <c r="AK524" s="75">
        <f t="shared" si="402"/>
        <v>0</v>
      </c>
      <c r="AL524" s="75">
        <f>IF(AJ524-AJ523=0,(AL523+15)*AL1,AM1*AL1)</f>
        <v>0</v>
      </c>
      <c r="AM524" s="75">
        <f>IF(AK524=12,(AM523+1)*AL1,AM523*AL1)</f>
        <v>0</v>
      </c>
      <c r="AN524" s="75">
        <f>IF(AN522=AN523,(AN523+1-AO524)*AO1,AN523*AO1)</f>
        <v>0</v>
      </c>
      <c r="AO524" s="75">
        <f t="shared" si="444"/>
        <v>0</v>
      </c>
      <c r="AP524" s="75">
        <f>IF(AN523=AN524,BG524*AO1,(AP523-15)*AO1)</f>
        <v>0</v>
      </c>
      <c r="AQ524" s="75">
        <f>IF(AO524=12,(AQ523+1)*AO1,AQ523*AO1)</f>
        <v>0</v>
      </c>
      <c r="AR524" s="91">
        <f>SUM(MONTH(BC523+14)*AS1)</f>
        <v>0</v>
      </c>
      <c r="AS524" s="91">
        <f>SUM(DAY(BC523+14)*AS1)</f>
        <v>0</v>
      </c>
      <c r="AT524" s="91">
        <f>SUM(YEAR(BC523+14)*AS1)</f>
        <v>0</v>
      </c>
      <c r="AU524" s="91">
        <f>SUM(MONTH(BC523+7)*AV1)</f>
        <v>0</v>
      </c>
      <c r="AV524" s="91">
        <f>SUM(DAY(BC523+7)*AV1)</f>
        <v>0</v>
      </c>
      <c r="AW524" s="91">
        <f>SUM(YEAR(BC523+7)*AV1)</f>
        <v>0</v>
      </c>
      <c r="AX524" s="91">
        <f t="shared" si="422"/>
        <v>1</v>
      </c>
      <c r="AY524" s="91">
        <f t="shared" si="420"/>
        <v>1</v>
      </c>
      <c r="AZ524" s="91">
        <f t="shared" si="421"/>
        <v>0</v>
      </c>
      <c r="BA524" s="91">
        <f t="shared" si="421"/>
        <v>0</v>
      </c>
      <c r="BB524" s="79">
        <f t="shared" si="423"/>
        <v>0</v>
      </c>
      <c r="BC524" s="91">
        <f t="shared" si="424"/>
        <v>0</v>
      </c>
      <c r="BD524" s="75" t="s">
        <v>59</v>
      </c>
      <c r="BE524" s="91">
        <f>IF(BC524&lt;BU42,((BC524*10)+5),999999)</f>
        <v>5</v>
      </c>
      <c r="BF524" s="91">
        <f t="shared" si="425"/>
        <v>1</v>
      </c>
      <c r="BG524" s="75">
        <f t="shared" si="426"/>
        <v>0</v>
      </c>
      <c r="BH524" s="75">
        <f t="shared" si="445"/>
        <v>0</v>
      </c>
      <c r="BI524" s="75" t="b">
        <f t="shared" si="427"/>
        <v>0</v>
      </c>
      <c r="BJ524" s="75">
        <f t="shared" si="428"/>
        <v>0</v>
      </c>
      <c r="BK524" s="75">
        <f t="shared" si="429"/>
        <v>0</v>
      </c>
      <c r="BL524" s="75" t="b">
        <f t="shared" si="430"/>
        <v>1</v>
      </c>
      <c r="BM524" s="75">
        <f t="shared" si="431"/>
        <v>0</v>
      </c>
      <c r="BN524" s="75">
        <f t="shared" si="432"/>
        <v>0</v>
      </c>
      <c r="BO524" s="75" t="b">
        <f t="shared" si="433"/>
        <v>0</v>
      </c>
      <c r="BP524" s="75">
        <f t="shared" si="434"/>
        <v>0</v>
      </c>
      <c r="BQ524" s="75">
        <f t="shared" si="435"/>
        <v>0</v>
      </c>
      <c r="BR524" s="75"/>
      <c r="BS524" s="72" t="b">
        <f t="shared" si="409"/>
        <v>0</v>
      </c>
      <c r="BT524" s="72">
        <f t="shared" si="414"/>
        <v>0</v>
      </c>
      <c r="BU524" s="69" t="str">
        <f t="shared" si="413"/>
        <v/>
      </c>
      <c r="BV524" s="75"/>
      <c r="BW524" s="75"/>
      <c r="BX524" s="75"/>
      <c r="BY524" s="75"/>
      <c r="BZ524" s="75"/>
      <c r="CA524" s="75"/>
      <c r="CB524" s="75"/>
      <c r="CC524" s="75"/>
      <c r="CD524" s="79">
        <f t="shared" si="436"/>
        <v>0</v>
      </c>
      <c r="CE524" s="92">
        <f>IF(CD524&lt;CE3,CD524,CE3)</f>
        <v>0</v>
      </c>
      <c r="CF524" s="72" t="str">
        <f>IF(CE524&gt;=CE3,"BALLOON","PMT")</f>
        <v>PMT</v>
      </c>
      <c r="CG524" s="91">
        <f t="shared" si="446"/>
        <v>0</v>
      </c>
      <c r="CH524" s="91">
        <f>IF(BX1=360,CB5,CG524)</f>
        <v>0</v>
      </c>
      <c r="CI524" s="75" t="b">
        <f t="shared" si="437"/>
        <v>0</v>
      </c>
      <c r="CJ524" s="75">
        <f t="shared" si="447"/>
        <v>0</v>
      </c>
      <c r="CK524" s="75">
        <f>SUM(CJ524*CK1)</f>
        <v>0</v>
      </c>
      <c r="CL524" s="98">
        <f t="shared" si="438"/>
        <v>0</v>
      </c>
      <c r="CM524" s="97">
        <f>IF(CF524="PMT",E16-CL524,0)</f>
        <v>0</v>
      </c>
      <c r="CN524" s="97">
        <f t="shared" si="401"/>
        <v>0</v>
      </c>
      <c r="CO524" s="97">
        <f t="shared" si="439"/>
        <v>0</v>
      </c>
      <c r="CP524" s="97">
        <f t="shared" si="440"/>
        <v>0</v>
      </c>
      <c r="CQ524" s="94">
        <f t="shared" si="441"/>
        <v>0</v>
      </c>
      <c r="CR524" s="95">
        <f t="shared" si="448"/>
        <v>0</v>
      </c>
      <c r="CS524" s="96">
        <f t="shared" si="442"/>
        <v>0</v>
      </c>
      <c r="CT524" s="75">
        <f t="shared" si="400"/>
        <v>0</v>
      </c>
      <c r="CU524" s="99">
        <f t="shared" si="443"/>
        <v>0</v>
      </c>
      <c r="CV524" s="99">
        <f t="shared" si="419"/>
        <v>0</v>
      </c>
      <c r="CW524" s="100">
        <f t="shared" si="449"/>
        <v>0</v>
      </c>
      <c r="CX524" s="75">
        <f>SUM(CR524*CT524*BE1)</f>
        <v>0</v>
      </c>
    </row>
    <row r="525" spans="1:102" ht="18.95" customHeight="1">
      <c r="A525" s="45" t="str">
        <f t="shared" si="403"/>
        <v/>
      </c>
      <c r="B525" s="55" t="str">
        <f t="shared" si="405"/>
        <v/>
      </c>
      <c r="C525" s="47" t="str">
        <f t="shared" si="404"/>
        <v/>
      </c>
      <c r="D525" s="56" t="str">
        <f t="shared" si="406"/>
        <v/>
      </c>
      <c r="E525" s="121" t="str">
        <f t="shared" si="410"/>
        <v/>
      </c>
      <c r="F525" s="121"/>
      <c r="G525" s="57" t="str">
        <f t="shared" si="407"/>
        <v/>
      </c>
      <c r="H525" s="57" t="str">
        <f t="shared" si="408"/>
        <v/>
      </c>
      <c r="I525" s="128" t="str">
        <f t="shared" si="411"/>
        <v/>
      </c>
      <c r="J525" s="128" t="str">
        <f t="shared" si="412"/>
        <v/>
      </c>
      <c r="K525" s="140" t="str">
        <f t="shared" si="418"/>
        <v/>
      </c>
      <c r="L525" s="140"/>
      <c r="M525" s="139" t="str">
        <f t="shared" si="415"/>
        <v/>
      </c>
      <c r="N525" s="139"/>
      <c r="O525" s="46" t="str">
        <f t="shared" si="416"/>
        <v/>
      </c>
      <c r="P525" s="51" t="str">
        <f t="shared" si="417"/>
        <v/>
      </c>
      <c r="Q525" s="51"/>
      <c r="R525" s="75">
        <f>IF(R524+1&lt;13,(R524+1)*S1,1*S1)</f>
        <v>0</v>
      </c>
      <c r="S525" s="75">
        <f>SUM(BG525*S1)</f>
        <v>0</v>
      </c>
      <c r="T525" s="75">
        <f>IF(R525=1,(T524+1)*S1,T524*S1)</f>
        <v>0</v>
      </c>
      <c r="U525" s="75">
        <f>IF(U524+3&lt;13,(U524+3)*V1,(U524-9)*V1)</f>
        <v>0</v>
      </c>
      <c r="V525" s="75">
        <f>SUM(BG525*V1)</f>
        <v>0</v>
      </c>
      <c r="W525" s="75">
        <f>IF(U525&lt;4,(W524+1)*V1,W524*V1)</f>
        <v>0</v>
      </c>
      <c r="X525" s="75">
        <f>IF(X524+6&lt;13,(X524+6)*Y1,(X524-6)*Y1)</f>
        <v>0</v>
      </c>
      <c r="Y525" s="75">
        <f>SUM(BG525*Y1)</f>
        <v>0</v>
      </c>
      <c r="Z525" s="75">
        <f>IF(X525&lt;6,(Z524+1)*Y1,Z524*Y1)</f>
        <v>0</v>
      </c>
      <c r="AA525" s="75">
        <f>SUM(AA524*AB1)</f>
        <v>0</v>
      </c>
      <c r="AB525" s="75">
        <f>SUM(BG525*AB1)</f>
        <v>0</v>
      </c>
      <c r="AC525" s="75">
        <f>SUM(AC524+1*AB1)</f>
        <v>0</v>
      </c>
      <c r="AD525" s="75">
        <v>0</v>
      </c>
      <c r="AE525" s="75">
        <v>0</v>
      </c>
      <c r="AF525" s="75">
        <v>0</v>
      </c>
      <c r="AG525" s="75">
        <f>IF(AG524+2&lt;13,(AG524+2)*AH1,(AG524-10)*AH1)</f>
        <v>0</v>
      </c>
      <c r="AH525" s="75">
        <f>SUM(BG525*AH1)</f>
        <v>0</v>
      </c>
      <c r="AI525" s="75">
        <f>IF(AG525&lt;3,(AI524+1)*AH1,AI524*AH1)</f>
        <v>0</v>
      </c>
      <c r="AJ525" s="75">
        <f>IF(AJ523=AJ524,(AJ524+1-AK525)*AL1,AJ524*AL1)</f>
        <v>0</v>
      </c>
      <c r="AK525" s="75">
        <f t="shared" si="402"/>
        <v>0</v>
      </c>
      <c r="AL525" s="75">
        <f>IF(AJ525-AJ524=0,(AL524+15)*AL1,AM1*AL1)</f>
        <v>0</v>
      </c>
      <c r="AM525" s="75">
        <f>IF(AK525=12,(AM524+1)*AL1,AM524*AL1)</f>
        <v>0</v>
      </c>
      <c r="AN525" s="75">
        <f>IF(AN523=AN524,(AN524+1-AO525)*AO1,AN524*AO1)</f>
        <v>0</v>
      </c>
      <c r="AO525" s="75">
        <f t="shared" si="444"/>
        <v>0</v>
      </c>
      <c r="AP525" s="75">
        <f>IF(AN524=AN525,BG525*AO1,(AP524-15)*AO1)</f>
        <v>0</v>
      </c>
      <c r="AQ525" s="75">
        <f>IF(AO525=12,(AQ524+1)*AO1,AQ524*AO1)</f>
        <v>0</v>
      </c>
      <c r="AR525" s="91">
        <f>SUM(MONTH(BC524+14)*AS1)</f>
        <v>0</v>
      </c>
      <c r="AS525" s="91">
        <f>SUM(DAY(BC524+14)*AS1)</f>
        <v>0</v>
      </c>
      <c r="AT525" s="91">
        <f>SUM(YEAR(BC524+14)*AS1)</f>
        <v>0</v>
      </c>
      <c r="AU525" s="91">
        <f>SUM(MONTH(BC524+7)*AV1)</f>
        <v>0</v>
      </c>
      <c r="AV525" s="91">
        <f>SUM(DAY(BC524+7)*AV1)</f>
        <v>0</v>
      </c>
      <c r="AW525" s="91">
        <f>SUM(YEAR(BC524+7)*AV1)</f>
        <v>0</v>
      </c>
      <c r="AX525" s="91">
        <f t="shared" si="422"/>
        <v>1</v>
      </c>
      <c r="AY525" s="91">
        <f t="shared" si="420"/>
        <v>1</v>
      </c>
      <c r="AZ525" s="91">
        <f t="shared" si="421"/>
        <v>0</v>
      </c>
      <c r="BA525" s="91">
        <f t="shared" si="421"/>
        <v>0</v>
      </c>
      <c r="BB525" s="79">
        <f t="shared" si="423"/>
        <v>0</v>
      </c>
      <c r="BC525" s="91">
        <f t="shared" si="424"/>
        <v>0</v>
      </c>
      <c r="BD525" s="75" t="s">
        <v>59</v>
      </c>
      <c r="BE525" s="91">
        <f>IF(BC525&lt;BU42,((BC525*10)+5),999999)</f>
        <v>5</v>
      </c>
      <c r="BF525" s="91">
        <f t="shared" si="425"/>
        <v>1</v>
      </c>
      <c r="BG525" s="75">
        <f t="shared" si="426"/>
        <v>0</v>
      </c>
      <c r="BH525" s="75">
        <f t="shared" si="445"/>
        <v>0</v>
      </c>
      <c r="BI525" s="75" t="b">
        <f t="shared" si="427"/>
        <v>0</v>
      </c>
      <c r="BJ525" s="75">
        <f t="shared" si="428"/>
        <v>0</v>
      </c>
      <c r="BK525" s="75">
        <f t="shared" si="429"/>
        <v>0</v>
      </c>
      <c r="BL525" s="75" t="b">
        <f t="shared" si="430"/>
        <v>1</v>
      </c>
      <c r="BM525" s="75">
        <f t="shared" si="431"/>
        <v>0</v>
      </c>
      <c r="BN525" s="75">
        <f t="shared" si="432"/>
        <v>0</v>
      </c>
      <c r="BO525" s="75" t="b">
        <f t="shared" si="433"/>
        <v>0</v>
      </c>
      <c r="BP525" s="75">
        <f t="shared" si="434"/>
        <v>0</v>
      </c>
      <c r="BQ525" s="75">
        <f t="shared" si="435"/>
        <v>0</v>
      </c>
      <c r="BR525" s="75"/>
      <c r="BS525" s="72" t="b">
        <f t="shared" si="409"/>
        <v>0</v>
      </c>
      <c r="BT525" s="72">
        <f t="shared" si="414"/>
        <v>0</v>
      </c>
      <c r="BU525" s="69" t="str">
        <f t="shared" si="413"/>
        <v/>
      </c>
      <c r="BV525" s="75"/>
      <c r="BW525" s="75"/>
      <c r="BX525" s="75"/>
      <c r="BY525" s="75"/>
      <c r="BZ525" s="75"/>
      <c r="CA525" s="75"/>
      <c r="CB525" s="75"/>
      <c r="CC525" s="75"/>
      <c r="CD525" s="79">
        <f t="shared" si="436"/>
        <v>0</v>
      </c>
      <c r="CE525" s="92">
        <f>IF(CD525&lt;CE3,CD525,CE3)</f>
        <v>0</v>
      </c>
      <c r="CF525" s="72" t="str">
        <f>IF(CE525&gt;=CE3,"BALLOON","PMT")</f>
        <v>PMT</v>
      </c>
      <c r="CG525" s="91">
        <f t="shared" si="446"/>
        <v>0</v>
      </c>
      <c r="CH525" s="91">
        <f>IF(BX1=360,CB5,CG525)</f>
        <v>0</v>
      </c>
      <c r="CI525" s="75" t="b">
        <f t="shared" si="437"/>
        <v>0</v>
      </c>
      <c r="CJ525" s="75">
        <f t="shared" si="447"/>
        <v>0</v>
      </c>
      <c r="CK525" s="75">
        <f>SUM(CJ525*CK1)</f>
        <v>0</v>
      </c>
      <c r="CL525" s="98">
        <f t="shared" si="438"/>
        <v>0</v>
      </c>
      <c r="CM525" s="97">
        <f>IF(CF525="PMT",E16-CL525,0)</f>
        <v>0</v>
      </c>
      <c r="CN525" s="97">
        <f t="shared" si="401"/>
        <v>0</v>
      </c>
      <c r="CO525" s="97">
        <f t="shared" si="439"/>
        <v>0</v>
      </c>
      <c r="CP525" s="97">
        <f t="shared" si="440"/>
        <v>0</v>
      </c>
      <c r="CQ525" s="94">
        <f t="shared" si="441"/>
        <v>0</v>
      </c>
      <c r="CR525" s="95">
        <f t="shared" si="448"/>
        <v>0</v>
      </c>
      <c r="CS525" s="96">
        <f t="shared" si="442"/>
        <v>0</v>
      </c>
      <c r="CT525" s="75">
        <f t="shared" si="400"/>
        <v>0</v>
      </c>
      <c r="CU525" s="99">
        <f t="shared" si="443"/>
        <v>0</v>
      </c>
      <c r="CV525" s="99">
        <f t="shared" si="419"/>
        <v>0</v>
      </c>
      <c r="CW525" s="100">
        <f t="shared" si="449"/>
        <v>0</v>
      </c>
      <c r="CX525" s="75">
        <f>SUM(CR525*CT525*BE1)</f>
        <v>0</v>
      </c>
    </row>
    <row r="526" spans="1:102" ht="18.95" customHeight="1">
      <c r="A526" s="45" t="str">
        <f t="shared" si="403"/>
        <v/>
      </c>
      <c r="B526" s="55" t="str">
        <f t="shared" si="405"/>
        <v/>
      </c>
      <c r="C526" s="47" t="str">
        <f t="shared" si="404"/>
        <v/>
      </c>
      <c r="D526" s="56" t="str">
        <f t="shared" si="406"/>
        <v/>
      </c>
      <c r="E526" s="121" t="str">
        <f t="shared" si="410"/>
        <v/>
      </c>
      <c r="F526" s="121"/>
      <c r="G526" s="57" t="str">
        <f t="shared" si="407"/>
        <v/>
      </c>
      <c r="H526" s="57" t="str">
        <f t="shared" si="408"/>
        <v/>
      </c>
      <c r="I526" s="128" t="str">
        <f t="shared" si="411"/>
        <v/>
      </c>
      <c r="J526" s="128" t="str">
        <f t="shared" si="412"/>
        <v/>
      </c>
      <c r="K526" s="140" t="str">
        <f t="shared" si="418"/>
        <v/>
      </c>
      <c r="L526" s="140"/>
      <c r="M526" s="139" t="str">
        <f t="shared" si="415"/>
        <v/>
      </c>
      <c r="N526" s="139"/>
      <c r="O526" s="46" t="str">
        <f t="shared" si="416"/>
        <v/>
      </c>
      <c r="P526" s="51" t="str">
        <f t="shared" si="417"/>
        <v/>
      </c>
      <c r="Q526" s="51"/>
      <c r="R526" s="75">
        <f>IF(R525+1&lt;13,(R525+1)*S1,1*S1)</f>
        <v>0</v>
      </c>
      <c r="S526" s="75">
        <f>SUM(BG526*S1)</f>
        <v>0</v>
      </c>
      <c r="T526" s="75">
        <f>IF(R526=1,(T525+1)*S1,T525*S1)</f>
        <v>0</v>
      </c>
      <c r="U526" s="75">
        <f>IF(U525+3&lt;13,(U525+3)*V1,(U525-9)*V1)</f>
        <v>0</v>
      </c>
      <c r="V526" s="75">
        <f>SUM(BG526*V1)</f>
        <v>0</v>
      </c>
      <c r="W526" s="75">
        <f>IF(U526&lt;4,(W525+1)*V1,W525*V1)</f>
        <v>0</v>
      </c>
      <c r="X526" s="75">
        <f>IF(X525+6&lt;13,(X525+6)*Y1,(X525-6)*Y1)</f>
        <v>0</v>
      </c>
      <c r="Y526" s="75">
        <f>SUM(BG526*Y1)</f>
        <v>0</v>
      </c>
      <c r="Z526" s="75">
        <f>IF(X526&lt;6,(Z525+1)*Y1,Z525*Y1)</f>
        <v>0</v>
      </c>
      <c r="AA526" s="75">
        <f>SUM(AA525*AB1)</f>
        <v>0</v>
      </c>
      <c r="AB526" s="75">
        <f>SUM(BG526*AB1)</f>
        <v>0</v>
      </c>
      <c r="AC526" s="75">
        <f>SUM(AC525+1*AB1)</f>
        <v>0</v>
      </c>
      <c r="AD526" s="75">
        <v>0</v>
      </c>
      <c r="AE526" s="75">
        <v>0</v>
      </c>
      <c r="AF526" s="75">
        <v>0</v>
      </c>
      <c r="AG526" s="75">
        <f>IF(AG525+2&lt;13,(AG525+2)*AH1,(AG525-10)*AH1)</f>
        <v>0</v>
      </c>
      <c r="AH526" s="75">
        <f>SUM(BG526*AH1)</f>
        <v>0</v>
      </c>
      <c r="AI526" s="75">
        <f>IF(AG526&lt;3,(AI525+1)*AH1,AI525*AH1)</f>
        <v>0</v>
      </c>
      <c r="AJ526" s="75">
        <f>IF(AJ524=AJ525,(AJ525+1-AK526)*AL1,AJ525*AL1)</f>
        <v>0</v>
      </c>
      <c r="AK526" s="75">
        <f t="shared" si="402"/>
        <v>0</v>
      </c>
      <c r="AL526" s="75">
        <f>IF(AJ526-AJ525=0,(AL525+15)*AL1,AM1*AL1)</f>
        <v>0</v>
      </c>
      <c r="AM526" s="75">
        <f>IF(AK526=12,(AM525+1)*AL1,AM525*AL1)</f>
        <v>0</v>
      </c>
      <c r="AN526" s="75">
        <f>IF(AN524=AN525,(AN525+1-AO526)*AO1,AN525*AO1)</f>
        <v>0</v>
      </c>
      <c r="AO526" s="75">
        <f t="shared" si="444"/>
        <v>0</v>
      </c>
      <c r="AP526" s="75">
        <f>IF(AN525=AN526,BG526*AO1,(AP525-15)*AO1)</f>
        <v>0</v>
      </c>
      <c r="AQ526" s="75">
        <f>IF(AO526=12,(AQ525+1)*AO1,AQ525*AO1)</f>
        <v>0</v>
      </c>
      <c r="AR526" s="91">
        <f>SUM(MONTH(BC525+14)*AS1)</f>
        <v>0</v>
      </c>
      <c r="AS526" s="91">
        <f>SUM(DAY(BC525+14)*AS1)</f>
        <v>0</v>
      </c>
      <c r="AT526" s="91">
        <f>SUM(YEAR(BC525+14)*AS1)</f>
        <v>0</v>
      </c>
      <c r="AU526" s="91">
        <f>SUM(MONTH(BC525+7)*AV1)</f>
        <v>0</v>
      </c>
      <c r="AV526" s="91">
        <f>SUM(DAY(BC525+7)*AV1)</f>
        <v>0</v>
      </c>
      <c r="AW526" s="91">
        <f>SUM(YEAR(BC525+7)*AV1)</f>
        <v>0</v>
      </c>
      <c r="AX526" s="91">
        <f t="shared" si="422"/>
        <v>1</v>
      </c>
      <c r="AY526" s="91">
        <f t="shared" si="420"/>
        <v>1</v>
      </c>
      <c r="AZ526" s="91">
        <f t="shared" si="421"/>
        <v>0</v>
      </c>
      <c r="BA526" s="91">
        <f t="shared" si="421"/>
        <v>0</v>
      </c>
      <c r="BB526" s="79">
        <f t="shared" si="423"/>
        <v>0</v>
      </c>
      <c r="BC526" s="91">
        <f t="shared" si="424"/>
        <v>0</v>
      </c>
      <c r="BD526" s="75" t="s">
        <v>59</v>
      </c>
      <c r="BE526" s="91">
        <f>IF(BC526&lt;BU42,((BC526*10)+5),999999)</f>
        <v>5</v>
      </c>
      <c r="BF526" s="91">
        <f t="shared" si="425"/>
        <v>1</v>
      </c>
      <c r="BG526" s="75">
        <f t="shared" si="426"/>
        <v>0</v>
      </c>
      <c r="BH526" s="75">
        <f t="shared" si="445"/>
        <v>0</v>
      </c>
      <c r="BI526" s="75" t="b">
        <f t="shared" si="427"/>
        <v>0</v>
      </c>
      <c r="BJ526" s="75">
        <f t="shared" si="428"/>
        <v>0</v>
      </c>
      <c r="BK526" s="75">
        <f t="shared" si="429"/>
        <v>0</v>
      </c>
      <c r="BL526" s="75" t="b">
        <f t="shared" si="430"/>
        <v>1</v>
      </c>
      <c r="BM526" s="75">
        <f t="shared" si="431"/>
        <v>0</v>
      </c>
      <c r="BN526" s="75">
        <f t="shared" si="432"/>
        <v>0</v>
      </c>
      <c r="BO526" s="75" t="b">
        <f t="shared" si="433"/>
        <v>0</v>
      </c>
      <c r="BP526" s="75">
        <f t="shared" si="434"/>
        <v>0</v>
      </c>
      <c r="BQ526" s="75">
        <f t="shared" si="435"/>
        <v>0</v>
      </c>
      <c r="BR526" s="75"/>
      <c r="BS526" s="72" t="b">
        <f t="shared" si="409"/>
        <v>0</v>
      </c>
      <c r="BT526" s="72">
        <f t="shared" si="414"/>
        <v>0</v>
      </c>
      <c r="BU526" s="69" t="str">
        <f t="shared" si="413"/>
        <v/>
      </c>
      <c r="BV526" s="75"/>
      <c r="BW526" s="75"/>
      <c r="BX526" s="75"/>
      <c r="BY526" s="75"/>
      <c r="BZ526" s="75"/>
      <c r="CA526" s="75"/>
      <c r="CB526" s="75"/>
      <c r="CC526" s="75"/>
      <c r="CD526" s="79">
        <f t="shared" si="436"/>
        <v>0</v>
      </c>
      <c r="CE526" s="92">
        <f>IF(CD526&lt;CE3,CD526,CE3)</f>
        <v>0</v>
      </c>
      <c r="CF526" s="72" t="str">
        <f>IF(CE526&gt;=CE3,"BALLOON","PMT")</f>
        <v>PMT</v>
      </c>
      <c r="CG526" s="91">
        <f t="shared" si="446"/>
        <v>0</v>
      </c>
      <c r="CH526" s="91">
        <f>IF(BX1=360,CB5,CG526)</f>
        <v>0</v>
      </c>
      <c r="CI526" s="75" t="b">
        <f t="shared" si="437"/>
        <v>0</v>
      </c>
      <c r="CJ526" s="75">
        <f t="shared" si="447"/>
        <v>0</v>
      </c>
      <c r="CK526" s="75">
        <f>SUM(CJ526*CK1)</f>
        <v>0</v>
      </c>
      <c r="CL526" s="98">
        <f t="shared" si="438"/>
        <v>0</v>
      </c>
      <c r="CM526" s="97">
        <f>IF(CF526="PMT",E16-CL526,0)</f>
        <v>0</v>
      </c>
      <c r="CN526" s="97">
        <f t="shared" si="401"/>
        <v>0</v>
      </c>
      <c r="CO526" s="97">
        <f t="shared" si="439"/>
        <v>0</v>
      </c>
      <c r="CP526" s="97">
        <f t="shared" si="440"/>
        <v>0</v>
      </c>
      <c r="CQ526" s="94">
        <f t="shared" si="441"/>
        <v>0</v>
      </c>
      <c r="CR526" s="95">
        <f t="shared" si="448"/>
        <v>0</v>
      </c>
      <c r="CS526" s="96">
        <f t="shared" si="442"/>
        <v>0</v>
      </c>
      <c r="CT526" s="75">
        <f t="shared" si="400"/>
        <v>0</v>
      </c>
      <c r="CU526" s="99">
        <f t="shared" si="443"/>
        <v>0</v>
      </c>
      <c r="CV526" s="99">
        <f t="shared" si="419"/>
        <v>0</v>
      </c>
      <c r="CW526" s="100">
        <f t="shared" si="449"/>
        <v>0</v>
      </c>
      <c r="CX526" s="75">
        <f>SUM(CR526*CT526*BE1)</f>
        <v>0</v>
      </c>
    </row>
    <row r="527" spans="1:102" ht="18.95" customHeight="1">
      <c r="A527" s="45" t="str">
        <f t="shared" si="403"/>
        <v/>
      </c>
      <c r="B527" s="55" t="str">
        <f t="shared" si="405"/>
        <v/>
      </c>
      <c r="C527" s="47" t="str">
        <f t="shared" si="404"/>
        <v/>
      </c>
      <c r="D527" s="56" t="str">
        <f t="shared" si="406"/>
        <v/>
      </c>
      <c r="E527" s="121" t="str">
        <f t="shared" si="410"/>
        <v/>
      </c>
      <c r="F527" s="121"/>
      <c r="G527" s="57" t="str">
        <f t="shared" si="407"/>
        <v/>
      </c>
      <c r="H527" s="57" t="str">
        <f t="shared" si="408"/>
        <v/>
      </c>
      <c r="I527" s="128" t="str">
        <f t="shared" si="411"/>
        <v/>
      </c>
      <c r="J527" s="128" t="str">
        <f t="shared" si="412"/>
        <v/>
      </c>
      <c r="K527" s="140" t="str">
        <f t="shared" si="418"/>
        <v/>
      </c>
      <c r="L527" s="140"/>
      <c r="M527" s="139" t="str">
        <f t="shared" si="415"/>
        <v/>
      </c>
      <c r="N527" s="139"/>
      <c r="O527" s="46" t="str">
        <f t="shared" si="416"/>
        <v/>
      </c>
      <c r="P527" s="51" t="str">
        <f t="shared" si="417"/>
        <v/>
      </c>
      <c r="Q527" s="51"/>
      <c r="R527" s="75">
        <f>IF(R526+1&lt;13,(R526+1)*S1,1*S1)</f>
        <v>0</v>
      </c>
      <c r="S527" s="75">
        <f>SUM(BG527*S1)</f>
        <v>0</v>
      </c>
      <c r="T527" s="75">
        <f>IF(R527=1,(T526+1)*S1,T526*S1)</f>
        <v>0</v>
      </c>
      <c r="U527" s="75">
        <f>IF(U526+3&lt;13,(U526+3)*V1,(U526-9)*V1)</f>
        <v>0</v>
      </c>
      <c r="V527" s="75">
        <f>SUM(BG527*V1)</f>
        <v>0</v>
      </c>
      <c r="W527" s="75">
        <f>IF(U527&lt;4,(W526+1)*V1,W526*V1)</f>
        <v>0</v>
      </c>
      <c r="X527" s="75">
        <f>IF(X526+6&lt;13,(X526+6)*Y1,(X526-6)*Y1)</f>
        <v>0</v>
      </c>
      <c r="Y527" s="75">
        <f>SUM(BG527*Y1)</f>
        <v>0</v>
      </c>
      <c r="Z527" s="75">
        <f>IF(X527&lt;6,(Z526+1)*Y1,Z526*Y1)</f>
        <v>0</v>
      </c>
      <c r="AA527" s="75">
        <f>SUM(AA526*AB1)</f>
        <v>0</v>
      </c>
      <c r="AB527" s="75">
        <f>SUM(BG527*AB1)</f>
        <v>0</v>
      </c>
      <c r="AC527" s="75">
        <f>SUM(AC526+1*AB1)</f>
        <v>0</v>
      </c>
      <c r="AD527" s="75">
        <v>0</v>
      </c>
      <c r="AE527" s="75">
        <v>0</v>
      </c>
      <c r="AF527" s="75">
        <v>0</v>
      </c>
      <c r="AG527" s="75">
        <f>IF(AG526+2&lt;13,(AG526+2)*AH1,(AG526-10)*AH1)</f>
        <v>0</v>
      </c>
      <c r="AH527" s="75">
        <f>SUM(BG527*AH1)</f>
        <v>0</v>
      </c>
      <c r="AI527" s="75">
        <f>IF(AG527&lt;3,(AI526+1)*AH1,AI526*AH1)</f>
        <v>0</v>
      </c>
      <c r="AJ527" s="75">
        <f>IF(AJ525=AJ526,(AJ526+1-AK527)*AL1,AJ526*AL1)</f>
        <v>0</v>
      </c>
      <c r="AK527" s="75">
        <f t="shared" si="402"/>
        <v>0</v>
      </c>
      <c r="AL527" s="75">
        <f>IF(AJ527-AJ526=0,(AL526+15)*AL1,AM1*AL1)</f>
        <v>0</v>
      </c>
      <c r="AM527" s="75">
        <f>IF(AK527=12,(AM526+1)*AL1,AM526*AL1)</f>
        <v>0</v>
      </c>
      <c r="AN527" s="75">
        <f>IF(AN525=AN526,(AN526+1-AO527)*AO1,AN526*AO1)</f>
        <v>0</v>
      </c>
      <c r="AO527" s="75">
        <f t="shared" si="444"/>
        <v>0</v>
      </c>
      <c r="AP527" s="75">
        <f>IF(AN526=AN527,BG527*AO1,(AP526-15)*AO1)</f>
        <v>0</v>
      </c>
      <c r="AQ527" s="75">
        <f>IF(AO527=12,(AQ526+1)*AO1,AQ526*AO1)</f>
        <v>0</v>
      </c>
      <c r="AR527" s="91">
        <f>SUM(MONTH(BC526+14)*AS1)</f>
        <v>0</v>
      </c>
      <c r="AS527" s="91">
        <f>SUM(DAY(BC526+14)*AS1)</f>
        <v>0</v>
      </c>
      <c r="AT527" s="91">
        <f>SUM(YEAR(BC526+14)*AS1)</f>
        <v>0</v>
      </c>
      <c r="AU527" s="91">
        <f>SUM(MONTH(BC526+7)*AV1)</f>
        <v>0</v>
      </c>
      <c r="AV527" s="91">
        <f>SUM(DAY(BC526+7)*AV1)</f>
        <v>0</v>
      </c>
      <c r="AW527" s="91">
        <f>SUM(YEAR(BC526+7)*AV1)</f>
        <v>0</v>
      </c>
      <c r="AX527" s="91">
        <f t="shared" si="422"/>
        <v>1</v>
      </c>
      <c r="AY527" s="91">
        <f t="shared" si="420"/>
        <v>1</v>
      </c>
      <c r="AZ527" s="91">
        <f t="shared" si="421"/>
        <v>0</v>
      </c>
      <c r="BA527" s="91">
        <f t="shared" si="421"/>
        <v>0</v>
      </c>
      <c r="BB527" s="79">
        <f t="shared" si="423"/>
        <v>0</v>
      </c>
      <c r="BC527" s="91">
        <f t="shared" si="424"/>
        <v>0</v>
      </c>
      <c r="BD527" s="75" t="s">
        <v>59</v>
      </c>
      <c r="BE527" s="91">
        <f>IF(BC527&lt;BU42,((BC527*10)+5),999999)</f>
        <v>5</v>
      </c>
      <c r="BF527" s="91">
        <f t="shared" si="425"/>
        <v>1</v>
      </c>
      <c r="BG527" s="75">
        <f t="shared" si="426"/>
        <v>0</v>
      </c>
      <c r="BH527" s="75">
        <f t="shared" si="445"/>
        <v>0</v>
      </c>
      <c r="BI527" s="75" t="b">
        <f t="shared" si="427"/>
        <v>0</v>
      </c>
      <c r="BJ527" s="75">
        <f t="shared" si="428"/>
        <v>0</v>
      </c>
      <c r="BK527" s="75">
        <f t="shared" si="429"/>
        <v>0</v>
      </c>
      <c r="BL527" s="75" t="b">
        <f t="shared" si="430"/>
        <v>1</v>
      </c>
      <c r="BM527" s="75">
        <f t="shared" si="431"/>
        <v>0</v>
      </c>
      <c r="BN527" s="75">
        <f t="shared" si="432"/>
        <v>0</v>
      </c>
      <c r="BO527" s="75" t="b">
        <f t="shared" si="433"/>
        <v>0</v>
      </c>
      <c r="BP527" s="75">
        <f t="shared" si="434"/>
        <v>0</v>
      </c>
      <c r="BQ527" s="75">
        <f t="shared" si="435"/>
        <v>0</v>
      </c>
      <c r="BR527" s="75"/>
      <c r="BS527" s="72" t="b">
        <f t="shared" si="409"/>
        <v>0</v>
      </c>
      <c r="BT527" s="72">
        <f t="shared" si="414"/>
        <v>0</v>
      </c>
      <c r="BU527" s="69" t="str">
        <f t="shared" si="413"/>
        <v/>
      </c>
      <c r="BV527" s="75"/>
      <c r="BW527" s="75"/>
      <c r="BX527" s="75"/>
      <c r="BY527" s="75"/>
      <c r="BZ527" s="75"/>
      <c r="CA527" s="75"/>
      <c r="CB527" s="75"/>
      <c r="CC527" s="75"/>
      <c r="CD527" s="79">
        <f t="shared" si="436"/>
        <v>0</v>
      </c>
      <c r="CE527" s="92">
        <f>IF(CD527&lt;CE3,CD527,CE3)</f>
        <v>0</v>
      </c>
      <c r="CF527" s="72" t="str">
        <f>IF(CE527&gt;=CE3,"BALLOON","PMT")</f>
        <v>PMT</v>
      </c>
      <c r="CG527" s="91">
        <f t="shared" si="446"/>
        <v>0</v>
      </c>
      <c r="CH527" s="91">
        <f>IF(BX1=360,CB5,CG527)</f>
        <v>0</v>
      </c>
      <c r="CI527" s="75" t="b">
        <f t="shared" si="437"/>
        <v>0</v>
      </c>
      <c r="CJ527" s="75">
        <f t="shared" si="447"/>
        <v>0</v>
      </c>
      <c r="CK527" s="75">
        <f>SUM(CJ527*CK1)</f>
        <v>0</v>
      </c>
      <c r="CL527" s="98">
        <f t="shared" si="438"/>
        <v>0</v>
      </c>
      <c r="CM527" s="97">
        <f>IF(CF527="PMT",E16-CL527,0)</f>
        <v>0</v>
      </c>
      <c r="CN527" s="97">
        <f t="shared" si="401"/>
        <v>0</v>
      </c>
      <c r="CO527" s="97">
        <f t="shared" si="439"/>
        <v>0</v>
      </c>
      <c r="CP527" s="97">
        <f t="shared" si="440"/>
        <v>0</v>
      </c>
      <c r="CQ527" s="94">
        <f t="shared" si="441"/>
        <v>0</v>
      </c>
      <c r="CR527" s="95">
        <f t="shared" si="448"/>
        <v>0</v>
      </c>
      <c r="CS527" s="96">
        <f t="shared" si="442"/>
        <v>0</v>
      </c>
      <c r="CT527" s="75">
        <f t="shared" ref="CT527:CT590" si="450">IF(CG527&gt;0,1,0)</f>
        <v>0</v>
      </c>
      <c r="CU527" s="99">
        <f t="shared" si="443"/>
        <v>0</v>
      </c>
      <c r="CV527" s="99">
        <f t="shared" si="419"/>
        <v>0</v>
      </c>
      <c r="CW527" s="100">
        <f t="shared" si="449"/>
        <v>0</v>
      </c>
      <c r="CX527" s="75">
        <f>SUM(CR527*CT527*BE1)</f>
        <v>0</v>
      </c>
    </row>
    <row r="528" spans="1:102" ht="18.95" customHeight="1">
      <c r="A528" s="45" t="str">
        <f t="shared" si="403"/>
        <v/>
      </c>
      <c r="B528" s="55" t="str">
        <f t="shared" si="405"/>
        <v/>
      </c>
      <c r="C528" s="47" t="str">
        <f t="shared" si="404"/>
        <v/>
      </c>
      <c r="D528" s="56" t="str">
        <f t="shared" si="406"/>
        <v/>
      </c>
      <c r="E528" s="121" t="str">
        <f t="shared" si="410"/>
        <v/>
      </c>
      <c r="F528" s="121"/>
      <c r="G528" s="57" t="str">
        <f t="shared" si="407"/>
        <v/>
      </c>
      <c r="H528" s="57" t="str">
        <f t="shared" si="408"/>
        <v/>
      </c>
      <c r="I528" s="128" t="str">
        <f t="shared" si="411"/>
        <v/>
      </c>
      <c r="J528" s="128" t="str">
        <f t="shared" si="412"/>
        <v/>
      </c>
      <c r="K528" s="140" t="str">
        <f t="shared" si="418"/>
        <v/>
      </c>
      <c r="L528" s="140"/>
      <c r="M528" s="139" t="str">
        <f t="shared" si="415"/>
        <v/>
      </c>
      <c r="N528" s="139"/>
      <c r="O528" s="46" t="str">
        <f t="shared" si="416"/>
        <v/>
      </c>
      <c r="P528" s="51" t="str">
        <f t="shared" si="417"/>
        <v/>
      </c>
      <c r="Q528" s="51"/>
      <c r="R528" s="75">
        <f>IF(R527+1&lt;13,(R527+1)*S1,1*S1)</f>
        <v>0</v>
      </c>
      <c r="S528" s="75">
        <f>SUM(BG528*S1)</f>
        <v>0</v>
      </c>
      <c r="T528" s="75">
        <f>IF(R528=1,(T527+1)*S1,T527*S1)</f>
        <v>0</v>
      </c>
      <c r="U528" s="75">
        <f>IF(U527+3&lt;13,(U527+3)*V1,(U527-9)*V1)</f>
        <v>0</v>
      </c>
      <c r="V528" s="75">
        <f>SUM(BG528*V1)</f>
        <v>0</v>
      </c>
      <c r="W528" s="75">
        <f>IF(U528&lt;4,(W527+1)*V1,W527*V1)</f>
        <v>0</v>
      </c>
      <c r="X528" s="75">
        <f>IF(X527+6&lt;13,(X527+6)*Y1,(X527-6)*Y1)</f>
        <v>0</v>
      </c>
      <c r="Y528" s="75">
        <f>SUM(BG528*Y1)</f>
        <v>0</v>
      </c>
      <c r="Z528" s="75">
        <f>IF(X528&lt;6,(Z527+1)*Y1,Z527*Y1)</f>
        <v>0</v>
      </c>
      <c r="AA528" s="75">
        <f>SUM(AA527*AB1)</f>
        <v>0</v>
      </c>
      <c r="AB528" s="75">
        <f>SUM(BG528*AB1)</f>
        <v>0</v>
      </c>
      <c r="AC528" s="75">
        <f>SUM(AC527+1*AB1)</f>
        <v>0</v>
      </c>
      <c r="AD528" s="75">
        <v>0</v>
      </c>
      <c r="AE528" s="75">
        <v>0</v>
      </c>
      <c r="AF528" s="75">
        <v>0</v>
      </c>
      <c r="AG528" s="75">
        <f>IF(AG527+2&lt;13,(AG527+2)*AH1,(AG527-10)*AH1)</f>
        <v>0</v>
      </c>
      <c r="AH528" s="75">
        <f>SUM(BG528*AH1)</f>
        <v>0</v>
      </c>
      <c r="AI528" s="75">
        <f>IF(AG528&lt;3,(AI527+1)*AH1,AI527*AH1)</f>
        <v>0</v>
      </c>
      <c r="AJ528" s="75">
        <f>IF(AJ526=AJ527,(AJ527+1-AK528)*AL1,AJ527*AL1)</f>
        <v>0</v>
      </c>
      <c r="AK528" s="75">
        <f t="shared" si="402"/>
        <v>0</v>
      </c>
      <c r="AL528" s="75">
        <f>IF(AJ528-AJ527=0,(AL527+15)*AL1,AM1*AL1)</f>
        <v>0</v>
      </c>
      <c r="AM528" s="75">
        <f>IF(AK528=12,(AM527+1)*AL1,AM527*AL1)</f>
        <v>0</v>
      </c>
      <c r="AN528" s="75">
        <f>IF(AN526=AN527,(AN527+1-AO528)*AO1,AN527*AO1)</f>
        <v>0</v>
      </c>
      <c r="AO528" s="75">
        <f t="shared" si="444"/>
        <v>0</v>
      </c>
      <c r="AP528" s="75">
        <f>IF(AN527=AN528,BG528*AO1,(AP527-15)*AO1)</f>
        <v>0</v>
      </c>
      <c r="AQ528" s="75">
        <f>IF(AO528=12,(AQ527+1)*AO1,AQ527*AO1)</f>
        <v>0</v>
      </c>
      <c r="AR528" s="91">
        <f>SUM(MONTH(BC527+14)*AS1)</f>
        <v>0</v>
      </c>
      <c r="AS528" s="91">
        <f>SUM(DAY(BC527+14)*AS1)</f>
        <v>0</v>
      </c>
      <c r="AT528" s="91">
        <f>SUM(YEAR(BC527+14)*AS1)</f>
        <v>0</v>
      </c>
      <c r="AU528" s="91">
        <f>SUM(MONTH(BC527+7)*AV1)</f>
        <v>0</v>
      </c>
      <c r="AV528" s="91">
        <f>SUM(DAY(BC527+7)*AV1)</f>
        <v>0</v>
      </c>
      <c r="AW528" s="91">
        <f>SUM(YEAR(BC527+7)*AV1)</f>
        <v>0</v>
      </c>
      <c r="AX528" s="91">
        <f t="shared" si="422"/>
        <v>1</v>
      </c>
      <c r="AY528" s="91">
        <f t="shared" si="420"/>
        <v>1</v>
      </c>
      <c r="AZ528" s="91">
        <f t="shared" si="421"/>
        <v>0</v>
      </c>
      <c r="BA528" s="91">
        <f t="shared" si="421"/>
        <v>0</v>
      </c>
      <c r="BB528" s="79">
        <f t="shared" si="423"/>
        <v>0</v>
      </c>
      <c r="BC528" s="91">
        <f t="shared" si="424"/>
        <v>0</v>
      </c>
      <c r="BD528" s="75" t="s">
        <v>59</v>
      </c>
      <c r="BE528" s="91">
        <f>IF(BC528&lt;BU42,((BC528*10)+5),999999)</f>
        <v>5</v>
      </c>
      <c r="BF528" s="91">
        <f t="shared" si="425"/>
        <v>1</v>
      </c>
      <c r="BG528" s="75">
        <f t="shared" si="426"/>
        <v>0</v>
      </c>
      <c r="BH528" s="75">
        <f t="shared" si="445"/>
        <v>0</v>
      </c>
      <c r="BI528" s="75" t="b">
        <f t="shared" si="427"/>
        <v>0</v>
      </c>
      <c r="BJ528" s="75">
        <f t="shared" si="428"/>
        <v>0</v>
      </c>
      <c r="BK528" s="75">
        <f t="shared" si="429"/>
        <v>0</v>
      </c>
      <c r="BL528" s="75" t="b">
        <f t="shared" si="430"/>
        <v>1</v>
      </c>
      <c r="BM528" s="75">
        <f t="shared" si="431"/>
        <v>0</v>
      </c>
      <c r="BN528" s="75">
        <f t="shared" si="432"/>
        <v>0</v>
      </c>
      <c r="BO528" s="75" t="b">
        <f t="shared" si="433"/>
        <v>0</v>
      </c>
      <c r="BP528" s="75">
        <f t="shared" si="434"/>
        <v>0</v>
      </c>
      <c r="BQ528" s="75">
        <f t="shared" si="435"/>
        <v>0</v>
      </c>
      <c r="BR528" s="75"/>
      <c r="BS528" s="72" t="b">
        <f t="shared" si="409"/>
        <v>0</v>
      </c>
      <c r="BT528" s="72">
        <f t="shared" si="414"/>
        <v>0</v>
      </c>
      <c r="BU528" s="69" t="str">
        <f t="shared" si="413"/>
        <v/>
      </c>
      <c r="BV528" s="75"/>
      <c r="BW528" s="75"/>
      <c r="BX528" s="75"/>
      <c r="BY528" s="75"/>
      <c r="BZ528" s="75"/>
      <c r="CA528" s="75"/>
      <c r="CB528" s="75"/>
      <c r="CC528" s="75"/>
      <c r="CD528" s="79">
        <f t="shared" si="436"/>
        <v>0</v>
      </c>
      <c r="CE528" s="92">
        <f>IF(CD528&lt;CE3,CD528,CE3)</f>
        <v>0</v>
      </c>
      <c r="CF528" s="72" t="str">
        <f>IF(CE528&gt;=CE3,"BALLOON","PMT")</f>
        <v>PMT</v>
      </c>
      <c r="CG528" s="91">
        <f t="shared" si="446"/>
        <v>0</v>
      </c>
      <c r="CH528" s="91">
        <f>IF(BX1=360,CB5,CG528)</f>
        <v>0</v>
      </c>
      <c r="CI528" s="75" t="b">
        <f t="shared" si="437"/>
        <v>0</v>
      </c>
      <c r="CJ528" s="75">
        <f t="shared" si="447"/>
        <v>0</v>
      </c>
      <c r="CK528" s="75">
        <f>SUM(CJ528*CK1)</f>
        <v>0</v>
      </c>
      <c r="CL528" s="98">
        <f t="shared" si="438"/>
        <v>0</v>
      </c>
      <c r="CM528" s="97">
        <f>IF(CF528="PMT",E16-CL528,0)</f>
        <v>0</v>
      </c>
      <c r="CN528" s="97">
        <f t="shared" si="401"/>
        <v>0</v>
      </c>
      <c r="CO528" s="97">
        <f t="shared" si="439"/>
        <v>0</v>
      </c>
      <c r="CP528" s="97">
        <f t="shared" si="440"/>
        <v>0</v>
      </c>
      <c r="CQ528" s="94">
        <f t="shared" si="441"/>
        <v>0</v>
      </c>
      <c r="CR528" s="95">
        <f t="shared" si="448"/>
        <v>0</v>
      </c>
      <c r="CS528" s="96">
        <f t="shared" si="442"/>
        <v>0</v>
      </c>
      <c r="CT528" s="75">
        <f t="shared" si="450"/>
        <v>0</v>
      </c>
      <c r="CU528" s="99">
        <f t="shared" si="443"/>
        <v>0</v>
      </c>
      <c r="CV528" s="99">
        <f t="shared" si="419"/>
        <v>0</v>
      </c>
      <c r="CW528" s="100">
        <f t="shared" si="449"/>
        <v>0</v>
      </c>
      <c r="CX528" s="75">
        <f>SUM(CR528*CT528*BE1)</f>
        <v>0</v>
      </c>
    </row>
    <row r="529" spans="1:102" ht="18.95" customHeight="1">
      <c r="A529" s="45" t="str">
        <f t="shared" si="403"/>
        <v/>
      </c>
      <c r="B529" s="55" t="str">
        <f t="shared" si="405"/>
        <v/>
      </c>
      <c r="C529" s="47" t="str">
        <f t="shared" si="404"/>
        <v/>
      </c>
      <c r="D529" s="56" t="str">
        <f t="shared" si="406"/>
        <v/>
      </c>
      <c r="E529" s="121" t="str">
        <f t="shared" si="410"/>
        <v/>
      </c>
      <c r="F529" s="121"/>
      <c r="G529" s="57" t="str">
        <f t="shared" si="407"/>
        <v/>
      </c>
      <c r="H529" s="57" t="str">
        <f t="shared" si="408"/>
        <v/>
      </c>
      <c r="I529" s="128" t="str">
        <f t="shared" si="411"/>
        <v/>
      </c>
      <c r="J529" s="128" t="str">
        <f t="shared" si="412"/>
        <v/>
      </c>
      <c r="K529" s="140" t="str">
        <f t="shared" si="418"/>
        <v/>
      </c>
      <c r="L529" s="140"/>
      <c r="M529" s="139" t="str">
        <f t="shared" si="415"/>
        <v/>
      </c>
      <c r="N529" s="139"/>
      <c r="O529" s="46" t="str">
        <f t="shared" si="416"/>
        <v/>
      </c>
      <c r="P529" s="51" t="str">
        <f t="shared" si="417"/>
        <v/>
      </c>
      <c r="Q529" s="51"/>
      <c r="R529" s="75">
        <f>IF(R528+1&lt;13,(R528+1)*S1,1*S1)</f>
        <v>0</v>
      </c>
      <c r="S529" s="75">
        <f>SUM(BG529*S1)</f>
        <v>0</v>
      </c>
      <c r="T529" s="75">
        <f>IF(R529=1,(T528+1)*S1,T528*S1)</f>
        <v>0</v>
      </c>
      <c r="U529" s="75">
        <f>IF(U528+3&lt;13,(U528+3)*V1,(U528-9)*V1)</f>
        <v>0</v>
      </c>
      <c r="V529" s="75">
        <f>SUM(BG529*V1)</f>
        <v>0</v>
      </c>
      <c r="W529" s="75">
        <f>IF(U529&lt;4,(W528+1)*V1,W528*V1)</f>
        <v>0</v>
      </c>
      <c r="X529" s="75">
        <f>IF(X528+6&lt;13,(X528+6)*Y1,(X528-6)*Y1)</f>
        <v>0</v>
      </c>
      <c r="Y529" s="75">
        <f>SUM(BG529*Y1)</f>
        <v>0</v>
      </c>
      <c r="Z529" s="75">
        <f>IF(X529&lt;6,(Z528+1)*Y1,Z528*Y1)</f>
        <v>0</v>
      </c>
      <c r="AA529" s="75">
        <f>SUM(AA528*AB1)</f>
        <v>0</v>
      </c>
      <c r="AB529" s="75">
        <f>SUM(BG529*AB1)</f>
        <v>0</v>
      </c>
      <c r="AC529" s="75">
        <f>SUM(AC528+1*AB1)</f>
        <v>0</v>
      </c>
      <c r="AD529" s="75">
        <v>0</v>
      </c>
      <c r="AE529" s="75">
        <v>0</v>
      </c>
      <c r="AF529" s="75">
        <v>0</v>
      </c>
      <c r="AG529" s="75">
        <f>IF(AG528+2&lt;13,(AG528+2)*AH1,(AG528-10)*AH1)</f>
        <v>0</v>
      </c>
      <c r="AH529" s="75">
        <f>SUM(BG529*AH1)</f>
        <v>0</v>
      </c>
      <c r="AI529" s="75">
        <f>IF(AG529&lt;3,(AI528+1)*AH1,AI528*AH1)</f>
        <v>0</v>
      </c>
      <c r="AJ529" s="75">
        <f>IF(AJ527=AJ528,(AJ528+1-AK529)*AL1,AJ528*AL1)</f>
        <v>0</v>
      </c>
      <c r="AK529" s="75">
        <f t="shared" si="402"/>
        <v>0</v>
      </c>
      <c r="AL529" s="75">
        <f>IF(AJ529-AJ528=0,(AL528+15)*AL1,AM1*AL1)</f>
        <v>0</v>
      </c>
      <c r="AM529" s="75">
        <f>IF(AK529=12,(AM528+1)*AL1,AM528*AL1)</f>
        <v>0</v>
      </c>
      <c r="AN529" s="75">
        <f>IF(AN527=AN528,(AN528+1-AO529)*AO1,AN528*AO1)</f>
        <v>0</v>
      </c>
      <c r="AO529" s="75">
        <f t="shared" si="444"/>
        <v>0</v>
      </c>
      <c r="AP529" s="75">
        <f>IF(AN528=AN529,BG529*AO1,(AP528-15)*AO1)</f>
        <v>0</v>
      </c>
      <c r="AQ529" s="75">
        <f>IF(AO529=12,(AQ528+1)*AO1,AQ528*AO1)</f>
        <v>0</v>
      </c>
      <c r="AR529" s="91">
        <f>SUM(MONTH(BC528+14)*AS1)</f>
        <v>0</v>
      </c>
      <c r="AS529" s="91">
        <f>SUM(DAY(BC528+14)*AS1)</f>
        <v>0</v>
      </c>
      <c r="AT529" s="91">
        <f>SUM(YEAR(BC528+14)*AS1)</f>
        <v>0</v>
      </c>
      <c r="AU529" s="91">
        <f>SUM(MONTH(BC528+7)*AV1)</f>
        <v>0</v>
      </c>
      <c r="AV529" s="91">
        <f>SUM(DAY(BC528+7)*AV1)</f>
        <v>0</v>
      </c>
      <c r="AW529" s="91">
        <f>SUM(YEAR(BC528+7)*AV1)</f>
        <v>0</v>
      </c>
      <c r="AX529" s="91">
        <f t="shared" si="422"/>
        <v>1</v>
      </c>
      <c r="AY529" s="91">
        <f t="shared" si="420"/>
        <v>1</v>
      </c>
      <c r="AZ529" s="91">
        <f t="shared" si="421"/>
        <v>0</v>
      </c>
      <c r="BA529" s="91">
        <f t="shared" si="421"/>
        <v>0</v>
      </c>
      <c r="BB529" s="79">
        <f t="shared" si="423"/>
        <v>0</v>
      </c>
      <c r="BC529" s="91">
        <f t="shared" si="424"/>
        <v>0</v>
      </c>
      <c r="BD529" s="75" t="s">
        <v>59</v>
      </c>
      <c r="BE529" s="91">
        <f>IF(BC529&lt;BU42,((BC529*10)+5),999999)</f>
        <v>5</v>
      </c>
      <c r="BF529" s="91">
        <f t="shared" si="425"/>
        <v>1</v>
      </c>
      <c r="BG529" s="75">
        <f t="shared" si="426"/>
        <v>0</v>
      </c>
      <c r="BH529" s="75">
        <f t="shared" si="445"/>
        <v>0</v>
      </c>
      <c r="BI529" s="75" t="b">
        <f t="shared" si="427"/>
        <v>0</v>
      </c>
      <c r="BJ529" s="75">
        <f t="shared" si="428"/>
        <v>0</v>
      </c>
      <c r="BK529" s="75">
        <f t="shared" si="429"/>
        <v>0</v>
      </c>
      <c r="BL529" s="75" t="b">
        <f t="shared" si="430"/>
        <v>1</v>
      </c>
      <c r="BM529" s="75">
        <f t="shared" si="431"/>
        <v>0</v>
      </c>
      <c r="BN529" s="75">
        <f t="shared" si="432"/>
        <v>0</v>
      </c>
      <c r="BO529" s="75" t="b">
        <f t="shared" si="433"/>
        <v>0</v>
      </c>
      <c r="BP529" s="75">
        <f t="shared" si="434"/>
        <v>0</v>
      </c>
      <c r="BQ529" s="75">
        <f t="shared" si="435"/>
        <v>0</v>
      </c>
      <c r="BR529" s="75"/>
      <c r="BS529" s="72" t="b">
        <f t="shared" si="409"/>
        <v>0</v>
      </c>
      <c r="BT529" s="72">
        <f t="shared" si="414"/>
        <v>0</v>
      </c>
      <c r="BU529" s="69" t="str">
        <f t="shared" si="413"/>
        <v/>
      </c>
      <c r="BV529" s="75"/>
      <c r="BW529" s="75"/>
      <c r="BX529" s="75"/>
      <c r="BY529" s="75"/>
      <c r="BZ529" s="75"/>
      <c r="CA529" s="75"/>
      <c r="CB529" s="75"/>
      <c r="CC529" s="75"/>
      <c r="CD529" s="79">
        <f t="shared" si="436"/>
        <v>0</v>
      </c>
      <c r="CE529" s="92">
        <f>IF(CD529&lt;CE3,CD529,CE3)</f>
        <v>0</v>
      </c>
      <c r="CF529" s="72" t="str">
        <f>IF(CE529&gt;=CE3,"BALLOON","PMT")</f>
        <v>PMT</v>
      </c>
      <c r="CG529" s="91">
        <f t="shared" si="446"/>
        <v>0</v>
      </c>
      <c r="CH529" s="91">
        <f>IF(BX1=360,CB5,CG529)</f>
        <v>0</v>
      </c>
      <c r="CI529" s="75" t="b">
        <f t="shared" si="437"/>
        <v>0</v>
      </c>
      <c r="CJ529" s="75">
        <f t="shared" si="447"/>
        <v>0</v>
      </c>
      <c r="CK529" s="75">
        <f>SUM(CJ529*CK1)</f>
        <v>0</v>
      </c>
      <c r="CL529" s="98">
        <f t="shared" si="438"/>
        <v>0</v>
      </c>
      <c r="CM529" s="97">
        <f>IF(CF529="PMT",E16-CL529,0)</f>
        <v>0</v>
      </c>
      <c r="CN529" s="97">
        <f t="shared" si="401"/>
        <v>0</v>
      </c>
      <c r="CO529" s="97">
        <f t="shared" si="439"/>
        <v>0</v>
      </c>
      <c r="CP529" s="97">
        <f t="shared" si="440"/>
        <v>0</v>
      </c>
      <c r="CQ529" s="94">
        <f t="shared" si="441"/>
        <v>0</v>
      </c>
      <c r="CR529" s="95">
        <f t="shared" si="448"/>
        <v>0</v>
      </c>
      <c r="CS529" s="96">
        <f t="shared" si="442"/>
        <v>0</v>
      </c>
      <c r="CT529" s="75">
        <f t="shared" si="450"/>
        <v>0</v>
      </c>
      <c r="CU529" s="99">
        <f t="shared" si="443"/>
        <v>0</v>
      </c>
      <c r="CV529" s="99">
        <f t="shared" si="419"/>
        <v>0</v>
      </c>
      <c r="CW529" s="100">
        <f t="shared" si="449"/>
        <v>0</v>
      </c>
      <c r="CX529" s="75">
        <f>SUM(CR529*CT529*BE1)</f>
        <v>0</v>
      </c>
    </row>
    <row r="530" spans="1:102" ht="18.95" customHeight="1">
      <c r="A530" s="45" t="str">
        <f t="shared" si="403"/>
        <v/>
      </c>
      <c r="B530" s="55" t="str">
        <f t="shared" si="405"/>
        <v/>
      </c>
      <c r="C530" s="47" t="str">
        <f t="shared" si="404"/>
        <v/>
      </c>
      <c r="D530" s="56" t="str">
        <f t="shared" si="406"/>
        <v/>
      </c>
      <c r="E530" s="121" t="str">
        <f t="shared" si="410"/>
        <v/>
      </c>
      <c r="F530" s="121"/>
      <c r="G530" s="57" t="str">
        <f t="shared" si="407"/>
        <v/>
      </c>
      <c r="H530" s="57" t="str">
        <f t="shared" si="408"/>
        <v/>
      </c>
      <c r="I530" s="128" t="str">
        <f t="shared" si="411"/>
        <v/>
      </c>
      <c r="J530" s="128" t="str">
        <f t="shared" si="412"/>
        <v/>
      </c>
      <c r="K530" s="140" t="str">
        <f t="shared" si="418"/>
        <v/>
      </c>
      <c r="L530" s="140"/>
      <c r="M530" s="139" t="str">
        <f t="shared" si="415"/>
        <v/>
      </c>
      <c r="N530" s="139"/>
      <c r="O530" s="46" t="str">
        <f t="shared" si="416"/>
        <v/>
      </c>
      <c r="P530" s="51" t="str">
        <f t="shared" si="417"/>
        <v/>
      </c>
      <c r="Q530" s="51"/>
      <c r="R530" s="75">
        <f>IF(R529+1&lt;13,(R529+1)*S1,1*S1)</f>
        <v>0</v>
      </c>
      <c r="S530" s="75">
        <f>SUM(BG530*S1)</f>
        <v>0</v>
      </c>
      <c r="T530" s="75">
        <f>IF(R530=1,(T529+1)*S1,T529*S1)</f>
        <v>0</v>
      </c>
      <c r="U530" s="75">
        <f>IF(U529+3&lt;13,(U529+3)*V1,(U529-9)*V1)</f>
        <v>0</v>
      </c>
      <c r="V530" s="75">
        <f>SUM(BG530*V1)</f>
        <v>0</v>
      </c>
      <c r="W530" s="75">
        <f>IF(U530&lt;4,(W529+1)*V1,W529*V1)</f>
        <v>0</v>
      </c>
      <c r="X530" s="75">
        <f>IF(X529+6&lt;13,(X529+6)*Y1,(X529-6)*Y1)</f>
        <v>0</v>
      </c>
      <c r="Y530" s="75">
        <f>SUM(BG530*Y1)</f>
        <v>0</v>
      </c>
      <c r="Z530" s="75">
        <f>IF(X530&lt;6,(Z529+1)*Y1,Z529*Y1)</f>
        <v>0</v>
      </c>
      <c r="AA530" s="75">
        <f>SUM(AA529*AB1)</f>
        <v>0</v>
      </c>
      <c r="AB530" s="75">
        <f>SUM(BG530*AB1)</f>
        <v>0</v>
      </c>
      <c r="AC530" s="75">
        <f>SUM(AC529+1*AB1)</f>
        <v>0</v>
      </c>
      <c r="AD530" s="75">
        <v>0</v>
      </c>
      <c r="AE530" s="75">
        <v>0</v>
      </c>
      <c r="AF530" s="75">
        <v>0</v>
      </c>
      <c r="AG530" s="75">
        <f>IF(AG529+2&lt;13,(AG529+2)*AH1,(AG529-10)*AH1)</f>
        <v>0</v>
      </c>
      <c r="AH530" s="75">
        <f>SUM(BG530*AH1)</f>
        <v>0</v>
      </c>
      <c r="AI530" s="75">
        <f>IF(AG530&lt;3,(AI529+1)*AH1,AI529*AH1)</f>
        <v>0</v>
      </c>
      <c r="AJ530" s="75">
        <f>IF(AJ528=AJ529,(AJ529+1-AK530)*AL1,AJ529*AL1)</f>
        <v>0</v>
      </c>
      <c r="AK530" s="75">
        <f t="shared" si="402"/>
        <v>0</v>
      </c>
      <c r="AL530" s="75">
        <f>IF(AJ530-AJ529=0,(AL529+15)*AL1,AM1*AL1)</f>
        <v>0</v>
      </c>
      <c r="AM530" s="75">
        <f>IF(AK530=12,(AM529+1)*AL1,AM529*AL1)</f>
        <v>0</v>
      </c>
      <c r="AN530" s="75">
        <f>IF(AN528=AN529,(AN529+1-AO530)*AO1,AN529*AO1)</f>
        <v>0</v>
      </c>
      <c r="AO530" s="75">
        <f t="shared" si="444"/>
        <v>0</v>
      </c>
      <c r="AP530" s="75">
        <f>IF(AN529=AN530,BG530*AO1,(AP529-15)*AO1)</f>
        <v>0</v>
      </c>
      <c r="AQ530" s="75">
        <f>IF(AO530=12,(AQ529+1)*AO1,AQ529*AO1)</f>
        <v>0</v>
      </c>
      <c r="AR530" s="91">
        <f>SUM(MONTH(BC529+14)*AS1)</f>
        <v>0</v>
      </c>
      <c r="AS530" s="91">
        <f>SUM(DAY(BC529+14)*AS1)</f>
        <v>0</v>
      </c>
      <c r="AT530" s="91">
        <f>SUM(YEAR(BC529+14)*AS1)</f>
        <v>0</v>
      </c>
      <c r="AU530" s="91">
        <f>SUM(MONTH(BC529+7)*AV1)</f>
        <v>0</v>
      </c>
      <c r="AV530" s="91">
        <f>SUM(DAY(BC529+7)*AV1)</f>
        <v>0</v>
      </c>
      <c r="AW530" s="91">
        <f>SUM(YEAR(BC529+7)*AV1)</f>
        <v>0</v>
      </c>
      <c r="AX530" s="91">
        <f t="shared" si="422"/>
        <v>1</v>
      </c>
      <c r="AY530" s="91">
        <f t="shared" si="420"/>
        <v>1</v>
      </c>
      <c r="AZ530" s="91">
        <f t="shared" si="421"/>
        <v>0</v>
      </c>
      <c r="BA530" s="91">
        <f t="shared" si="421"/>
        <v>0</v>
      </c>
      <c r="BB530" s="79">
        <f t="shared" si="423"/>
        <v>0</v>
      </c>
      <c r="BC530" s="91">
        <f t="shared" si="424"/>
        <v>0</v>
      </c>
      <c r="BD530" s="75" t="s">
        <v>59</v>
      </c>
      <c r="BE530" s="91">
        <f>IF(BC530&lt;BU42,((BC530*10)+5),999999)</f>
        <v>5</v>
      </c>
      <c r="BF530" s="91">
        <f t="shared" si="425"/>
        <v>1</v>
      </c>
      <c r="BG530" s="75">
        <f t="shared" si="426"/>
        <v>0</v>
      </c>
      <c r="BH530" s="75">
        <f t="shared" si="445"/>
        <v>0</v>
      </c>
      <c r="BI530" s="75" t="b">
        <f t="shared" si="427"/>
        <v>0</v>
      </c>
      <c r="BJ530" s="75">
        <f t="shared" si="428"/>
        <v>0</v>
      </c>
      <c r="BK530" s="75">
        <f t="shared" si="429"/>
        <v>0</v>
      </c>
      <c r="BL530" s="75" t="b">
        <f t="shared" si="430"/>
        <v>1</v>
      </c>
      <c r="BM530" s="75">
        <f t="shared" si="431"/>
        <v>0</v>
      </c>
      <c r="BN530" s="75">
        <f t="shared" si="432"/>
        <v>0</v>
      </c>
      <c r="BO530" s="75" t="b">
        <f t="shared" si="433"/>
        <v>0</v>
      </c>
      <c r="BP530" s="75">
        <f t="shared" si="434"/>
        <v>0</v>
      </c>
      <c r="BQ530" s="75">
        <f t="shared" si="435"/>
        <v>0</v>
      </c>
      <c r="BR530" s="75"/>
      <c r="BS530" s="72" t="b">
        <f t="shared" si="409"/>
        <v>0</v>
      </c>
      <c r="BT530" s="72">
        <f t="shared" si="414"/>
        <v>0</v>
      </c>
      <c r="BU530" s="69" t="str">
        <f t="shared" si="413"/>
        <v/>
      </c>
      <c r="BV530" s="75"/>
      <c r="BW530" s="75"/>
      <c r="BX530" s="75"/>
      <c r="BY530" s="75"/>
      <c r="BZ530" s="75"/>
      <c r="CA530" s="75"/>
      <c r="CB530" s="75"/>
      <c r="CC530" s="75"/>
      <c r="CD530" s="79">
        <f t="shared" si="436"/>
        <v>0</v>
      </c>
      <c r="CE530" s="92">
        <f>IF(CD530&lt;CE3,CD530,CE3)</f>
        <v>0</v>
      </c>
      <c r="CF530" s="72" t="str">
        <f>IF(CE530&gt;=CE3,"BALLOON","PMT")</f>
        <v>PMT</v>
      </c>
      <c r="CG530" s="91">
        <f t="shared" si="446"/>
        <v>0</v>
      </c>
      <c r="CH530" s="91">
        <f>IF(BX1=360,CB5,CG530)</f>
        <v>0</v>
      </c>
      <c r="CI530" s="75" t="b">
        <f t="shared" si="437"/>
        <v>0</v>
      </c>
      <c r="CJ530" s="75">
        <f t="shared" si="447"/>
        <v>0</v>
      </c>
      <c r="CK530" s="75">
        <f>SUM(CJ530*CK1)</f>
        <v>0</v>
      </c>
      <c r="CL530" s="98">
        <f t="shared" si="438"/>
        <v>0</v>
      </c>
      <c r="CM530" s="97">
        <f>IF(CF530="PMT",E16-CL530,0)</f>
        <v>0</v>
      </c>
      <c r="CN530" s="97">
        <f t="shared" si="401"/>
        <v>0</v>
      </c>
      <c r="CO530" s="97">
        <f t="shared" si="439"/>
        <v>0</v>
      </c>
      <c r="CP530" s="97">
        <f t="shared" si="440"/>
        <v>0</v>
      </c>
      <c r="CQ530" s="94">
        <f t="shared" si="441"/>
        <v>0</v>
      </c>
      <c r="CR530" s="95">
        <f t="shared" si="448"/>
        <v>0</v>
      </c>
      <c r="CS530" s="96">
        <f t="shared" si="442"/>
        <v>0</v>
      </c>
      <c r="CT530" s="75">
        <f t="shared" si="450"/>
        <v>0</v>
      </c>
      <c r="CU530" s="99">
        <f t="shared" si="443"/>
        <v>0</v>
      </c>
      <c r="CV530" s="99">
        <f t="shared" si="419"/>
        <v>0</v>
      </c>
      <c r="CW530" s="100">
        <f t="shared" si="449"/>
        <v>0</v>
      </c>
      <c r="CX530" s="75">
        <f>SUM(CR530*CT530*BE1)</f>
        <v>0</v>
      </c>
    </row>
    <row r="531" spans="1:102" ht="18.95" customHeight="1">
      <c r="A531" s="45" t="str">
        <f t="shared" si="403"/>
        <v/>
      </c>
      <c r="B531" s="55" t="str">
        <f t="shared" si="405"/>
        <v/>
      </c>
      <c r="C531" s="47" t="str">
        <f t="shared" si="404"/>
        <v/>
      </c>
      <c r="D531" s="56" t="str">
        <f t="shared" si="406"/>
        <v/>
      </c>
      <c r="E531" s="121" t="str">
        <f t="shared" si="410"/>
        <v/>
      </c>
      <c r="F531" s="121"/>
      <c r="G531" s="57" t="str">
        <f t="shared" si="407"/>
        <v/>
      </c>
      <c r="H531" s="57" t="str">
        <f t="shared" si="408"/>
        <v/>
      </c>
      <c r="I531" s="128" t="str">
        <f t="shared" si="411"/>
        <v/>
      </c>
      <c r="J531" s="128" t="str">
        <f t="shared" si="412"/>
        <v/>
      </c>
      <c r="K531" s="140" t="str">
        <f t="shared" si="418"/>
        <v/>
      </c>
      <c r="L531" s="140"/>
      <c r="M531" s="139" t="str">
        <f t="shared" si="415"/>
        <v/>
      </c>
      <c r="N531" s="139"/>
      <c r="O531" s="46" t="str">
        <f t="shared" si="416"/>
        <v/>
      </c>
      <c r="P531" s="51" t="str">
        <f t="shared" si="417"/>
        <v/>
      </c>
      <c r="Q531" s="51"/>
      <c r="R531" s="75">
        <f>IF(R530+1&lt;13,(R530+1)*S1,1*S1)</f>
        <v>0</v>
      </c>
      <c r="S531" s="75">
        <f>SUM(BG531*S1)</f>
        <v>0</v>
      </c>
      <c r="T531" s="75">
        <f>IF(R531=1,(T530+1)*S1,T530*S1)</f>
        <v>0</v>
      </c>
      <c r="U531" s="75">
        <f>IF(U530+3&lt;13,(U530+3)*V1,(U530-9)*V1)</f>
        <v>0</v>
      </c>
      <c r="V531" s="75">
        <f>SUM(BG531*V1)</f>
        <v>0</v>
      </c>
      <c r="W531" s="75">
        <f>IF(U531&lt;4,(W530+1)*V1,W530*V1)</f>
        <v>0</v>
      </c>
      <c r="X531" s="75">
        <f>IF(X530+6&lt;13,(X530+6)*Y1,(X530-6)*Y1)</f>
        <v>0</v>
      </c>
      <c r="Y531" s="75">
        <f>SUM(BG531*Y1)</f>
        <v>0</v>
      </c>
      <c r="Z531" s="75">
        <f>IF(X531&lt;6,(Z530+1)*Y1,Z530*Y1)</f>
        <v>0</v>
      </c>
      <c r="AA531" s="75">
        <f>SUM(AA530*AB1)</f>
        <v>0</v>
      </c>
      <c r="AB531" s="75">
        <f>SUM(BG531*AB1)</f>
        <v>0</v>
      </c>
      <c r="AC531" s="75">
        <f>SUM(AC530+1*AB1)</f>
        <v>0</v>
      </c>
      <c r="AD531" s="75">
        <v>0</v>
      </c>
      <c r="AE531" s="75">
        <v>0</v>
      </c>
      <c r="AF531" s="75">
        <v>0</v>
      </c>
      <c r="AG531" s="75">
        <f>IF(AG530+2&lt;13,(AG530+2)*AH1,(AG530-10)*AH1)</f>
        <v>0</v>
      </c>
      <c r="AH531" s="75">
        <f>SUM(BG531*AH1)</f>
        <v>0</v>
      </c>
      <c r="AI531" s="75">
        <f>IF(AG531&lt;3,(AI530+1)*AH1,AI530*AH1)</f>
        <v>0</v>
      </c>
      <c r="AJ531" s="75">
        <f>IF(AJ529=AJ530,(AJ530+1-AK531)*AL1,AJ530*AL1)</f>
        <v>0</v>
      </c>
      <c r="AK531" s="75">
        <f t="shared" si="402"/>
        <v>0</v>
      </c>
      <c r="AL531" s="75">
        <f>IF(AJ531-AJ530=0,(AL530+15)*AL1,AM1*AL1)</f>
        <v>0</v>
      </c>
      <c r="AM531" s="75">
        <f>IF(AK531=12,(AM530+1)*AL1,AM530*AL1)</f>
        <v>0</v>
      </c>
      <c r="AN531" s="75">
        <f>IF(AN529=AN530,(AN530+1-AO531)*AO1,AN530*AO1)</f>
        <v>0</v>
      </c>
      <c r="AO531" s="75">
        <f t="shared" si="444"/>
        <v>0</v>
      </c>
      <c r="AP531" s="75">
        <f>IF(AN530=AN531,BG531*AO1,(AP530-15)*AO1)</f>
        <v>0</v>
      </c>
      <c r="AQ531" s="75">
        <f>IF(AO531=12,(AQ530+1)*AO1,AQ530*AO1)</f>
        <v>0</v>
      </c>
      <c r="AR531" s="91">
        <f>SUM(MONTH(BC530+14)*AS1)</f>
        <v>0</v>
      </c>
      <c r="AS531" s="91">
        <f>SUM(DAY(BC530+14)*AS1)</f>
        <v>0</v>
      </c>
      <c r="AT531" s="91">
        <f>SUM(YEAR(BC530+14)*AS1)</f>
        <v>0</v>
      </c>
      <c r="AU531" s="91">
        <f>SUM(MONTH(BC530+7)*AV1)</f>
        <v>0</v>
      </c>
      <c r="AV531" s="91">
        <f>SUM(DAY(BC530+7)*AV1)</f>
        <v>0</v>
      </c>
      <c r="AW531" s="91">
        <f>SUM(YEAR(BC530+7)*AV1)</f>
        <v>0</v>
      </c>
      <c r="AX531" s="91">
        <f t="shared" si="422"/>
        <v>1</v>
      </c>
      <c r="AY531" s="91">
        <f t="shared" si="420"/>
        <v>1</v>
      </c>
      <c r="AZ531" s="91">
        <f t="shared" si="421"/>
        <v>0</v>
      </c>
      <c r="BA531" s="91">
        <f t="shared" si="421"/>
        <v>0</v>
      </c>
      <c r="BB531" s="79">
        <f t="shared" si="423"/>
        <v>0</v>
      </c>
      <c r="BC531" s="91">
        <f t="shared" si="424"/>
        <v>0</v>
      </c>
      <c r="BD531" s="75" t="s">
        <v>59</v>
      </c>
      <c r="BE531" s="91">
        <f>IF(BC531&lt;BU42,((BC531*10)+5),999999)</f>
        <v>5</v>
      </c>
      <c r="BF531" s="91">
        <f t="shared" si="425"/>
        <v>1</v>
      </c>
      <c r="BG531" s="75">
        <f t="shared" si="426"/>
        <v>0</v>
      </c>
      <c r="BH531" s="75">
        <f t="shared" si="445"/>
        <v>0</v>
      </c>
      <c r="BI531" s="75" t="b">
        <f t="shared" si="427"/>
        <v>0</v>
      </c>
      <c r="BJ531" s="75">
        <f t="shared" si="428"/>
        <v>0</v>
      </c>
      <c r="BK531" s="75">
        <f t="shared" si="429"/>
        <v>0</v>
      </c>
      <c r="BL531" s="75" t="b">
        <f t="shared" si="430"/>
        <v>1</v>
      </c>
      <c r="BM531" s="75">
        <f t="shared" si="431"/>
        <v>0</v>
      </c>
      <c r="BN531" s="75">
        <f t="shared" si="432"/>
        <v>0</v>
      </c>
      <c r="BO531" s="75" t="b">
        <f t="shared" si="433"/>
        <v>0</v>
      </c>
      <c r="BP531" s="75">
        <f t="shared" si="434"/>
        <v>0</v>
      </c>
      <c r="BQ531" s="75">
        <f t="shared" si="435"/>
        <v>0</v>
      </c>
      <c r="BR531" s="75"/>
      <c r="BS531" s="72" t="b">
        <f t="shared" si="409"/>
        <v>0</v>
      </c>
      <c r="BT531" s="72">
        <f t="shared" si="414"/>
        <v>0</v>
      </c>
      <c r="BU531" s="69" t="str">
        <f t="shared" si="413"/>
        <v/>
      </c>
      <c r="BV531" s="75"/>
      <c r="BW531" s="75"/>
      <c r="BX531" s="75"/>
      <c r="BY531" s="75"/>
      <c r="BZ531" s="75"/>
      <c r="CA531" s="75"/>
      <c r="CB531" s="75"/>
      <c r="CC531" s="75"/>
      <c r="CD531" s="79">
        <f t="shared" si="436"/>
        <v>0</v>
      </c>
      <c r="CE531" s="92">
        <f>IF(CD531&lt;CE3,CD531,CE3)</f>
        <v>0</v>
      </c>
      <c r="CF531" s="72" t="str">
        <f>IF(CE531&gt;=CE3,"BALLOON","PMT")</f>
        <v>PMT</v>
      </c>
      <c r="CG531" s="91">
        <f t="shared" si="446"/>
        <v>0</v>
      </c>
      <c r="CH531" s="91">
        <f>IF(BX1=360,CB5,CG531)</f>
        <v>0</v>
      </c>
      <c r="CI531" s="75" t="b">
        <f t="shared" si="437"/>
        <v>0</v>
      </c>
      <c r="CJ531" s="75">
        <f t="shared" si="447"/>
        <v>0</v>
      </c>
      <c r="CK531" s="75">
        <f>SUM(CJ531*CK1)</f>
        <v>0</v>
      </c>
      <c r="CL531" s="98">
        <f t="shared" si="438"/>
        <v>0</v>
      </c>
      <c r="CM531" s="97">
        <f>IF(CF531="PMT",E16-CL531,0)</f>
        <v>0</v>
      </c>
      <c r="CN531" s="97">
        <f t="shared" ref="CN531:CN594" si="451">IF(CQ530-CM531&gt;0,CM531*CR531,CQ530*CR531)</f>
        <v>0</v>
      </c>
      <c r="CO531" s="97">
        <f t="shared" si="439"/>
        <v>0</v>
      </c>
      <c r="CP531" s="97">
        <f t="shared" si="440"/>
        <v>0</v>
      </c>
      <c r="CQ531" s="94">
        <f t="shared" si="441"/>
        <v>0</v>
      </c>
      <c r="CR531" s="95">
        <f t="shared" si="448"/>
        <v>0</v>
      </c>
      <c r="CS531" s="96">
        <f t="shared" si="442"/>
        <v>0</v>
      </c>
      <c r="CT531" s="75">
        <f t="shared" si="450"/>
        <v>0</v>
      </c>
      <c r="CU531" s="99">
        <f t="shared" si="443"/>
        <v>0</v>
      </c>
      <c r="CV531" s="99">
        <f t="shared" si="419"/>
        <v>0</v>
      </c>
      <c r="CW531" s="100">
        <f t="shared" si="449"/>
        <v>0</v>
      </c>
      <c r="CX531" s="75">
        <f>SUM(CR531*CT531*BE1)</f>
        <v>0</v>
      </c>
    </row>
    <row r="532" spans="1:102" ht="18.95" customHeight="1">
      <c r="A532" s="45" t="str">
        <f t="shared" si="403"/>
        <v/>
      </c>
      <c r="B532" s="55" t="str">
        <f t="shared" si="405"/>
        <v/>
      </c>
      <c r="C532" s="47" t="str">
        <f t="shared" si="404"/>
        <v/>
      </c>
      <c r="D532" s="56" t="str">
        <f t="shared" si="406"/>
        <v/>
      </c>
      <c r="E532" s="121" t="str">
        <f t="shared" si="410"/>
        <v/>
      </c>
      <c r="F532" s="121"/>
      <c r="G532" s="57" t="str">
        <f t="shared" si="407"/>
        <v/>
      </c>
      <c r="H532" s="57" t="str">
        <f t="shared" si="408"/>
        <v/>
      </c>
      <c r="I532" s="128" t="str">
        <f t="shared" si="411"/>
        <v/>
      </c>
      <c r="J532" s="128" t="str">
        <f t="shared" si="412"/>
        <v/>
      </c>
      <c r="K532" s="140" t="str">
        <f t="shared" si="418"/>
        <v/>
      </c>
      <c r="L532" s="140"/>
      <c r="M532" s="139" t="str">
        <f t="shared" si="415"/>
        <v/>
      </c>
      <c r="N532" s="139"/>
      <c r="O532" s="46" t="str">
        <f t="shared" si="416"/>
        <v/>
      </c>
      <c r="P532" s="51" t="str">
        <f t="shared" si="417"/>
        <v/>
      </c>
      <c r="Q532" s="51"/>
      <c r="R532" s="75">
        <f>IF(R531+1&lt;13,(R531+1)*S1,1*S1)</f>
        <v>0</v>
      </c>
      <c r="S532" s="75">
        <f>SUM(BG532*S1)</f>
        <v>0</v>
      </c>
      <c r="T532" s="75">
        <f>IF(R532=1,(T531+1)*S1,T531*S1)</f>
        <v>0</v>
      </c>
      <c r="U532" s="75">
        <f>IF(U531+3&lt;13,(U531+3)*V1,(U531-9)*V1)</f>
        <v>0</v>
      </c>
      <c r="V532" s="75">
        <f>SUM(BG532*V1)</f>
        <v>0</v>
      </c>
      <c r="W532" s="75">
        <f>IF(U532&lt;4,(W531+1)*V1,W531*V1)</f>
        <v>0</v>
      </c>
      <c r="X532" s="75">
        <f>IF(X531+6&lt;13,(X531+6)*Y1,(X531-6)*Y1)</f>
        <v>0</v>
      </c>
      <c r="Y532" s="75">
        <f>SUM(BG532*Y1)</f>
        <v>0</v>
      </c>
      <c r="Z532" s="75">
        <f>IF(X532&lt;6,(Z531+1)*Y1,Z531*Y1)</f>
        <v>0</v>
      </c>
      <c r="AA532" s="75">
        <f>SUM(AA531*AB1)</f>
        <v>0</v>
      </c>
      <c r="AB532" s="75">
        <f>SUM(BG532*AB1)</f>
        <v>0</v>
      </c>
      <c r="AC532" s="75">
        <f>SUM(AC531+1*AB1)</f>
        <v>0</v>
      </c>
      <c r="AD532" s="75">
        <v>0</v>
      </c>
      <c r="AE532" s="75">
        <v>0</v>
      </c>
      <c r="AF532" s="75">
        <v>0</v>
      </c>
      <c r="AG532" s="75">
        <f>IF(AG531+2&lt;13,(AG531+2)*AH1,(AG531-10)*AH1)</f>
        <v>0</v>
      </c>
      <c r="AH532" s="75">
        <f>SUM(BG532*AH1)</f>
        <v>0</v>
      </c>
      <c r="AI532" s="75">
        <f>IF(AG532&lt;3,(AI531+1)*AH1,AI531*AH1)</f>
        <v>0</v>
      </c>
      <c r="AJ532" s="75">
        <f>IF(AJ530=AJ531,(AJ531+1-AK532)*AL1,AJ531*AL1)</f>
        <v>0</v>
      </c>
      <c r="AK532" s="75">
        <f t="shared" si="402"/>
        <v>0</v>
      </c>
      <c r="AL532" s="75">
        <f>IF(AJ532-AJ531=0,(AL531+15)*AL1,AM1*AL1)</f>
        <v>0</v>
      </c>
      <c r="AM532" s="75">
        <f>IF(AK532=12,(AM531+1)*AL1,AM531*AL1)</f>
        <v>0</v>
      </c>
      <c r="AN532" s="75">
        <f>IF(AN530=AN531,(AN531+1-AO532)*AO1,AN531*AO1)</f>
        <v>0</v>
      </c>
      <c r="AO532" s="75">
        <f t="shared" si="444"/>
        <v>0</v>
      </c>
      <c r="AP532" s="75">
        <f>IF(AN531=AN532,BG532*AO1,(AP531-15)*AO1)</f>
        <v>0</v>
      </c>
      <c r="AQ532" s="75">
        <f>IF(AO532=12,(AQ531+1)*AO1,AQ531*AO1)</f>
        <v>0</v>
      </c>
      <c r="AR532" s="91">
        <f>SUM(MONTH(BC531+14)*AS1)</f>
        <v>0</v>
      </c>
      <c r="AS532" s="91">
        <f>SUM(DAY(BC531+14)*AS1)</f>
        <v>0</v>
      </c>
      <c r="AT532" s="91">
        <f>SUM(YEAR(BC531+14)*AS1)</f>
        <v>0</v>
      </c>
      <c r="AU532" s="91">
        <f>SUM(MONTH(BC531+7)*AV1)</f>
        <v>0</v>
      </c>
      <c r="AV532" s="91">
        <f>SUM(DAY(BC531+7)*AV1)</f>
        <v>0</v>
      </c>
      <c r="AW532" s="91">
        <f>SUM(YEAR(BC531+7)*AV1)</f>
        <v>0</v>
      </c>
      <c r="AX532" s="91">
        <f t="shared" si="422"/>
        <v>1</v>
      </c>
      <c r="AY532" s="91">
        <f t="shared" si="420"/>
        <v>1</v>
      </c>
      <c r="AZ532" s="91">
        <f t="shared" si="421"/>
        <v>0</v>
      </c>
      <c r="BA532" s="91">
        <f t="shared" si="421"/>
        <v>0</v>
      </c>
      <c r="BB532" s="79">
        <f t="shared" si="423"/>
        <v>0</v>
      </c>
      <c r="BC532" s="91">
        <f t="shared" si="424"/>
        <v>0</v>
      </c>
      <c r="BD532" s="75" t="s">
        <v>59</v>
      </c>
      <c r="BE532" s="91">
        <f>IF(BC532&lt;BU42,((BC532*10)+5),999999)</f>
        <v>5</v>
      </c>
      <c r="BF532" s="91">
        <f t="shared" si="425"/>
        <v>1</v>
      </c>
      <c r="BG532" s="75">
        <f t="shared" si="426"/>
        <v>0</v>
      </c>
      <c r="BH532" s="75">
        <f t="shared" si="445"/>
        <v>0</v>
      </c>
      <c r="BI532" s="75" t="b">
        <f t="shared" si="427"/>
        <v>0</v>
      </c>
      <c r="BJ532" s="75">
        <f t="shared" si="428"/>
        <v>0</v>
      </c>
      <c r="BK532" s="75">
        <f t="shared" si="429"/>
        <v>0</v>
      </c>
      <c r="BL532" s="75" t="b">
        <f t="shared" si="430"/>
        <v>1</v>
      </c>
      <c r="BM532" s="75">
        <f t="shared" si="431"/>
        <v>0</v>
      </c>
      <c r="BN532" s="75">
        <f t="shared" si="432"/>
        <v>0</v>
      </c>
      <c r="BO532" s="75" t="b">
        <f t="shared" si="433"/>
        <v>0</v>
      </c>
      <c r="BP532" s="75">
        <f t="shared" si="434"/>
        <v>0</v>
      </c>
      <c r="BQ532" s="75">
        <f t="shared" si="435"/>
        <v>0</v>
      </c>
      <c r="BR532" s="75"/>
      <c r="BS532" s="72" t="b">
        <f t="shared" si="409"/>
        <v>0</v>
      </c>
      <c r="BT532" s="72">
        <f t="shared" si="414"/>
        <v>0</v>
      </c>
      <c r="BU532" s="69" t="str">
        <f t="shared" si="413"/>
        <v/>
      </c>
      <c r="BV532" s="75"/>
      <c r="BW532" s="75"/>
      <c r="BX532" s="75"/>
      <c r="BY532" s="75"/>
      <c r="BZ532" s="75"/>
      <c r="CA532" s="75"/>
      <c r="CB532" s="75"/>
      <c r="CC532" s="75"/>
      <c r="CD532" s="79">
        <f t="shared" si="436"/>
        <v>0</v>
      </c>
      <c r="CE532" s="92">
        <f>IF(CD532&lt;CE3,CD532,CE3)</f>
        <v>0</v>
      </c>
      <c r="CF532" s="72" t="str">
        <f>IF(CE532&gt;=CE3,"BALLOON","PMT")</f>
        <v>PMT</v>
      </c>
      <c r="CG532" s="91">
        <f t="shared" si="446"/>
        <v>0</v>
      </c>
      <c r="CH532" s="91">
        <f>IF(BX1=360,CB5,CG532)</f>
        <v>0</v>
      </c>
      <c r="CI532" s="75" t="b">
        <f t="shared" si="437"/>
        <v>0</v>
      </c>
      <c r="CJ532" s="75">
        <f t="shared" si="447"/>
        <v>0</v>
      </c>
      <c r="CK532" s="75">
        <f>SUM(CJ532*CK1)</f>
        <v>0</v>
      </c>
      <c r="CL532" s="98">
        <f t="shared" si="438"/>
        <v>0</v>
      </c>
      <c r="CM532" s="97">
        <f>IF(CF532="PMT",E16-CL532,0)</f>
        <v>0</v>
      </c>
      <c r="CN532" s="97">
        <f t="shared" si="451"/>
        <v>0</v>
      </c>
      <c r="CO532" s="97">
        <f t="shared" si="439"/>
        <v>0</v>
      </c>
      <c r="CP532" s="97">
        <f t="shared" si="440"/>
        <v>0</v>
      </c>
      <c r="CQ532" s="94">
        <f t="shared" si="441"/>
        <v>0</v>
      </c>
      <c r="CR532" s="95">
        <f t="shared" si="448"/>
        <v>0</v>
      </c>
      <c r="CS532" s="96">
        <f t="shared" si="442"/>
        <v>0</v>
      </c>
      <c r="CT532" s="75">
        <f t="shared" si="450"/>
        <v>0</v>
      </c>
      <c r="CU532" s="99">
        <f t="shared" si="443"/>
        <v>0</v>
      </c>
      <c r="CV532" s="99">
        <f t="shared" si="419"/>
        <v>0</v>
      </c>
      <c r="CW532" s="100">
        <f t="shared" si="449"/>
        <v>0</v>
      </c>
      <c r="CX532" s="75">
        <f>SUM(CR532*CT532*BE1)</f>
        <v>0</v>
      </c>
    </row>
    <row r="533" spans="1:102" ht="18.95" customHeight="1">
      <c r="A533" s="45" t="str">
        <f t="shared" si="403"/>
        <v/>
      </c>
      <c r="B533" s="55" t="str">
        <f t="shared" si="405"/>
        <v/>
      </c>
      <c r="C533" s="47" t="str">
        <f t="shared" si="404"/>
        <v/>
      </c>
      <c r="D533" s="56" t="str">
        <f t="shared" si="406"/>
        <v/>
      </c>
      <c r="E533" s="121" t="str">
        <f t="shared" si="410"/>
        <v/>
      </c>
      <c r="F533" s="121"/>
      <c r="G533" s="57" t="str">
        <f t="shared" si="407"/>
        <v/>
      </c>
      <c r="H533" s="57" t="str">
        <f t="shared" si="408"/>
        <v/>
      </c>
      <c r="I533" s="128" t="str">
        <f t="shared" si="411"/>
        <v/>
      </c>
      <c r="J533" s="128" t="str">
        <f t="shared" si="412"/>
        <v/>
      </c>
      <c r="K533" s="140" t="str">
        <f t="shared" si="418"/>
        <v/>
      </c>
      <c r="L533" s="140"/>
      <c r="M533" s="139" t="str">
        <f t="shared" si="415"/>
        <v/>
      </c>
      <c r="N533" s="139"/>
      <c r="O533" s="46" t="str">
        <f t="shared" si="416"/>
        <v/>
      </c>
      <c r="P533" s="51" t="str">
        <f t="shared" si="417"/>
        <v/>
      </c>
      <c r="Q533" s="51"/>
      <c r="R533" s="75">
        <f>IF(R532+1&lt;13,(R532+1)*S1,1*S1)</f>
        <v>0</v>
      </c>
      <c r="S533" s="75">
        <f>SUM(BG533*S1)</f>
        <v>0</v>
      </c>
      <c r="T533" s="75">
        <f>IF(R533=1,(T532+1)*S1,T532*S1)</f>
        <v>0</v>
      </c>
      <c r="U533" s="75">
        <f>IF(U532+3&lt;13,(U532+3)*V1,(U532-9)*V1)</f>
        <v>0</v>
      </c>
      <c r="V533" s="75">
        <f>SUM(BG533*V1)</f>
        <v>0</v>
      </c>
      <c r="W533" s="75">
        <f>IF(U533&lt;4,(W532+1)*V1,W532*V1)</f>
        <v>0</v>
      </c>
      <c r="X533" s="75">
        <f>IF(X532+6&lt;13,(X532+6)*Y1,(X532-6)*Y1)</f>
        <v>0</v>
      </c>
      <c r="Y533" s="75">
        <f>SUM(BG533*Y1)</f>
        <v>0</v>
      </c>
      <c r="Z533" s="75">
        <f>IF(X533&lt;6,(Z532+1)*Y1,Z532*Y1)</f>
        <v>0</v>
      </c>
      <c r="AA533" s="75">
        <f>SUM(AA532*AB1)</f>
        <v>0</v>
      </c>
      <c r="AB533" s="75">
        <f>SUM(BG533*AB1)</f>
        <v>0</v>
      </c>
      <c r="AC533" s="75">
        <f>SUM(AC532+1*AB1)</f>
        <v>0</v>
      </c>
      <c r="AD533" s="75">
        <v>0</v>
      </c>
      <c r="AE533" s="75">
        <v>0</v>
      </c>
      <c r="AF533" s="75">
        <v>0</v>
      </c>
      <c r="AG533" s="75">
        <f>IF(AG532+2&lt;13,(AG532+2)*AH1,(AG532-10)*AH1)</f>
        <v>0</v>
      </c>
      <c r="AH533" s="75">
        <f>SUM(BG533*AH1)</f>
        <v>0</v>
      </c>
      <c r="AI533" s="75">
        <f>IF(AG533&lt;3,(AI532+1)*AH1,AI532*AH1)</f>
        <v>0</v>
      </c>
      <c r="AJ533" s="75">
        <f>IF(AJ531=AJ532,(AJ532+1-AK533)*AL1,AJ532*AL1)</f>
        <v>0</v>
      </c>
      <c r="AK533" s="75">
        <f t="shared" ref="AK533:AK596" si="452">IF(AJ532+AJ531=24,12,0)</f>
        <v>0</v>
      </c>
      <c r="AL533" s="75">
        <f>IF(AJ533-AJ532=0,(AL532+15)*AL1,AM1*AL1)</f>
        <v>0</v>
      </c>
      <c r="AM533" s="75">
        <f>IF(AK533=12,(AM532+1)*AL1,AM532*AL1)</f>
        <v>0</v>
      </c>
      <c r="AN533" s="75">
        <f>IF(AN531=AN532,(AN532+1-AO533)*AO1,AN532*AO1)</f>
        <v>0</v>
      </c>
      <c r="AO533" s="75">
        <f t="shared" si="444"/>
        <v>0</v>
      </c>
      <c r="AP533" s="75">
        <f>IF(AN532=AN533,BG533*AO1,(AP532-15)*AO1)</f>
        <v>0</v>
      </c>
      <c r="AQ533" s="75">
        <f>IF(AO533=12,(AQ532+1)*AO1,AQ532*AO1)</f>
        <v>0</v>
      </c>
      <c r="AR533" s="91">
        <f>SUM(MONTH(BC532+14)*AS1)</f>
        <v>0</v>
      </c>
      <c r="AS533" s="91">
        <f>SUM(DAY(BC532+14)*AS1)</f>
        <v>0</v>
      </c>
      <c r="AT533" s="91">
        <f>SUM(YEAR(BC532+14)*AS1)</f>
        <v>0</v>
      </c>
      <c r="AU533" s="91">
        <f>SUM(MONTH(BC532+7)*AV1)</f>
        <v>0</v>
      </c>
      <c r="AV533" s="91">
        <f>SUM(DAY(BC532+7)*AV1)</f>
        <v>0</v>
      </c>
      <c r="AW533" s="91">
        <f>SUM(YEAR(BC532+7)*AV1)</f>
        <v>0</v>
      </c>
      <c r="AX533" s="91">
        <f t="shared" si="422"/>
        <v>1</v>
      </c>
      <c r="AY533" s="91">
        <f t="shared" si="420"/>
        <v>1</v>
      </c>
      <c r="AZ533" s="91">
        <f t="shared" si="421"/>
        <v>0</v>
      </c>
      <c r="BA533" s="91">
        <f t="shared" si="421"/>
        <v>0</v>
      </c>
      <c r="BB533" s="79">
        <f t="shared" si="423"/>
        <v>0</v>
      </c>
      <c r="BC533" s="91">
        <f t="shared" si="424"/>
        <v>0</v>
      </c>
      <c r="BD533" s="75" t="s">
        <v>59</v>
      </c>
      <c r="BE533" s="91">
        <f>IF(BC533&lt;BU42,((BC533*10)+5),999999)</f>
        <v>5</v>
      </c>
      <c r="BF533" s="91">
        <f t="shared" si="425"/>
        <v>1</v>
      </c>
      <c r="BG533" s="75">
        <f t="shared" si="426"/>
        <v>0</v>
      </c>
      <c r="BH533" s="75">
        <f t="shared" si="445"/>
        <v>0</v>
      </c>
      <c r="BI533" s="75" t="b">
        <f t="shared" si="427"/>
        <v>0</v>
      </c>
      <c r="BJ533" s="75">
        <f t="shared" si="428"/>
        <v>0</v>
      </c>
      <c r="BK533" s="75">
        <f t="shared" si="429"/>
        <v>0</v>
      </c>
      <c r="BL533" s="75" t="b">
        <f t="shared" si="430"/>
        <v>1</v>
      </c>
      <c r="BM533" s="75">
        <f t="shared" si="431"/>
        <v>0</v>
      </c>
      <c r="BN533" s="75">
        <f t="shared" si="432"/>
        <v>0</v>
      </c>
      <c r="BO533" s="75" t="b">
        <f t="shared" si="433"/>
        <v>0</v>
      </c>
      <c r="BP533" s="75">
        <f t="shared" si="434"/>
        <v>0</v>
      </c>
      <c r="BQ533" s="75">
        <f t="shared" si="435"/>
        <v>0</v>
      </c>
      <c r="BR533" s="75"/>
      <c r="BS533" s="72" t="b">
        <f t="shared" si="409"/>
        <v>0</v>
      </c>
      <c r="BT533" s="72">
        <f t="shared" si="414"/>
        <v>0</v>
      </c>
      <c r="BU533" s="69" t="str">
        <f t="shared" si="413"/>
        <v/>
      </c>
      <c r="BV533" s="75"/>
      <c r="BW533" s="75"/>
      <c r="BX533" s="75"/>
      <c r="BY533" s="75"/>
      <c r="BZ533" s="75"/>
      <c r="CA533" s="75"/>
      <c r="CB533" s="75"/>
      <c r="CC533" s="75"/>
      <c r="CD533" s="79">
        <f t="shared" si="436"/>
        <v>0</v>
      </c>
      <c r="CE533" s="92">
        <f>IF(CD533&lt;CE3,CD533,CE3)</f>
        <v>0</v>
      </c>
      <c r="CF533" s="72" t="str">
        <f>IF(CE533&gt;=CE3,"BALLOON","PMT")</f>
        <v>PMT</v>
      </c>
      <c r="CG533" s="91">
        <f t="shared" si="446"/>
        <v>0</v>
      </c>
      <c r="CH533" s="91">
        <f>IF(BX1=360,CB5,CG533)</f>
        <v>0</v>
      </c>
      <c r="CI533" s="75" t="b">
        <f t="shared" si="437"/>
        <v>0</v>
      </c>
      <c r="CJ533" s="75">
        <f t="shared" si="447"/>
        <v>0</v>
      </c>
      <c r="CK533" s="75">
        <f>SUM(CJ533*CK1)</f>
        <v>0</v>
      </c>
      <c r="CL533" s="98">
        <f t="shared" si="438"/>
        <v>0</v>
      </c>
      <c r="CM533" s="97">
        <f>IF(CF533="PMT",E16-CL533,0)</f>
        <v>0</v>
      </c>
      <c r="CN533" s="97">
        <f t="shared" si="451"/>
        <v>0</v>
      </c>
      <c r="CO533" s="97">
        <f t="shared" si="439"/>
        <v>0</v>
      </c>
      <c r="CP533" s="97">
        <f t="shared" si="440"/>
        <v>0</v>
      </c>
      <c r="CQ533" s="94">
        <f t="shared" si="441"/>
        <v>0</v>
      </c>
      <c r="CR533" s="95">
        <f t="shared" si="448"/>
        <v>0</v>
      </c>
      <c r="CS533" s="96">
        <f t="shared" si="442"/>
        <v>0</v>
      </c>
      <c r="CT533" s="75">
        <f t="shared" si="450"/>
        <v>0</v>
      </c>
      <c r="CU533" s="99">
        <f t="shared" si="443"/>
        <v>0</v>
      </c>
      <c r="CV533" s="99">
        <f t="shared" si="419"/>
        <v>0</v>
      </c>
      <c r="CW533" s="100">
        <f t="shared" si="449"/>
        <v>0</v>
      </c>
      <c r="CX533" s="75">
        <f>SUM(CR533*CT533*BE1)</f>
        <v>0</v>
      </c>
    </row>
    <row r="534" spans="1:102" ht="18.95" customHeight="1">
      <c r="A534" s="45" t="str">
        <f t="shared" si="403"/>
        <v/>
      </c>
      <c r="B534" s="55" t="str">
        <f t="shared" si="405"/>
        <v/>
      </c>
      <c r="C534" s="47" t="str">
        <f t="shared" si="404"/>
        <v/>
      </c>
      <c r="D534" s="56" t="str">
        <f t="shared" si="406"/>
        <v/>
      </c>
      <c r="E534" s="121" t="str">
        <f t="shared" si="410"/>
        <v/>
      </c>
      <c r="F534" s="121"/>
      <c r="G534" s="57" t="str">
        <f t="shared" si="407"/>
        <v/>
      </c>
      <c r="H534" s="57" t="str">
        <f t="shared" si="408"/>
        <v/>
      </c>
      <c r="I534" s="128" t="str">
        <f t="shared" si="411"/>
        <v/>
      </c>
      <c r="J534" s="128" t="str">
        <f t="shared" si="412"/>
        <v/>
      </c>
      <c r="K534" s="140" t="str">
        <f t="shared" si="418"/>
        <v/>
      </c>
      <c r="L534" s="140"/>
      <c r="M534" s="139" t="str">
        <f t="shared" si="415"/>
        <v/>
      </c>
      <c r="N534" s="139"/>
      <c r="O534" s="46" t="str">
        <f t="shared" si="416"/>
        <v/>
      </c>
      <c r="P534" s="51" t="str">
        <f t="shared" si="417"/>
        <v/>
      </c>
      <c r="Q534" s="51"/>
      <c r="R534" s="75">
        <f>IF(R533+1&lt;13,(R533+1)*S1,1*S1)</f>
        <v>0</v>
      </c>
      <c r="S534" s="75">
        <f>SUM(BG534*S1)</f>
        <v>0</v>
      </c>
      <c r="T534" s="75">
        <f>IF(R534=1,(T533+1)*S1,T533*S1)</f>
        <v>0</v>
      </c>
      <c r="U534" s="75">
        <f>IF(U533+3&lt;13,(U533+3)*V1,(U533-9)*V1)</f>
        <v>0</v>
      </c>
      <c r="V534" s="75">
        <f>SUM(BG534*V1)</f>
        <v>0</v>
      </c>
      <c r="W534" s="75">
        <f>IF(U534&lt;4,(W533+1)*V1,W533*V1)</f>
        <v>0</v>
      </c>
      <c r="X534" s="75">
        <f>IF(X533+6&lt;13,(X533+6)*Y1,(X533-6)*Y1)</f>
        <v>0</v>
      </c>
      <c r="Y534" s="75">
        <f>SUM(BG534*Y1)</f>
        <v>0</v>
      </c>
      <c r="Z534" s="75">
        <f>IF(X534&lt;6,(Z533+1)*Y1,Z533*Y1)</f>
        <v>0</v>
      </c>
      <c r="AA534" s="75">
        <f>SUM(AA533*AB1)</f>
        <v>0</v>
      </c>
      <c r="AB534" s="75">
        <f>SUM(BG534*AB1)</f>
        <v>0</v>
      </c>
      <c r="AC534" s="75">
        <f>SUM(AC533+1*AB1)</f>
        <v>0</v>
      </c>
      <c r="AD534" s="75">
        <v>0</v>
      </c>
      <c r="AE534" s="75">
        <v>0</v>
      </c>
      <c r="AF534" s="75">
        <v>0</v>
      </c>
      <c r="AG534" s="75">
        <f>IF(AG533+2&lt;13,(AG533+2)*AH1,(AG533-10)*AH1)</f>
        <v>0</v>
      </c>
      <c r="AH534" s="75">
        <f>SUM(BG534*AH1)</f>
        <v>0</v>
      </c>
      <c r="AI534" s="75">
        <f>IF(AG534&lt;3,(AI533+1)*AH1,AI533*AH1)</f>
        <v>0</v>
      </c>
      <c r="AJ534" s="75">
        <f>IF(AJ532=AJ533,(AJ533+1-AK534)*AL1,AJ533*AL1)</f>
        <v>0</v>
      </c>
      <c r="AK534" s="75">
        <f t="shared" si="452"/>
        <v>0</v>
      </c>
      <c r="AL534" s="75">
        <f>IF(AJ534-AJ533=0,(AL533+15)*AL1,AM1*AL1)</f>
        <v>0</v>
      </c>
      <c r="AM534" s="75">
        <f>IF(AK534=12,(AM533+1)*AL1,AM533*AL1)</f>
        <v>0</v>
      </c>
      <c r="AN534" s="75">
        <f>IF(AN532=AN533,(AN533+1-AO534)*AO1,AN533*AO1)</f>
        <v>0</v>
      </c>
      <c r="AO534" s="75">
        <f t="shared" si="444"/>
        <v>0</v>
      </c>
      <c r="AP534" s="75">
        <f>IF(AN533=AN534,BG534*AO1,(AP533-15)*AO1)</f>
        <v>0</v>
      </c>
      <c r="AQ534" s="75">
        <f>IF(AO534=12,(AQ533+1)*AO1,AQ533*AO1)</f>
        <v>0</v>
      </c>
      <c r="AR534" s="91">
        <f>SUM(MONTH(BC533+14)*AS1)</f>
        <v>0</v>
      </c>
      <c r="AS534" s="91">
        <f>SUM(DAY(BC533+14)*AS1)</f>
        <v>0</v>
      </c>
      <c r="AT534" s="91">
        <f>SUM(YEAR(BC533+14)*AS1)</f>
        <v>0</v>
      </c>
      <c r="AU534" s="91">
        <f>SUM(MONTH(BC533+7)*AV1)</f>
        <v>0</v>
      </c>
      <c r="AV534" s="91">
        <f>SUM(DAY(BC533+7)*AV1)</f>
        <v>0</v>
      </c>
      <c r="AW534" s="91">
        <f>SUM(YEAR(BC533+7)*AV1)</f>
        <v>0</v>
      </c>
      <c r="AX534" s="91">
        <f t="shared" si="422"/>
        <v>1</v>
      </c>
      <c r="AY534" s="91">
        <f t="shared" si="420"/>
        <v>1</v>
      </c>
      <c r="AZ534" s="91">
        <f t="shared" si="421"/>
        <v>0</v>
      </c>
      <c r="BA534" s="91">
        <f t="shared" si="421"/>
        <v>0</v>
      </c>
      <c r="BB534" s="79">
        <f t="shared" si="423"/>
        <v>0</v>
      </c>
      <c r="BC534" s="91">
        <f t="shared" si="424"/>
        <v>0</v>
      </c>
      <c r="BD534" s="75" t="s">
        <v>59</v>
      </c>
      <c r="BE534" s="91">
        <f>IF(BC534&lt;BU42,((BC534*10)+5),999999)</f>
        <v>5</v>
      </c>
      <c r="BF534" s="91">
        <f t="shared" si="425"/>
        <v>1</v>
      </c>
      <c r="BG534" s="75">
        <f t="shared" si="426"/>
        <v>0</v>
      </c>
      <c r="BH534" s="75">
        <f t="shared" si="445"/>
        <v>0</v>
      </c>
      <c r="BI534" s="75" t="b">
        <f t="shared" si="427"/>
        <v>0</v>
      </c>
      <c r="BJ534" s="75">
        <f t="shared" si="428"/>
        <v>0</v>
      </c>
      <c r="BK534" s="75">
        <f t="shared" si="429"/>
        <v>0</v>
      </c>
      <c r="BL534" s="75" t="b">
        <f t="shared" si="430"/>
        <v>1</v>
      </c>
      <c r="BM534" s="75">
        <f t="shared" si="431"/>
        <v>0</v>
      </c>
      <c r="BN534" s="75">
        <f t="shared" si="432"/>
        <v>0</v>
      </c>
      <c r="BO534" s="75" t="b">
        <f t="shared" si="433"/>
        <v>0</v>
      </c>
      <c r="BP534" s="75">
        <f t="shared" si="434"/>
        <v>0</v>
      </c>
      <c r="BQ534" s="75">
        <f t="shared" si="435"/>
        <v>0</v>
      </c>
      <c r="BR534" s="75"/>
      <c r="BS534" s="72" t="b">
        <f t="shared" si="409"/>
        <v>0</v>
      </c>
      <c r="BT534" s="72">
        <f t="shared" si="414"/>
        <v>0</v>
      </c>
      <c r="BU534" s="69" t="str">
        <f t="shared" si="413"/>
        <v/>
      </c>
      <c r="BV534" s="75"/>
      <c r="BW534" s="75"/>
      <c r="BX534" s="75"/>
      <c r="BY534" s="75"/>
      <c r="BZ534" s="75"/>
      <c r="CA534" s="75"/>
      <c r="CB534" s="75"/>
      <c r="CC534" s="75"/>
      <c r="CD534" s="79">
        <f t="shared" si="436"/>
        <v>0</v>
      </c>
      <c r="CE534" s="92">
        <f>IF(CD534&lt;CE3,CD534,CE3)</f>
        <v>0</v>
      </c>
      <c r="CF534" s="72" t="str">
        <f>IF(CE534&gt;=CE3,"BALLOON","PMT")</f>
        <v>PMT</v>
      </c>
      <c r="CG534" s="91">
        <f t="shared" si="446"/>
        <v>0</v>
      </c>
      <c r="CH534" s="91">
        <f>IF(BX1=360,CB5,CG534)</f>
        <v>0</v>
      </c>
      <c r="CI534" s="75" t="b">
        <f t="shared" si="437"/>
        <v>0</v>
      </c>
      <c r="CJ534" s="75">
        <f t="shared" si="447"/>
        <v>0</v>
      </c>
      <c r="CK534" s="75">
        <f>SUM(CJ534*CK1)</f>
        <v>0</v>
      </c>
      <c r="CL534" s="98">
        <f t="shared" si="438"/>
        <v>0</v>
      </c>
      <c r="CM534" s="97">
        <f>IF(CF534="PMT",E16-CL534,0)</f>
        <v>0</v>
      </c>
      <c r="CN534" s="97">
        <f t="shared" si="451"/>
        <v>0</v>
      </c>
      <c r="CO534" s="97">
        <f t="shared" si="439"/>
        <v>0</v>
      </c>
      <c r="CP534" s="97">
        <f t="shared" si="440"/>
        <v>0</v>
      </c>
      <c r="CQ534" s="94">
        <f t="shared" si="441"/>
        <v>0</v>
      </c>
      <c r="CR534" s="95">
        <f t="shared" si="448"/>
        <v>0</v>
      </c>
      <c r="CS534" s="96">
        <f t="shared" si="442"/>
        <v>0</v>
      </c>
      <c r="CT534" s="75">
        <f t="shared" si="450"/>
        <v>0</v>
      </c>
      <c r="CU534" s="99">
        <f t="shared" si="443"/>
        <v>0</v>
      </c>
      <c r="CV534" s="99">
        <f t="shared" si="419"/>
        <v>0</v>
      </c>
      <c r="CW534" s="100">
        <f t="shared" si="449"/>
        <v>0</v>
      </c>
      <c r="CX534" s="75">
        <f>SUM(CR534*CT534*BE1)</f>
        <v>0</v>
      </c>
    </row>
    <row r="535" spans="1:102" ht="18.95" customHeight="1">
      <c r="A535" s="45" t="str">
        <f t="shared" si="403"/>
        <v/>
      </c>
      <c r="B535" s="55" t="str">
        <f t="shared" si="405"/>
        <v/>
      </c>
      <c r="C535" s="47" t="str">
        <f t="shared" si="404"/>
        <v/>
      </c>
      <c r="D535" s="56" t="str">
        <f t="shared" si="406"/>
        <v/>
      </c>
      <c r="E535" s="121" t="str">
        <f t="shared" si="410"/>
        <v/>
      </c>
      <c r="F535" s="121"/>
      <c r="G535" s="57" t="str">
        <f t="shared" si="407"/>
        <v/>
      </c>
      <c r="H535" s="57" t="str">
        <f t="shared" si="408"/>
        <v/>
      </c>
      <c r="I535" s="128" t="str">
        <f t="shared" si="411"/>
        <v/>
      </c>
      <c r="J535" s="128" t="str">
        <f t="shared" si="412"/>
        <v/>
      </c>
      <c r="K535" s="140" t="str">
        <f t="shared" si="418"/>
        <v/>
      </c>
      <c r="L535" s="140"/>
      <c r="M535" s="139" t="str">
        <f t="shared" si="415"/>
        <v/>
      </c>
      <c r="N535" s="139"/>
      <c r="O535" s="46" t="str">
        <f t="shared" si="416"/>
        <v/>
      </c>
      <c r="P535" s="51" t="str">
        <f t="shared" si="417"/>
        <v/>
      </c>
      <c r="Q535" s="51"/>
      <c r="R535" s="75">
        <f>IF(R534+1&lt;13,(R534+1)*S1,1*S1)</f>
        <v>0</v>
      </c>
      <c r="S535" s="75">
        <f>SUM(BG535*S1)</f>
        <v>0</v>
      </c>
      <c r="T535" s="75">
        <f>IF(R535=1,(T534+1)*S1,T534*S1)</f>
        <v>0</v>
      </c>
      <c r="U535" s="75">
        <f>IF(U534+3&lt;13,(U534+3)*V1,(U534-9)*V1)</f>
        <v>0</v>
      </c>
      <c r="V535" s="75">
        <f>SUM(BG535*V1)</f>
        <v>0</v>
      </c>
      <c r="W535" s="75">
        <f>IF(U535&lt;4,(W534+1)*V1,W534*V1)</f>
        <v>0</v>
      </c>
      <c r="X535" s="75">
        <f>IF(X534+6&lt;13,(X534+6)*Y1,(X534-6)*Y1)</f>
        <v>0</v>
      </c>
      <c r="Y535" s="75">
        <f>SUM(BG535*Y1)</f>
        <v>0</v>
      </c>
      <c r="Z535" s="75">
        <f>IF(X535&lt;6,(Z534+1)*Y1,Z534*Y1)</f>
        <v>0</v>
      </c>
      <c r="AA535" s="75">
        <f>SUM(AA534*AB1)</f>
        <v>0</v>
      </c>
      <c r="AB535" s="75">
        <f>SUM(BG535*AB1)</f>
        <v>0</v>
      </c>
      <c r="AC535" s="75">
        <f>SUM(AC534+1*AB1)</f>
        <v>0</v>
      </c>
      <c r="AD535" s="75">
        <v>0</v>
      </c>
      <c r="AE535" s="75">
        <v>0</v>
      </c>
      <c r="AF535" s="75">
        <v>0</v>
      </c>
      <c r="AG535" s="75">
        <f>IF(AG534+2&lt;13,(AG534+2)*AH1,(AG534-10)*AH1)</f>
        <v>0</v>
      </c>
      <c r="AH535" s="75">
        <f>SUM(BG535*AH1)</f>
        <v>0</v>
      </c>
      <c r="AI535" s="75">
        <f>IF(AG535&lt;3,(AI534+1)*AH1,AI534*AH1)</f>
        <v>0</v>
      </c>
      <c r="AJ535" s="75">
        <f>IF(AJ533=AJ534,(AJ534+1-AK535)*AL1,AJ534*AL1)</f>
        <v>0</v>
      </c>
      <c r="AK535" s="75">
        <f t="shared" si="452"/>
        <v>0</v>
      </c>
      <c r="AL535" s="75">
        <f>IF(AJ535-AJ534=0,(AL534+15)*AL1,AM1*AL1)</f>
        <v>0</v>
      </c>
      <c r="AM535" s="75">
        <f>IF(AK535=12,(AM534+1)*AL1,AM534*AL1)</f>
        <v>0</v>
      </c>
      <c r="AN535" s="75">
        <f>IF(AN533=AN534,(AN534+1-AO535)*AO1,AN534*AO1)</f>
        <v>0</v>
      </c>
      <c r="AO535" s="75">
        <f t="shared" si="444"/>
        <v>0</v>
      </c>
      <c r="AP535" s="75">
        <f>IF(AN534=AN535,BG535*AO1,(AP534-15)*AO1)</f>
        <v>0</v>
      </c>
      <c r="AQ535" s="75">
        <f>IF(AO535=12,(AQ534+1)*AO1,AQ534*AO1)</f>
        <v>0</v>
      </c>
      <c r="AR535" s="91">
        <f>SUM(MONTH(BC534+14)*AS1)</f>
        <v>0</v>
      </c>
      <c r="AS535" s="91">
        <f>SUM(DAY(BC534+14)*AS1)</f>
        <v>0</v>
      </c>
      <c r="AT535" s="91">
        <f>SUM(YEAR(BC534+14)*AS1)</f>
        <v>0</v>
      </c>
      <c r="AU535" s="91">
        <f>SUM(MONTH(BC534+7)*AV1)</f>
        <v>0</v>
      </c>
      <c r="AV535" s="91">
        <f>SUM(DAY(BC534+7)*AV1)</f>
        <v>0</v>
      </c>
      <c r="AW535" s="91">
        <f>SUM(YEAR(BC534+7)*AV1)</f>
        <v>0</v>
      </c>
      <c r="AX535" s="91">
        <f t="shared" si="422"/>
        <v>1</v>
      </c>
      <c r="AY535" s="91">
        <f t="shared" si="420"/>
        <v>1</v>
      </c>
      <c r="AZ535" s="91">
        <f t="shared" si="421"/>
        <v>0</v>
      </c>
      <c r="BA535" s="91">
        <f t="shared" si="421"/>
        <v>0</v>
      </c>
      <c r="BB535" s="79">
        <f t="shared" si="423"/>
        <v>0</v>
      </c>
      <c r="BC535" s="91">
        <f t="shared" si="424"/>
        <v>0</v>
      </c>
      <c r="BD535" s="75" t="s">
        <v>59</v>
      </c>
      <c r="BE535" s="91">
        <f>IF(BC535&lt;BU42,((BC535*10)+5),999999)</f>
        <v>5</v>
      </c>
      <c r="BF535" s="91">
        <f t="shared" si="425"/>
        <v>1</v>
      </c>
      <c r="BG535" s="75">
        <f t="shared" si="426"/>
        <v>0</v>
      </c>
      <c r="BH535" s="75">
        <f t="shared" si="445"/>
        <v>0</v>
      </c>
      <c r="BI535" s="75" t="b">
        <f t="shared" si="427"/>
        <v>0</v>
      </c>
      <c r="BJ535" s="75">
        <f t="shared" si="428"/>
        <v>0</v>
      </c>
      <c r="BK535" s="75">
        <f t="shared" si="429"/>
        <v>0</v>
      </c>
      <c r="BL535" s="75" t="b">
        <f t="shared" si="430"/>
        <v>1</v>
      </c>
      <c r="BM535" s="75">
        <f t="shared" si="431"/>
        <v>0</v>
      </c>
      <c r="BN535" s="75">
        <f t="shared" si="432"/>
        <v>0</v>
      </c>
      <c r="BO535" s="75" t="b">
        <f t="shared" si="433"/>
        <v>0</v>
      </c>
      <c r="BP535" s="75">
        <f t="shared" si="434"/>
        <v>0</v>
      </c>
      <c r="BQ535" s="75">
        <f t="shared" si="435"/>
        <v>0</v>
      </c>
      <c r="BR535" s="75"/>
      <c r="BS535" s="72" t="b">
        <f t="shared" si="409"/>
        <v>0</v>
      </c>
      <c r="BT535" s="72">
        <f t="shared" si="414"/>
        <v>0</v>
      </c>
      <c r="BU535" s="69" t="str">
        <f t="shared" si="413"/>
        <v/>
      </c>
      <c r="BV535" s="75"/>
      <c r="BW535" s="75"/>
      <c r="BX535" s="75"/>
      <c r="BY535" s="75"/>
      <c r="BZ535" s="75"/>
      <c r="CA535" s="75"/>
      <c r="CB535" s="75"/>
      <c r="CC535" s="75"/>
      <c r="CD535" s="79">
        <f t="shared" si="436"/>
        <v>0</v>
      </c>
      <c r="CE535" s="92">
        <f>IF(CD535&lt;CE3,CD535,CE3)</f>
        <v>0</v>
      </c>
      <c r="CF535" s="72" t="str">
        <f>IF(CE535&gt;=CE3,"BALLOON","PMT")</f>
        <v>PMT</v>
      </c>
      <c r="CG535" s="91">
        <f t="shared" si="446"/>
        <v>0</v>
      </c>
      <c r="CH535" s="91">
        <f>IF(BX1=360,CB5,CG535)</f>
        <v>0</v>
      </c>
      <c r="CI535" s="75" t="b">
        <f t="shared" si="437"/>
        <v>0</v>
      </c>
      <c r="CJ535" s="75">
        <f t="shared" si="447"/>
        <v>0</v>
      </c>
      <c r="CK535" s="75">
        <f>SUM(CJ535*CK1)</f>
        <v>0</v>
      </c>
      <c r="CL535" s="98">
        <f t="shared" si="438"/>
        <v>0</v>
      </c>
      <c r="CM535" s="97">
        <f>IF(CF535="PMT",E16-CL535,0)</f>
        <v>0</v>
      </c>
      <c r="CN535" s="97">
        <f t="shared" si="451"/>
        <v>0</v>
      </c>
      <c r="CO535" s="97">
        <f t="shared" si="439"/>
        <v>0</v>
      </c>
      <c r="CP535" s="97">
        <f t="shared" si="440"/>
        <v>0</v>
      </c>
      <c r="CQ535" s="94">
        <f t="shared" si="441"/>
        <v>0</v>
      </c>
      <c r="CR535" s="95">
        <f t="shared" si="448"/>
        <v>0</v>
      </c>
      <c r="CS535" s="96">
        <f t="shared" si="442"/>
        <v>0</v>
      </c>
      <c r="CT535" s="75">
        <f t="shared" si="450"/>
        <v>0</v>
      </c>
      <c r="CU535" s="99">
        <f t="shared" si="443"/>
        <v>0</v>
      </c>
      <c r="CV535" s="99">
        <f t="shared" si="419"/>
        <v>0</v>
      </c>
      <c r="CW535" s="100">
        <f t="shared" si="449"/>
        <v>0</v>
      </c>
      <c r="CX535" s="75">
        <f>SUM(CR535*CT535*BE1)</f>
        <v>0</v>
      </c>
    </row>
    <row r="536" spans="1:102" ht="18.95" customHeight="1">
      <c r="A536" s="45" t="str">
        <f t="shared" ref="A536:A599" si="453">IF(BT537 &lt; BT538, BT538,"")</f>
        <v/>
      </c>
      <c r="B536" s="55" t="str">
        <f t="shared" si="405"/>
        <v/>
      </c>
      <c r="C536" s="47" t="str">
        <f t="shared" ref="C536:C599" si="454">IF(CX518=1,CF518,"")</f>
        <v/>
      </c>
      <c r="D536" s="56" t="str">
        <f t="shared" si="406"/>
        <v/>
      </c>
      <c r="E536" s="121" t="str">
        <f t="shared" si="410"/>
        <v/>
      </c>
      <c r="F536" s="121"/>
      <c r="G536" s="57" t="str">
        <f t="shared" si="407"/>
        <v/>
      </c>
      <c r="H536" s="57" t="str">
        <f t="shared" si="408"/>
        <v/>
      </c>
      <c r="I536" s="128" t="str">
        <f t="shared" si="411"/>
        <v/>
      </c>
      <c r="J536" s="128" t="str">
        <f t="shared" si="412"/>
        <v/>
      </c>
      <c r="K536" s="140" t="str">
        <f t="shared" si="418"/>
        <v/>
      </c>
      <c r="L536" s="140"/>
      <c r="M536" s="139" t="str">
        <f t="shared" si="415"/>
        <v/>
      </c>
      <c r="N536" s="139"/>
      <c r="O536" s="46" t="str">
        <f t="shared" si="416"/>
        <v/>
      </c>
      <c r="P536" s="51" t="str">
        <f t="shared" si="417"/>
        <v/>
      </c>
      <c r="Q536" s="51"/>
      <c r="R536" s="75">
        <f>IF(R535+1&lt;13,(R535+1)*S1,1*S1)</f>
        <v>0</v>
      </c>
      <c r="S536" s="75">
        <f>SUM(BG536*S1)</f>
        <v>0</v>
      </c>
      <c r="T536" s="75">
        <f>IF(R536=1,(T535+1)*S1,T535*S1)</f>
        <v>0</v>
      </c>
      <c r="U536" s="75">
        <f>IF(U535+3&lt;13,(U535+3)*V1,(U535-9)*V1)</f>
        <v>0</v>
      </c>
      <c r="V536" s="75">
        <f>SUM(BG536*V1)</f>
        <v>0</v>
      </c>
      <c r="W536" s="75">
        <f>IF(U536&lt;4,(W535+1)*V1,W535*V1)</f>
        <v>0</v>
      </c>
      <c r="X536" s="75">
        <f>IF(X535+6&lt;13,(X535+6)*Y1,(X535-6)*Y1)</f>
        <v>0</v>
      </c>
      <c r="Y536" s="75">
        <f>SUM(BG536*Y1)</f>
        <v>0</v>
      </c>
      <c r="Z536" s="75">
        <f>IF(X536&lt;6,(Z535+1)*Y1,Z535*Y1)</f>
        <v>0</v>
      </c>
      <c r="AA536" s="75">
        <f>SUM(AA535*AB1)</f>
        <v>0</v>
      </c>
      <c r="AB536" s="75">
        <f>SUM(BG536*AB1)</f>
        <v>0</v>
      </c>
      <c r="AC536" s="75">
        <f>SUM(AC535+1*AB1)</f>
        <v>0</v>
      </c>
      <c r="AD536" s="75">
        <v>0</v>
      </c>
      <c r="AE536" s="75">
        <v>0</v>
      </c>
      <c r="AF536" s="75">
        <v>0</v>
      </c>
      <c r="AG536" s="75">
        <f>IF(AG535+2&lt;13,(AG535+2)*AH1,(AG535-10)*AH1)</f>
        <v>0</v>
      </c>
      <c r="AH536" s="75">
        <f>SUM(BG536*AH1)</f>
        <v>0</v>
      </c>
      <c r="AI536" s="75">
        <f>IF(AG536&lt;3,(AI535+1)*AH1,AI535*AH1)</f>
        <v>0</v>
      </c>
      <c r="AJ536" s="75">
        <f>IF(AJ534=AJ535,(AJ535+1-AK536)*AL1,AJ535*AL1)</f>
        <v>0</v>
      </c>
      <c r="AK536" s="75">
        <f t="shared" si="452"/>
        <v>0</v>
      </c>
      <c r="AL536" s="75">
        <f>IF(AJ536-AJ535=0,(AL535+15)*AL1,AM1*AL1)</f>
        <v>0</v>
      </c>
      <c r="AM536" s="75">
        <f>IF(AK536=12,(AM535+1)*AL1,AM535*AL1)</f>
        <v>0</v>
      </c>
      <c r="AN536" s="75">
        <f>IF(AN534=AN535,(AN535+1-AO536)*AO1,AN535*AO1)</f>
        <v>0</v>
      </c>
      <c r="AO536" s="75">
        <f t="shared" si="444"/>
        <v>0</v>
      </c>
      <c r="AP536" s="75">
        <f>IF(AN535=AN536,BG536*AO1,(AP535-15)*AO1)</f>
        <v>0</v>
      </c>
      <c r="AQ536" s="75">
        <f>IF(AO536=12,(AQ535+1)*AO1,AQ535*AO1)</f>
        <v>0</v>
      </c>
      <c r="AR536" s="91">
        <f>SUM(MONTH(BC535+14)*AS1)</f>
        <v>0</v>
      </c>
      <c r="AS536" s="91">
        <f>SUM(DAY(BC535+14)*AS1)</f>
        <v>0</v>
      </c>
      <c r="AT536" s="91">
        <f>SUM(YEAR(BC535+14)*AS1)</f>
        <v>0</v>
      </c>
      <c r="AU536" s="91">
        <f>SUM(MONTH(BC535+7)*AV1)</f>
        <v>0</v>
      </c>
      <c r="AV536" s="91">
        <f>SUM(DAY(BC535+7)*AV1)</f>
        <v>0</v>
      </c>
      <c r="AW536" s="91">
        <f>SUM(YEAR(BC535+7)*AV1)</f>
        <v>0</v>
      </c>
      <c r="AX536" s="91">
        <f t="shared" si="422"/>
        <v>1</v>
      </c>
      <c r="AY536" s="91">
        <f t="shared" si="420"/>
        <v>1</v>
      </c>
      <c r="AZ536" s="91">
        <f t="shared" si="421"/>
        <v>0</v>
      </c>
      <c r="BA536" s="91">
        <f t="shared" si="421"/>
        <v>0</v>
      </c>
      <c r="BB536" s="79">
        <f t="shared" si="423"/>
        <v>0</v>
      </c>
      <c r="BC536" s="91">
        <f t="shared" si="424"/>
        <v>0</v>
      </c>
      <c r="BD536" s="75" t="s">
        <v>59</v>
      </c>
      <c r="BE536" s="91">
        <f>IF(BC536&lt;BU42,((BC536*10)+5),999999)</f>
        <v>5</v>
      </c>
      <c r="BF536" s="91">
        <f t="shared" si="425"/>
        <v>1</v>
      </c>
      <c r="BG536" s="75">
        <f t="shared" si="426"/>
        <v>0</v>
      </c>
      <c r="BH536" s="75">
        <f t="shared" si="445"/>
        <v>0</v>
      </c>
      <c r="BI536" s="75" t="b">
        <f t="shared" si="427"/>
        <v>0</v>
      </c>
      <c r="BJ536" s="75">
        <f t="shared" si="428"/>
        <v>0</v>
      </c>
      <c r="BK536" s="75">
        <f t="shared" si="429"/>
        <v>0</v>
      </c>
      <c r="BL536" s="75" t="b">
        <f t="shared" si="430"/>
        <v>1</v>
      </c>
      <c r="BM536" s="75">
        <f t="shared" si="431"/>
        <v>0</v>
      </c>
      <c r="BN536" s="75">
        <f t="shared" si="432"/>
        <v>0</v>
      </c>
      <c r="BO536" s="75" t="b">
        <f t="shared" si="433"/>
        <v>0</v>
      </c>
      <c r="BP536" s="75">
        <f t="shared" si="434"/>
        <v>0</v>
      </c>
      <c r="BQ536" s="75">
        <f t="shared" si="435"/>
        <v>0</v>
      </c>
      <c r="BR536" s="75"/>
      <c r="BS536" s="72" t="b">
        <f t="shared" si="409"/>
        <v>0</v>
      </c>
      <c r="BT536" s="72">
        <f t="shared" si="414"/>
        <v>0</v>
      </c>
      <c r="BU536" s="69" t="str">
        <f t="shared" si="413"/>
        <v/>
      </c>
      <c r="BV536" s="75"/>
      <c r="BW536" s="75"/>
      <c r="BX536" s="75"/>
      <c r="BY536" s="75"/>
      <c r="BZ536" s="75"/>
      <c r="CA536" s="75"/>
      <c r="CB536" s="75"/>
      <c r="CC536" s="75"/>
      <c r="CD536" s="79">
        <f t="shared" si="436"/>
        <v>0</v>
      </c>
      <c r="CE536" s="92">
        <f>IF(CD536&lt;CE3,CD536,CE3)</f>
        <v>0</v>
      </c>
      <c r="CF536" s="72" t="str">
        <f>IF(CE536&gt;=CE3,"BALLOON","PMT")</f>
        <v>PMT</v>
      </c>
      <c r="CG536" s="91">
        <f t="shared" si="446"/>
        <v>0</v>
      </c>
      <c r="CH536" s="91">
        <f>IF(BX1=360,CB5,CG536)</f>
        <v>0</v>
      </c>
      <c r="CI536" s="75" t="b">
        <f t="shared" si="437"/>
        <v>0</v>
      </c>
      <c r="CJ536" s="75">
        <f t="shared" si="447"/>
        <v>0</v>
      </c>
      <c r="CK536" s="75">
        <f>SUM(CJ536*CK1)</f>
        <v>0</v>
      </c>
      <c r="CL536" s="98">
        <f t="shared" si="438"/>
        <v>0</v>
      </c>
      <c r="CM536" s="97">
        <f>IF(CF536="PMT",E16-CL536,0)</f>
        <v>0</v>
      </c>
      <c r="CN536" s="97">
        <f t="shared" si="451"/>
        <v>0</v>
      </c>
      <c r="CO536" s="97">
        <f t="shared" si="439"/>
        <v>0</v>
      </c>
      <c r="CP536" s="97">
        <f t="shared" si="440"/>
        <v>0</v>
      </c>
      <c r="CQ536" s="94">
        <f t="shared" si="441"/>
        <v>0</v>
      </c>
      <c r="CR536" s="95">
        <f t="shared" si="448"/>
        <v>0</v>
      </c>
      <c r="CS536" s="96">
        <f t="shared" si="442"/>
        <v>0</v>
      </c>
      <c r="CT536" s="75">
        <f t="shared" si="450"/>
        <v>0</v>
      </c>
      <c r="CU536" s="99">
        <f t="shared" si="443"/>
        <v>0</v>
      </c>
      <c r="CV536" s="99">
        <f t="shared" si="419"/>
        <v>0</v>
      </c>
      <c r="CW536" s="100">
        <f t="shared" si="449"/>
        <v>0</v>
      </c>
      <c r="CX536" s="75">
        <f>SUM(CR536*CT536*BE1)</f>
        <v>0</v>
      </c>
    </row>
    <row r="537" spans="1:102" ht="18.95" customHeight="1">
      <c r="A537" s="45" t="str">
        <f t="shared" si="453"/>
        <v/>
      </c>
      <c r="B537" s="55" t="str">
        <f t="shared" ref="B537:B600" si="455">IF(CX519=1,CE519,"")</f>
        <v/>
      </c>
      <c r="C537" s="47" t="str">
        <f t="shared" si="454"/>
        <v/>
      </c>
      <c r="D537" s="56" t="str">
        <f t="shared" ref="D537:D600" si="456">IF(CX519=1,CJ519,"")</f>
        <v/>
      </c>
      <c r="E537" s="121" t="str">
        <f t="shared" si="410"/>
        <v/>
      </c>
      <c r="F537" s="121"/>
      <c r="G537" s="57" t="str">
        <f t="shared" ref="G537:G600" si="457">IF(CX519=1,CL519,"")</f>
        <v/>
      </c>
      <c r="H537" s="57" t="str">
        <f t="shared" ref="H537:H600" si="458">IF(CX519=1,CN519+CO519,"")</f>
        <v/>
      </c>
      <c r="I537" s="128" t="str">
        <f t="shared" si="411"/>
        <v/>
      </c>
      <c r="J537" s="128" t="str">
        <f t="shared" si="412"/>
        <v/>
      </c>
      <c r="K537" s="140" t="str">
        <f t="shared" si="418"/>
        <v/>
      </c>
      <c r="L537" s="140"/>
      <c r="M537" s="139" t="str">
        <f t="shared" si="415"/>
        <v/>
      </c>
      <c r="N537" s="139"/>
      <c r="O537" s="46" t="str">
        <f t="shared" si="416"/>
        <v/>
      </c>
      <c r="P537" s="51" t="str">
        <f t="shared" si="417"/>
        <v/>
      </c>
      <c r="Q537" s="51"/>
      <c r="R537" s="75">
        <f>IF(R536+1&lt;13,(R536+1)*S1,1*S1)</f>
        <v>0</v>
      </c>
      <c r="S537" s="75">
        <f>SUM(BG537*S1)</f>
        <v>0</v>
      </c>
      <c r="T537" s="75">
        <f>IF(R537=1,(T536+1)*S1,T536*S1)</f>
        <v>0</v>
      </c>
      <c r="U537" s="75">
        <f>IF(U536+3&lt;13,(U536+3)*V1,(U536-9)*V1)</f>
        <v>0</v>
      </c>
      <c r="V537" s="75">
        <f>SUM(BG537*V1)</f>
        <v>0</v>
      </c>
      <c r="W537" s="75">
        <f>IF(U537&lt;4,(W536+1)*V1,W536*V1)</f>
        <v>0</v>
      </c>
      <c r="X537" s="75">
        <f>IF(X536+6&lt;13,(X536+6)*Y1,(X536-6)*Y1)</f>
        <v>0</v>
      </c>
      <c r="Y537" s="75">
        <f>SUM(BG537*Y1)</f>
        <v>0</v>
      </c>
      <c r="Z537" s="75">
        <f>IF(X537&lt;6,(Z536+1)*Y1,Z536*Y1)</f>
        <v>0</v>
      </c>
      <c r="AA537" s="75">
        <f>SUM(AA536*AB1)</f>
        <v>0</v>
      </c>
      <c r="AB537" s="75">
        <f>SUM(BG537*AB1)</f>
        <v>0</v>
      </c>
      <c r="AC537" s="75">
        <f>SUM(AC536+1*AB1)</f>
        <v>0</v>
      </c>
      <c r="AD537" s="75">
        <v>0</v>
      </c>
      <c r="AE537" s="75">
        <v>0</v>
      </c>
      <c r="AF537" s="75">
        <v>0</v>
      </c>
      <c r="AG537" s="75">
        <f>IF(AG536+2&lt;13,(AG536+2)*AH1,(AG536-10)*AH1)</f>
        <v>0</v>
      </c>
      <c r="AH537" s="75">
        <f>SUM(BG537*AH1)</f>
        <v>0</v>
      </c>
      <c r="AI537" s="75">
        <f>IF(AG537&lt;3,(AI536+1)*AH1,AI536*AH1)</f>
        <v>0</v>
      </c>
      <c r="AJ537" s="75">
        <f>IF(AJ535=AJ536,(AJ536+1-AK537)*AL1,AJ536*AL1)</f>
        <v>0</v>
      </c>
      <c r="AK537" s="75">
        <f t="shared" si="452"/>
        <v>0</v>
      </c>
      <c r="AL537" s="75">
        <f>IF(AJ537-AJ536=0,(AL536+15)*AL1,AM1*AL1)</f>
        <v>0</v>
      </c>
      <c r="AM537" s="75">
        <f>IF(AK537=12,(AM536+1)*AL1,AM536*AL1)</f>
        <v>0</v>
      </c>
      <c r="AN537" s="75">
        <f>IF(AN535=AN536,(AN536+1-AO537)*AO1,AN536*AO1)</f>
        <v>0</v>
      </c>
      <c r="AO537" s="75">
        <f t="shared" si="444"/>
        <v>0</v>
      </c>
      <c r="AP537" s="75">
        <f>IF(AN536=AN537,BG537*AO1,(AP536-15)*AO1)</f>
        <v>0</v>
      </c>
      <c r="AQ537" s="75">
        <f>IF(AO537=12,(AQ536+1)*AO1,AQ536*AO1)</f>
        <v>0</v>
      </c>
      <c r="AR537" s="91">
        <f>SUM(MONTH(BC536+14)*AS1)</f>
        <v>0</v>
      </c>
      <c r="AS537" s="91">
        <f>SUM(DAY(BC536+14)*AS1)</f>
        <v>0</v>
      </c>
      <c r="AT537" s="91">
        <f>SUM(YEAR(BC536+14)*AS1)</f>
        <v>0</v>
      </c>
      <c r="AU537" s="91">
        <f>SUM(MONTH(BC536+7)*AV1)</f>
        <v>0</v>
      </c>
      <c r="AV537" s="91">
        <f>SUM(DAY(BC536+7)*AV1)</f>
        <v>0</v>
      </c>
      <c r="AW537" s="91">
        <f>SUM(YEAR(BC536+7)*AV1)</f>
        <v>0</v>
      </c>
      <c r="AX537" s="91">
        <f t="shared" si="422"/>
        <v>1</v>
      </c>
      <c r="AY537" s="91">
        <f t="shared" si="420"/>
        <v>1</v>
      </c>
      <c r="AZ537" s="91">
        <f t="shared" si="421"/>
        <v>0</v>
      </c>
      <c r="BA537" s="91">
        <f t="shared" si="421"/>
        <v>0</v>
      </c>
      <c r="BB537" s="79">
        <f t="shared" si="423"/>
        <v>0</v>
      </c>
      <c r="BC537" s="91">
        <f t="shared" si="424"/>
        <v>0</v>
      </c>
      <c r="BD537" s="75" t="s">
        <v>59</v>
      </c>
      <c r="BE537" s="91">
        <f>IF(BC537&lt;BU42,((BC537*10)+5),999999)</f>
        <v>5</v>
      </c>
      <c r="BF537" s="91">
        <f t="shared" si="425"/>
        <v>1</v>
      </c>
      <c r="BG537" s="75">
        <f t="shared" si="426"/>
        <v>0</v>
      </c>
      <c r="BH537" s="75">
        <f t="shared" si="445"/>
        <v>0</v>
      </c>
      <c r="BI537" s="75" t="b">
        <f t="shared" si="427"/>
        <v>0</v>
      </c>
      <c r="BJ537" s="75">
        <f t="shared" si="428"/>
        <v>0</v>
      </c>
      <c r="BK537" s="75">
        <f t="shared" si="429"/>
        <v>0</v>
      </c>
      <c r="BL537" s="75" t="b">
        <f t="shared" si="430"/>
        <v>1</v>
      </c>
      <c r="BM537" s="75">
        <f t="shared" si="431"/>
        <v>0</v>
      </c>
      <c r="BN537" s="75">
        <f t="shared" si="432"/>
        <v>0</v>
      </c>
      <c r="BO537" s="75" t="b">
        <f t="shared" si="433"/>
        <v>0</v>
      </c>
      <c r="BP537" s="75">
        <f t="shared" si="434"/>
        <v>0</v>
      </c>
      <c r="BQ537" s="75">
        <f t="shared" si="435"/>
        <v>0</v>
      </c>
      <c r="BR537" s="75"/>
      <c r="BS537" s="72" t="b">
        <f t="shared" si="409"/>
        <v>0</v>
      </c>
      <c r="BT537" s="72">
        <f t="shared" si="414"/>
        <v>0</v>
      </c>
      <c r="BU537" s="69" t="str">
        <f t="shared" si="413"/>
        <v/>
      </c>
      <c r="BV537" s="75"/>
      <c r="BW537" s="75"/>
      <c r="BX537" s="75"/>
      <c r="BY537" s="75"/>
      <c r="BZ537" s="75"/>
      <c r="CA537" s="75"/>
      <c r="CB537" s="75"/>
      <c r="CC537" s="75"/>
      <c r="CD537" s="79">
        <f t="shared" si="436"/>
        <v>0</v>
      </c>
      <c r="CE537" s="92">
        <f>IF(CD537&lt;CE3,CD537,CE3)</f>
        <v>0</v>
      </c>
      <c r="CF537" s="72" t="str">
        <f>IF(CE537&gt;=CE3,"BALLOON","PMT")</f>
        <v>PMT</v>
      </c>
      <c r="CG537" s="91">
        <f t="shared" si="446"/>
        <v>0</v>
      </c>
      <c r="CH537" s="91">
        <f>IF(BX1=360,CB5,CG537)</f>
        <v>0</v>
      </c>
      <c r="CI537" s="75" t="b">
        <f t="shared" si="437"/>
        <v>0</v>
      </c>
      <c r="CJ537" s="75">
        <f t="shared" si="447"/>
        <v>0</v>
      </c>
      <c r="CK537" s="75">
        <f>SUM(CJ537*CK1)</f>
        <v>0</v>
      </c>
      <c r="CL537" s="98">
        <f t="shared" si="438"/>
        <v>0</v>
      </c>
      <c r="CM537" s="97">
        <f>IF(CF537="PMT",E16-CL537,0)</f>
        <v>0</v>
      </c>
      <c r="CN537" s="97">
        <f t="shared" si="451"/>
        <v>0</v>
      </c>
      <c r="CO537" s="97">
        <f t="shared" si="439"/>
        <v>0</v>
      </c>
      <c r="CP537" s="97">
        <f t="shared" si="440"/>
        <v>0</v>
      </c>
      <c r="CQ537" s="94">
        <f t="shared" si="441"/>
        <v>0</v>
      </c>
      <c r="CR537" s="95">
        <f t="shared" si="448"/>
        <v>0</v>
      </c>
      <c r="CS537" s="96">
        <f t="shared" si="442"/>
        <v>0</v>
      </c>
      <c r="CT537" s="75">
        <f t="shared" si="450"/>
        <v>0</v>
      </c>
      <c r="CU537" s="99">
        <f t="shared" si="443"/>
        <v>0</v>
      </c>
      <c r="CV537" s="99">
        <f t="shared" si="419"/>
        <v>0</v>
      </c>
      <c r="CW537" s="100">
        <f t="shared" si="449"/>
        <v>0</v>
      </c>
      <c r="CX537" s="75">
        <f>SUM(CR537*CT537*BE1)</f>
        <v>0</v>
      </c>
    </row>
    <row r="538" spans="1:102" ht="18.95" customHeight="1">
      <c r="A538" s="45" t="str">
        <f t="shared" si="453"/>
        <v/>
      </c>
      <c r="B538" s="55" t="str">
        <f t="shared" si="455"/>
        <v/>
      </c>
      <c r="C538" s="47" t="str">
        <f t="shared" si="454"/>
        <v/>
      </c>
      <c r="D538" s="56" t="str">
        <f t="shared" si="456"/>
        <v/>
      </c>
      <c r="E538" s="121" t="str">
        <f t="shared" si="410"/>
        <v/>
      </c>
      <c r="F538" s="121"/>
      <c r="G538" s="57" t="str">
        <f t="shared" si="457"/>
        <v/>
      </c>
      <c r="H538" s="57" t="str">
        <f t="shared" si="458"/>
        <v/>
      </c>
      <c r="I538" s="128" t="str">
        <f t="shared" si="411"/>
        <v/>
      </c>
      <c r="J538" s="128" t="str">
        <f t="shared" si="412"/>
        <v/>
      </c>
      <c r="K538" s="140" t="str">
        <f t="shared" si="418"/>
        <v/>
      </c>
      <c r="L538" s="140"/>
      <c r="M538" s="139" t="str">
        <f t="shared" si="415"/>
        <v/>
      </c>
      <c r="N538" s="139"/>
      <c r="O538" s="46" t="str">
        <f t="shared" si="416"/>
        <v/>
      </c>
      <c r="P538" s="51" t="str">
        <f t="shared" si="417"/>
        <v/>
      </c>
      <c r="Q538" s="51"/>
      <c r="R538" s="75">
        <f>IF(R537+1&lt;13,(R537+1)*S1,1*S1)</f>
        <v>0</v>
      </c>
      <c r="S538" s="75">
        <f>SUM(BG538*S1)</f>
        <v>0</v>
      </c>
      <c r="T538" s="75">
        <f>IF(R538=1,(T537+1)*S1,T537*S1)</f>
        <v>0</v>
      </c>
      <c r="U538" s="75">
        <f>IF(U537+3&lt;13,(U537+3)*V1,(U537-9)*V1)</f>
        <v>0</v>
      </c>
      <c r="V538" s="75">
        <f>SUM(BG538*V1)</f>
        <v>0</v>
      </c>
      <c r="W538" s="75">
        <f>IF(U538&lt;4,(W537+1)*V1,W537*V1)</f>
        <v>0</v>
      </c>
      <c r="X538" s="75">
        <f>IF(X537+6&lt;13,(X537+6)*Y1,(X537-6)*Y1)</f>
        <v>0</v>
      </c>
      <c r="Y538" s="75">
        <f>SUM(BG538*Y1)</f>
        <v>0</v>
      </c>
      <c r="Z538" s="75">
        <f>IF(X538&lt;6,(Z537+1)*Y1,Z537*Y1)</f>
        <v>0</v>
      </c>
      <c r="AA538" s="75">
        <f>SUM(AA537*AB1)</f>
        <v>0</v>
      </c>
      <c r="AB538" s="75">
        <f>SUM(BG538*AB1)</f>
        <v>0</v>
      </c>
      <c r="AC538" s="75">
        <f>SUM(AC537+1*AB1)</f>
        <v>0</v>
      </c>
      <c r="AD538" s="75">
        <v>0</v>
      </c>
      <c r="AE538" s="75">
        <v>0</v>
      </c>
      <c r="AF538" s="75">
        <v>0</v>
      </c>
      <c r="AG538" s="75">
        <f>IF(AG537+2&lt;13,(AG537+2)*AH1,(AG537-10)*AH1)</f>
        <v>0</v>
      </c>
      <c r="AH538" s="75">
        <f>SUM(BG538*AH1)</f>
        <v>0</v>
      </c>
      <c r="AI538" s="75">
        <f>IF(AG538&lt;3,(AI537+1)*AH1,AI537*AH1)</f>
        <v>0</v>
      </c>
      <c r="AJ538" s="75">
        <f>IF(AJ536=AJ537,(AJ537+1-AK538)*AL1,AJ537*AL1)</f>
        <v>0</v>
      </c>
      <c r="AK538" s="75">
        <f t="shared" si="452"/>
        <v>0</v>
      </c>
      <c r="AL538" s="75">
        <f>IF(AJ538-AJ537=0,(AL537+15)*AL1,AM1*AL1)</f>
        <v>0</v>
      </c>
      <c r="AM538" s="75">
        <f>IF(AK538=12,(AM537+1)*AL1,AM537*AL1)</f>
        <v>0</v>
      </c>
      <c r="AN538" s="75">
        <f>IF(AN536=AN537,(AN537+1-AO538)*AO1,AN537*AO1)</f>
        <v>0</v>
      </c>
      <c r="AO538" s="75">
        <f t="shared" si="444"/>
        <v>0</v>
      </c>
      <c r="AP538" s="75">
        <f>IF(AN537=AN538,BG538*AO1,(AP537-15)*AO1)</f>
        <v>0</v>
      </c>
      <c r="AQ538" s="75">
        <f>IF(AO538=12,(AQ537+1)*AO1,AQ537*AO1)</f>
        <v>0</v>
      </c>
      <c r="AR538" s="91">
        <f>SUM(MONTH(BC537+14)*AS1)</f>
        <v>0</v>
      </c>
      <c r="AS538" s="91">
        <f>SUM(DAY(BC537+14)*AS1)</f>
        <v>0</v>
      </c>
      <c r="AT538" s="91">
        <f>SUM(YEAR(BC537+14)*AS1)</f>
        <v>0</v>
      </c>
      <c r="AU538" s="91">
        <f>SUM(MONTH(BC537+7)*AV1)</f>
        <v>0</v>
      </c>
      <c r="AV538" s="91">
        <f>SUM(DAY(BC537+7)*AV1)</f>
        <v>0</v>
      </c>
      <c r="AW538" s="91">
        <f>SUM(YEAR(BC537+7)*AV1)</f>
        <v>0</v>
      </c>
      <c r="AX538" s="91">
        <f t="shared" si="422"/>
        <v>1</v>
      </c>
      <c r="AY538" s="91">
        <f t="shared" si="420"/>
        <v>1</v>
      </c>
      <c r="AZ538" s="91">
        <f t="shared" si="421"/>
        <v>0</v>
      </c>
      <c r="BA538" s="91">
        <f t="shared" si="421"/>
        <v>0</v>
      </c>
      <c r="BB538" s="79">
        <f t="shared" si="423"/>
        <v>0</v>
      </c>
      <c r="BC538" s="91">
        <f t="shared" si="424"/>
        <v>0</v>
      </c>
      <c r="BD538" s="75" t="s">
        <v>59</v>
      </c>
      <c r="BE538" s="91">
        <f>IF(BC538&lt;BU42,((BC538*10)+5),999999)</f>
        <v>5</v>
      </c>
      <c r="BF538" s="91">
        <f t="shared" si="425"/>
        <v>1</v>
      </c>
      <c r="BG538" s="75">
        <f t="shared" si="426"/>
        <v>0</v>
      </c>
      <c r="BH538" s="75">
        <f t="shared" si="445"/>
        <v>0</v>
      </c>
      <c r="BI538" s="75" t="b">
        <f t="shared" si="427"/>
        <v>0</v>
      </c>
      <c r="BJ538" s="75">
        <f t="shared" si="428"/>
        <v>0</v>
      </c>
      <c r="BK538" s="75">
        <f t="shared" si="429"/>
        <v>0</v>
      </c>
      <c r="BL538" s="75" t="b">
        <f t="shared" si="430"/>
        <v>1</v>
      </c>
      <c r="BM538" s="75">
        <f t="shared" si="431"/>
        <v>0</v>
      </c>
      <c r="BN538" s="75">
        <f t="shared" si="432"/>
        <v>0</v>
      </c>
      <c r="BO538" s="75" t="b">
        <f t="shared" si="433"/>
        <v>0</v>
      </c>
      <c r="BP538" s="75">
        <f t="shared" si="434"/>
        <v>0</v>
      </c>
      <c r="BQ538" s="75">
        <f t="shared" si="435"/>
        <v>0</v>
      </c>
      <c r="BR538" s="75"/>
      <c r="BS538" s="72" t="b">
        <f t="shared" si="409"/>
        <v>0</v>
      </c>
      <c r="BT538" s="72">
        <f t="shared" si="414"/>
        <v>0</v>
      </c>
      <c r="BU538" s="69" t="str">
        <f t="shared" si="413"/>
        <v/>
      </c>
      <c r="BV538" s="75"/>
      <c r="BW538" s="75"/>
      <c r="BX538" s="75"/>
      <c r="BY538" s="75"/>
      <c r="BZ538" s="75"/>
      <c r="CA538" s="75"/>
      <c r="CB538" s="75"/>
      <c r="CC538" s="75"/>
      <c r="CD538" s="79">
        <f t="shared" si="436"/>
        <v>0</v>
      </c>
      <c r="CE538" s="92">
        <f>IF(CD538&lt;CE3,CD538,CE3)</f>
        <v>0</v>
      </c>
      <c r="CF538" s="72" t="str">
        <f>IF(CE538&gt;=CE3,"BALLOON","PMT")</f>
        <v>PMT</v>
      </c>
      <c r="CG538" s="91">
        <f t="shared" si="446"/>
        <v>0</v>
      </c>
      <c r="CH538" s="91">
        <f>IF(BX1=360,CB5,CG538)</f>
        <v>0</v>
      </c>
      <c r="CI538" s="75" t="b">
        <f t="shared" si="437"/>
        <v>0</v>
      </c>
      <c r="CJ538" s="75">
        <f t="shared" si="447"/>
        <v>0</v>
      </c>
      <c r="CK538" s="75">
        <f>SUM(CJ538*CK1)</f>
        <v>0</v>
      </c>
      <c r="CL538" s="98">
        <f t="shared" si="438"/>
        <v>0</v>
      </c>
      <c r="CM538" s="97">
        <f>IF(CF538="PMT",E16-CL538,0)</f>
        <v>0</v>
      </c>
      <c r="CN538" s="97">
        <f t="shared" si="451"/>
        <v>0</v>
      </c>
      <c r="CO538" s="97">
        <f t="shared" si="439"/>
        <v>0</v>
      </c>
      <c r="CP538" s="97">
        <f t="shared" si="440"/>
        <v>0</v>
      </c>
      <c r="CQ538" s="94">
        <f t="shared" si="441"/>
        <v>0</v>
      </c>
      <c r="CR538" s="95">
        <f t="shared" si="448"/>
        <v>0</v>
      </c>
      <c r="CS538" s="96">
        <f t="shared" si="442"/>
        <v>0</v>
      </c>
      <c r="CT538" s="75">
        <f t="shared" si="450"/>
        <v>0</v>
      </c>
      <c r="CU538" s="99">
        <f t="shared" si="443"/>
        <v>0</v>
      </c>
      <c r="CV538" s="99">
        <f t="shared" si="419"/>
        <v>0</v>
      </c>
      <c r="CW538" s="100">
        <f t="shared" si="449"/>
        <v>0</v>
      </c>
      <c r="CX538" s="75">
        <f>SUM(CR538*CT538*BE1)</f>
        <v>0</v>
      </c>
    </row>
    <row r="539" spans="1:102" ht="18.95" customHeight="1">
      <c r="A539" s="45" t="str">
        <f t="shared" si="453"/>
        <v/>
      </c>
      <c r="B539" s="55" t="str">
        <f t="shared" si="455"/>
        <v/>
      </c>
      <c r="C539" s="47" t="str">
        <f t="shared" si="454"/>
        <v/>
      </c>
      <c r="D539" s="56" t="str">
        <f t="shared" si="456"/>
        <v/>
      </c>
      <c r="E539" s="121" t="str">
        <f t="shared" si="410"/>
        <v/>
      </c>
      <c r="F539" s="121"/>
      <c r="G539" s="57" t="str">
        <f t="shared" si="457"/>
        <v/>
      </c>
      <c r="H539" s="57" t="str">
        <f t="shared" si="458"/>
        <v/>
      </c>
      <c r="I539" s="128" t="str">
        <f t="shared" si="411"/>
        <v/>
      </c>
      <c r="J539" s="128" t="str">
        <f t="shared" si="412"/>
        <v/>
      </c>
      <c r="K539" s="140" t="str">
        <f t="shared" si="418"/>
        <v/>
      </c>
      <c r="L539" s="140"/>
      <c r="M539" s="139" t="str">
        <f t="shared" si="415"/>
        <v/>
      </c>
      <c r="N539" s="139"/>
      <c r="O539" s="46" t="str">
        <f t="shared" si="416"/>
        <v/>
      </c>
      <c r="P539" s="51" t="str">
        <f t="shared" si="417"/>
        <v/>
      </c>
      <c r="Q539" s="51"/>
      <c r="R539" s="75">
        <f>IF(R538+1&lt;13,(R538+1)*S1,1*S1)</f>
        <v>0</v>
      </c>
      <c r="S539" s="75">
        <f>SUM(BG539*S1)</f>
        <v>0</v>
      </c>
      <c r="T539" s="75">
        <f>IF(R539=1,(T538+1)*S1,T538*S1)</f>
        <v>0</v>
      </c>
      <c r="U539" s="75">
        <f>IF(U538+3&lt;13,(U538+3)*V1,(U538-9)*V1)</f>
        <v>0</v>
      </c>
      <c r="V539" s="75">
        <f>SUM(BG539*V1)</f>
        <v>0</v>
      </c>
      <c r="W539" s="75">
        <f>IF(U539&lt;4,(W538+1)*V1,W538*V1)</f>
        <v>0</v>
      </c>
      <c r="X539" s="75">
        <f>IF(X538+6&lt;13,(X538+6)*Y1,(X538-6)*Y1)</f>
        <v>0</v>
      </c>
      <c r="Y539" s="75">
        <f>SUM(BG539*Y1)</f>
        <v>0</v>
      </c>
      <c r="Z539" s="75">
        <f>IF(X539&lt;6,(Z538+1)*Y1,Z538*Y1)</f>
        <v>0</v>
      </c>
      <c r="AA539" s="75">
        <f>SUM(AA538*AB1)</f>
        <v>0</v>
      </c>
      <c r="AB539" s="75">
        <f>SUM(BG539*AB1)</f>
        <v>0</v>
      </c>
      <c r="AC539" s="75">
        <f>SUM(AC538+1*AB1)</f>
        <v>0</v>
      </c>
      <c r="AD539" s="75">
        <v>0</v>
      </c>
      <c r="AE539" s="75">
        <v>0</v>
      </c>
      <c r="AF539" s="75">
        <v>0</v>
      </c>
      <c r="AG539" s="75">
        <f>IF(AG538+2&lt;13,(AG538+2)*AH1,(AG538-10)*AH1)</f>
        <v>0</v>
      </c>
      <c r="AH539" s="75">
        <f>SUM(BG539*AH1)</f>
        <v>0</v>
      </c>
      <c r="AI539" s="75">
        <f>IF(AG539&lt;3,(AI538+1)*AH1,AI538*AH1)</f>
        <v>0</v>
      </c>
      <c r="AJ539" s="75">
        <f>IF(AJ537=AJ538,(AJ538+1-AK539)*AL1,AJ538*AL1)</f>
        <v>0</v>
      </c>
      <c r="AK539" s="75">
        <f t="shared" si="452"/>
        <v>0</v>
      </c>
      <c r="AL539" s="75">
        <f>IF(AJ539-AJ538=0,(AL538+15)*AL1,AM1*AL1)</f>
        <v>0</v>
      </c>
      <c r="AM539" s="75">
        <f>IF(AK539=12,(AM538+1)*AL1,AM538*AL1)</f>
        <v>0</v>
      </c>
      <c r="AN539" s="75">
        <f>IF(AN537=AN538,(AN538+1-AO539)*AO1,AN538*AO1)</f>
        <v>0</v>
      </c>
      <c r="AO539" s="75">
        <f t="shared" si="444"/>
        <v>0</v>
      </c>
      <c r="AP539" s="75">
        <f>IF(AN538=AN539,BG539*AO1,(AP538-15)*AO1)</f>
        <v>0</v>
      </c>
      <c r="AQ539" s="75">
        <f>IF(AO539=12,(AQ538+1)*AO1,AQ538*AO1)</f>
        <v>0</v>
      </c>
      <c r="AR539" s="91">
        <f>SUM(MONTH(BC538+14)*AS1)</f>
        <v>0</v>
      </c>
      <c r="AS539" s="91">
        <f>SUM(DAY(BC538+14)*AS1)</f>
        <v>0</v>
      </c>
      <c r="AT539" s="91">
        <f>SUM(YEAR(BC538+14)*AS1)</f>
        <v>0</v>
      </c>
      <c r="AU539" s="91">
        <f>SUM(MONTH(BC538+7)*AV1)</f>
        <v>0</v>
      </c>
      <c r="AV539" s="91">
        <f>SUM(DAY(BC538+7)*AV1)</f>
        <v>0</v>
      </c>
      <c r="AW539" s="91">
        <f>SUM(YEAR(BC538+7)*AV1)</f>
        <v>0</v>
      </c>
      <c r="AX539" s="91">
        <f t="shared" si="422"/>
        <v>1</v>
      </c>
      <c r="AY539" s="91">
        <f t="shared" si="420"/>
        <v>1</v>
      </c>
      <c r="AZ539" s="91">
        <f t="shared" si="421"/>
        <v>0</v>
      </c>
      <c r="BA539" s="91">
        <f t="shared" si="421"/>
        <v>0</v>
      </c>
      <c r="BB539" s="79">
        <f t="shared" si="423"/>
        <v>0</v>
      </c>
      <c r="BC539" s="91">
        <f t="shared" si="424"/>
        <v>0</v>
      </c>
      <c r="BD539" s="75" t="s">
        <v>59</v>
      </c>
      <c r="BE539" s="91">
        <f>IF(BC539&lt;BU42,((BC539*10)+5),999999)</f>
        <v>5</v>
      </c>
      <c r="BF539" s="91">
        <f t="shared" si="425"/>
        <v>1</v>
      </c>
      <c r="BG539" s="75">
        <f t="shared" si="426"/>
        <v>0</v>
      </c>
      <c r="BH539" s="75">
        <f t="shared" si="445"/>
        <v>0</v>
      </c>
      <c r="BI539" s="75" t="b">
        <f t="shared" si="427"/>
        <v>0</v>
      </c>
      <c r="BJ539" s="75">
        <f t="shared" si="428"/>
        <v>0</v>
      </c>
      <c r="BK539" s="75">
        <f t="shared" si="429"/>
        <v>0</v>
      </c>
      <c r="BL539" s="75" t="b">
        <f t="shared" si="430"/>
        <v>1</v>
      </c>
      <c r="BM539" s="75">
        <f t="shared" si="431"/>
        <v>0</v>
      </c>
      <c r="BN539" s="75">
        <f t="shared" si="432"/>
        <v>0</v>
      </c>
      <c r="BO539" s="75" t="b">
        <f t="shared" si="433"/>
        <v>0</v>
      </c>
      <c r="BP539" s="75">
        <f t="shared" si="434"/>
        <v>0</v>
      </c>
      <c r="BQ539" s="75">
        <f t="shared" si="435"/>
        <v>0</v>
      </c>
      <c r="BR539" s="75"/>
      <c r="BS539" s="72" t="b">
        <f t="shared" ref="BS539:BS602" si="459">OR(C537 = "PMT")</f>
        <v>0</v>
      </c>
      <c r="BT539" s="72">
        <f t="shared" si="414"/>
        <v>0</v>
      </c>
      <c r="BU539" s="69" t="str">
        <f t="shared" si="413"/>
        <v/>
      </c>
      <c r="BV539" s="75"/>
      <c r="BW539" s="75"/>
      <c r="BX539" s="75"/>
      <c r="BY539" s="75"/>
      <c r="BZ539" s="75"/>
      <c r="CA539" s="75"/>
      <c r="CB539" s="75"/>
      <c r="CC539" s="75"/>
      <c r="CD539" s="79">
        <f t="shared" si="436"/>
        <v>0</v>
      </c>
      <c r="CE539" s="92">
        <f>IF(CD539&lt;CE3,CD539,CE3)</f>
        <v>0</v>
      </c>
      <c r="CF539" s="72" t="str">
        <f>IF(CE539&gt;=CE3,"BALLOON","PMT")</f>
        <v>PMT</v>
      </c>
      <c r="CG539" s="91">
        <f t="shared" si="446"/>
        <v>0</v>
      </c>
      <c r="CH539" s="91">
        <f>IF(BX1=360,CB5,CG539)</f>
        <v>0</v>
      </c>
      <c r="CI539" s="75" t="b">
        <f t="shared" si="437"/>
        <v>0</v>
      </c>
      <c r="CJ539" s="75">
        <f t="shared" si="447"/>
        <v>0</v>
      </c>
      <c r="CK539" s="75">
        <f>SUM(CJ539*CK1)</f>
        <v>0</v>
      </c>
      <c r="CL539" s="98">
        <f t="shared" si="438"/>
        <v>0</v>
      </c>
      <c r="CM539" s="97">
        <f>IF(CF539="PMT",E16-CL539,0)</f>
        <v>0</v>
      </c>
      <c r="CN539" s="97">
        <f t="shared" si="451"/>
        <v>0</v>
      </c>
      <c r="CO539" s="97">
        <f t="shared" si="439"/>
        <v>0</v>
      </c>
      <c r="CP539" s="97">
        <f t="shared" si="440"/>
        <v>0</v>
      </c>
      <c r="CQ539" s="94">
        <f t="shared" si="441"/>
        <v>0</v>
      </c>
      <c r="CR539" s="95">
        <f t="shared" si="448"/>
        <v>0</v>
      </c>
      <c r="CS539" s="96">
        <f t="shared" si="442"/>
        <v>0</v>
      </c>
      <c r="CT539" s="75">
        <f t="shared" si="450"/>
        <v>0</v>
      </c>
      <c r="CU539" s="99">
        <f t="shared" si="443"/>
        <v>0</v>
      </c>
      <c r="CV539" s="99">
        <f t="shared" si="419"/>
        <v>0</v>
      </c>
      <c r="CW539" s="100">
        <f t="shared" si="449"/>
        <v>0</v>
      </c>
      <c r="CX539" s="75">
        <f>SUM(CR539*CT539*BE1)</f>
        <v>0</v>
      </c>
    </row>
    <row r="540" spans="1:102" ht="18.95" customHeight="1">
      <c r="A540" s="45" t="str">
        <f t="shared" si="453"/>
        <v/>
      </c>
      <c r="B540" s="55" t="str">
        <f t="shared" si="455"/>
        <v/>
      </c>
      <c r="C540" s="47" t="str">
        <f t="shared" si="454"/>
        <v/>
      </c>
      <c r="D540" s="56" t="str">
        <f t="shared" si="456"/>
        <v/>
      </c>
      <c r="E540" s="121" t="str">
        <f t="shared" ref="E540:E603" si="460">IF(CV522*CX522&gt;0,CV522,"")</f>
        <v/>
      </c>
      <c r="F540" s="121"/>
      <c r="G540" s="57" t="str">
        <f t="shared" si="457"/>
        <v/>
      </c>
      <c r="H540" s="57" t="str">
        <f t="shared" si="458"/>
        <v/>
      </c>
      <c r="I540" s="128" t="str">
        <f t="shared" ref="I540:I603" si="461">IF(CX522=1,CW522,"")</f>
        <v/>
      </c>
      <c r="J540" s="128" t="str">
        <f t="shared" ref="J540:J603" si="462">IF(CT522*CV522=1,CY522,"")</f>
        <v/>
      </c>
      <c r="K540" s="140" t="str">
        <f t="shared" si="418"/>
        <v/>
      </c>
      <c r="L540" s="140"/>
      <c r="M540" s="139" t="str">
        <f t="shared" si="415"/>
        <v/>
      </c>
      <c r="N540" s="139"/>
      <c r="O540" s="46" t="str">
        <f t="shared" si="416"/>
        <v/>
      </c>
      <c r="P540" s="51" t="str">
        <f t="shared" si="417"/>
        <v/>
      </c>
      <c r="Q540" s="51"/>
      <c r="R540" s="75">
        <f>IF(R539+1&lt;13,(R539+1)*S1,1*S1)</f>
        <v>0</v>
      </c>
      <c r="S540" s="75">
        <f>SUM(BG540*S1)</f>
        <v>0</v>
      </c>
      <c r="T540" s="75">
        <f>IF(R540=1,(T539+1)*S1,T539*S1)</f>
        <v>0</v>
      </c>
      <c r="U540" s="75">
        <f>IF(U539+3&lt;13,(U539+3)*V1,(U539-9)*V1)</f>
        <v>0</v>
      </c>
      <c r="V540" s="75">
        <f>SUM(BG540*V1)</f>
        <v>0</v>
      </c>
      <c r="W540" s="75">
        <f>IF(U540&lt;4,(W539+1)*V1,W539*V1)</f>
        <v>0</v>
      </c>
      <c r="X540" s="75">
        <f>IF(X539+6&lt;13,(X539+6)*Y1,(X539-6)*Y1)</f>
        <v>0</v>
      </c>
      <c r="Y540" s="75">
        <f>SUM(BG540*Y1)</f>
        <v>0</v>
      </c>
      <c r="Z540" s="75">
        <f>IF(X540&lt;6,(Z539+1)*Y1,Z539*Y1)</f>
        <v>0</v>
      </c>
      <c r="AA540" s="75">
        <f>SUM(AA539*AB1)</f>
        <v>0</v>
      </c>
      <c r="AB540" s="75">
        <f>SUM(BG540*AB1)</f>
        <v>0</v>
      </c>
      <c r="AC540" s="75">
        <f>SUM(AC539+1*AB1)</f>
        <v>0</v>
      </c>
      <c r="AD540" s="75">
        <v>0</v>
      </c>
      <c r="AE540" s="75">
        <v>0</v>
      </c>
      <c r="AF540" s="75">
        <v>0</v>
      </c>
      <c r="AG540" s="75">
        <f>IF(AG539+2&lt;13,(AG539+2)*AH1,(AG539-10)*AH1)</f>
        <v>0</v>
      </c>
      <c r="AH540" s="75">
        <f>SUM(BG540*AH1)</f>
        <v>0</v>
      </c>
      <c r="AI540" s="75">
        <f>IF(AG540&lt;3,(AI539+1)*AH1,AI539*AH1)</f>
        <v>0</v>
      </c>
      <c r="AJ540" s="75">
        <f>IF(AJ538=AJ539,(AJ539+1-AK540)*AL1,AJ539*AL1)</f>
        <v>0</v>
      </c>
      <c r="AK540" s="75">
        <f t="shared" si="452"/>
        <v>0</v>
      </c>
      <c r="AL540" s="75">
        <f>IF(AJ540-AJ539=0,(AL539+15)*AL1,AM1*AL1)</f>
        <v>0</v>
      </c>
      <c r="AM540" s="75">
        <f>IF(AK540=12,(AM539+1)*AL1,AM539*AL1)</f>
        <v>0</v>
      </c>
      <c r="AN540" s="75">
        <f>IF(AN538=AN539,(AN539+1-AO540)*AO1,AN539*AO1)</f>
        <v>0</v>
      </c>
      <c r="AO540" s="75">
        <f t="shared" si="444"/>
        <v>0</v>
      </c>
      <c r="AP540" s="75">
        <f>IF(AN539=AN540,BG540*AO1,(AP539-15)*AO1)</f>
        <v>0</v>
      </c>
      <c r="AQ540" s="75">
        <f>IF(AO540=12,(AQ539+1)*AO1,AQ539*AO1)</f>
        <v>0</v>
      </c>
      <c r="AR540" s="91">
        <f>SUM(MONTH(BC539+14)*AS1)</f>
        <v>0</v>
      </c>
      <c r="AS540" s="91">
        <f>SUM(DAY(BC539+14)*AS1)</f>
        <v>0</v>
      </c>
      <c r="AT540" s="91">
        <f>SUM(YEAR(BC539+14)*AS1)</f>
        <v>0</v>
      </c>
      <c r="AU540" s="91">
        <f>SUM(MONTH(BC539+7)*AV1)</f>
        <v>0</v>
      </c>
      <c r="AV540" s="91">
        <f>SUM(DAY(BC539+7)*AV1)</f>
        <v>0</v>
      </c>
      <c r="AW540" s="91">
        <f>SUM(YEAR(BC539+7)*AV1)</f>
        <v>0</v>
      </c>
      <c r="AX540" s="91">
        <f t="shared" si="422"/>
        <v>1</v>
      </c>
      <c r="AY540" s="91">
        <f t="shared" si="420"/>
        <v>1</v>
      </c>
      <c r="AZ540" s="91">
        <f t="shared" si="421"/>
        <v>0</v>
      </c>
      <c r="BA540" s="91">
        <f t="shared" si="421"/>
        <v>0</v>
      </c>
      <c r="BB540" s="79">
        <f t="shared" si="423"/>
        <v>0</v>
      </c>
      <c r="BC540" s="91">
        <f t="shared" si="424"/>
        <v>0</v>
      </c>
      <c r="BD540" s="75" t="s">
        <v>59</v>
      </c>
      <c r="BE540" s="91">
        <f>IF(BC540&lt;BU42,((BC540*10)+5),999999)</f>
        <v>5</v>
      </c>
      <c r="BF540" s="91">
        <f t="shared" si="425"/>
        <v>1</v>
      </c>
      <c r="BG540" s="75">
        <f t="shared" si="426"/>
        <v>0</v>
      </c>
      <c r="BH540" s="75">
        <f t="shared" si="445"/>
        <v>0</v>
      </c>
      <c r="BI540" s="75" t="b">
        <f t="shared" si="427"/>
        <v>0</v>
      </c>
      <c r="BJ540" s="75">
        <f t="shared" si="428"/>
        <v>0</v>
      </c>
      <c r="BK540" s="75">
        <f t="shared" si="429"/>
        <v>0</v>
      </c>
      <c r="BL540" s="75" t="b">
        <f t="shared" si="430"/>
        <v>1</v>
      </c>
      <c r="BM540" s="75">
        <f t="shared" si="431"/>
        <v>0</v>
      </c>
      <c r="BN540" s="75">
        <f t="shared" si="432"/>
        <v>0</v>
      </c>
      <c r="BO540" s="75" t="b">
        <f t="shared" si="433"/>
        <v>0</v>
      </c>
      <c r="BP540" s="75">
        <f t="shared" si="434"/>
        <v>0</v>
      </c>
      <c r="BQ540" s="75">
        <f t="shared" si="435"/>
        <v>0</v>
      </c>
      <c r="BR540" s="75"/>
      <c r="BS540" s="72" t="b">
        <f t="shared" si="459"/>
        <v>0</v>
      </c>
      <c r="BT540" s="72">
        <f t="shared" si="414"/>
        <v>0</v>
      </c>
      <c r="BU540" s="69" t="str">
        <f t="shared" ref="BU540:BU603" si="463">IF(BT539&lt;BT540,BT540,"")</f>
        <v/>
      </c>
      <c r="BV540" s="75"/>
      <c r="BW540" s="75"/>
      <c r="BX540" s="75"/>
      <c r="BY540" s="75"/>
      <c r="BZ540" s="75"/>
      <c r="CA540" s="75"/>
      <c r="CB540" s="75"/>
      <c r="CC540" s="75"/>
      <c r="CD540" s="79">
        <f t="shared" si="436"/>
        <v>0</v>
      </c>
      <c r="CE540" s="92">
        <f>IF(CD540&lt;CE3,CD540,CE3)</f>
        <v>0</v>
      </c>
      <c r="CF540" s="72" t="str">
        <f>IF(CE540&gt;=CE3,"BALLOON","PMT")</f>
        <v>PMT</v>
      </c>
      <c r="CG540" s="91">
        <f t="shared" si="446"/>
        <v>0</v>
      </c>
      <c r="CH540" s="91">
        <f>IF(BX1=360,CB5,CG540)</f>
        <v>0</v>
      </c>
      <c r="CI540" s="75" t="b">
        <f t="shared" si="437"/>
        <v>0</v>
      </c>
      <c r="CJ540" s="75">
        <f t="shared" si="447"/>
        <v>0</v>
      </c>
      <c r="CK540" s="75">
        <f>SUM(CJ540*CK1)</f>
        <v>0</v>
      </c>
      <c r="CL540" s="98">
        <f t="shared" si="438"/>
        <v>0</v>
      </c>
      <c r="CM540" s="97">
        <f>IF(CF540="PMT",E16-CL540,0)</f>
        <v>0</v>
      </c>
      <c r="CN540" s="97">
        <f t="shared" si="451"/>
        <v>0</v>
      </c>
      <c r="CO540" s="97">
        <f t="shared" si="439"/>
        <v>0</v>
      </c>
      <c r="CP540" s="97">
        <f t="shared" si="440"/>
        <v>0</v>
      </c>
      <c r="CQ540" s="94">
        <f t="shared" si="441"/>
        <v>0</v>
      </c>
      <c r="CR540" s="95">
        <f t="shared" si="448"/>
        <v>0</v>
      </c>
      <c r="CS540" s="96">
        <f t="shared" si="442"/>
        <v>0</v>
      </c>
      <c r="CT540" s="75">
        <f t="shared" si="450"/>
        <v>0</v>
      </c>
      <c r="CU540" s="99">
        <f t="shared" si="443"/>
        <v>0</v>
      </c>
      <c r="CV540" s="99">
        <f t="shared" si="419"/>
        <v>0</v>
      </c>
      <c r="CW540" s="100">
        <f t="shared" si="449"/>
        <v>0</v>
      </c>
      <c r="CX540" s="75">
        <f>SUM(CR540*CT540*BE1)</f>
        <v>0</v>
      </c>
    </row>
    <row r="541" spans="1:102" ht="18.95" customHeight="1">
      <c r="A541" s="45" t="str">
        <f t="shared" si="453"/>
        <v/>
      </c>
      <c r="B541" s="55" t="str">
        <f t="shared" si="455"/>
        <v/>
      </c>
      <c r="C541" s="47" t="str">
        <f t="shared" si="454"/>
        <v/>
      </c>
      <c r="D541" s="56" t="str">
        <f t="shared" si="456"/>
        <v/>
      </c>
      <c r="E541" s="121" t="str">
        <f t="shared" si="460"/>
        <v/>
      </c>
      <c r="F541" s="121"/>
      <c r="G541" s="57" t="str">
        <f t="shared" si="457"/>
        <v/>
      </c>
      <c r="H541" s="57" t="str">
        <f t="shared" si="458"/>
        <v/>
      </c>
      <c r="I541" s="128" t="str">
        <f t="shared" si="461"/>
        <v/>
      </c>
      <c r="J541" s="128" t="str">
        <f t="shared" si="462"/>
        <v/>
      </c>
      <c r="K541" s="140" t="str">
        <f t="shared" si="418"/>
        <v/>
      </c>
      <c r="L541" s="140"/>
      <c r="M541" s="139" t="str">
        <f t="shared" si="415"/>
        <v/>
      </c>
      <c r="N541" s="139"/>
      <c r="O541" s="46" t="str">
        <f t="shared" si="416"/>
        <v/>
      </c>
      <c r="P541" s="51" t="str">
        <f t="shared" si="417"/>
        <v/>
      </c>
      <c r="Q541" s="51"/>
      <c r="R541" s="75">
        <f>IF(R540+1&lt;13,(R540+1)*S1,1*S1)</f>
        <v>0</v>
      </c>
      <c r="S541" s="75">
        <f>SUM(BG541*S1)</f>
        <v>0</v>
      </c>
      <c r="T541" s="75">
        <f>IF(R541=1,(T540+1)*S1,T540*S1)</f>
        <v>0</v>
      </c>
      <c r="U541" s="75">
        <f>IF(U540+3&lt;13,(U540+3)*V1,(U540-9)*V1)</f>
        <v>0</v>
      </c>
      <c r="V541" s="75">
        <f>SUM(BG541*V1)</f>
        <v>0</v>
      </c>
      <c r="W541" s="75">
        <f>IF(U541&lt;4,(W540+1)*V1,W540*V1)</f>
        <v>0</v>
      </c>
      <c r="X541" s="75">
        <f>IF(X540+6&lt;13,(X540+6)*Y1,(X540-6)*Y1)</f>
        <v>0</v>
      </c>
      <c r="Y541" s="75">
        <f>SUM(BG541*Y1)</f>
        <v>0</v>
      </c>
      <c r="Z541" s="75">
        <f>IF(X541&lt;6,(Z540+1)*Y1,Z540*Y1)</f>
        <v>0</v>
      </c>
      <c r="AA541" s="75">
        <f>SUM(AA540*AB1)</f>
        <v>0</v>
      </c>
      <c r="AB541" s="75">
        <f>SUM(BG541*AB1)</f>
        <v>0</v>
      </c>
      <c r="AC541" s="75">
        <f>SUM(AC540+1*AB1)</f>
        <v>0</v>
      </c>
      <c r="AD541" s="75">
        <v>0</v>
      </c>
      <c r="AE541" s="75">
        <v>0</v>
      </c>
      <c r="AF541" s="75">
        <v>0</v>
      </c>
      <c r="AG541" s="75">
        <f>IF(AG540+2&lt;13,(AG540+2)*AH1,(AG540-10)*AH1)</f>
        <v>0</v>
      </c>
      <c r="AH541" s="75">
        <f>SUM(BG541*AH1)</f>
        <v>0</v>
      </c>
      <c r="AI541" s="75">
        <f>IF(AG541&lt;3,(AI540+1)*AH1,AI540*AH1)</f>
        <v>0</v>
      </c>
      <c r="AJ541" s="75">
        <f>IF(AJ539=AJ540,(AJ540+1-AK541)*AL1,AJ540*AL1)</f>
        <v>0</v>
      </c>
      <c r="AK541" s="75">
        <f t="shared" si="452"/>
        <v>0</v>
      </c>
      <c r="AL541" s="75">
        <f>IF(AJ541-AJ540=0,(AL540+15)*AL1,AM1*AL1)</f>
        <v>0</v>
      </c>
      <c r="AM541" s="75">
        <f>IF(AK541=12,(AM540+1)*AL1,AM540*AL1)</f>
        <v>0</v>
      </c>
      <c r="AN541" s="75">
        <f>IF(AN539=AN540,(AN540+1-AO541)*AO1,AN540*AO1)</f>
        <v>0</v>
      </c>
      <c r="AO541" s="75">
        <f t="shared" si="444"/>
        <v>0</v>
      </c>
      <c r="AP541" s="75">
        <f>IF(AN540=AN541,BG541*AO1,(AP540-15)*AO1)</f>
        <v>0</v>
      </c>
      <c r="AQ541" s="75">
        <f>IF(AO541=12,(AQ540+1)*AO1,AQ540*AO1)</f>
        <v>0</v>
      </c>
      <c r="AR541" s="91">
        <f>SUM(MONTH(BC540+14)*AS1)</f>
        <v>0</v>
      </c>
      <c r="AS541" s="91">
        <f>SUM(DAY(BC540+14)*AS1)</f>
        <v>0</v>
      </c>
      <c r="AT541" s="91">
        <f>SUM(YEAR(BC540+14)*AS1)</f>
        <v>0</v>
      </c>
      <c r="AU541" s="91">
        <f>SUM(MONTH(BC540+7)*AV1)</f>
        <v>0</v>
      </c>
      <c r="AV541" s="91">
        <f>SUM(DAY(BC540+7)*AV1)</f>
        <v>0</v>
      </c>
      <c r="AW541" s="91">
        <f>SUM(YEAR(BC540+7)*AV1)</f>
        <v>0</v>
      </c>
      <c r="AX541" s="91">
        <f t="shared" si="422"/>
        <v>1</v>
      </c>
      <c r="AY541" s="91">
        <f t="shared" si="420"/>
        <v>1</v>
      </c>
      <c r="AZ541" s="91">
        <f t="shared" si="421"/>
        <v>0</v>
      </c>
      <c r="BA541" s="91">
        <f t="shared" si="421"/>
        <v>0</v>
      </c>
      <c r="BB541" s="79">
        <f t="shared" si="423"/>
        <v>0</v>
      </c>
      <c r="BC541" s="91">
        <f t="shared" si="424"/>
        <v>0</v>
      </c>
      <c r="BD541" s="75" t="s">
        <v>59</v>
      </c>
      <c r="BE541" s="91">
        <f>IF(BC541&lt;BU42,((BC541*10)+5),999999)</f>
        <v>5</v>
      </c>
      <c r="BF541" s="91">
        <f t="shared" si="425"/>
        <v>1</v>
      </c>
      <c r="BG541" s="75">
        <f t="shared" si="426"/>
        <v>0</v>
      </c>
      <c r="BH541" s="75">
        <f t="shared" si="445"/>
        <v>0</v>
      </c>
      <c r="BI541" s="75" t="b">
        <f t="shared" si="427"/>
        <v>0</v>
      </c>
      <c r="BJ541" s="75">
        <f t="shared" si="428"/>
        <v>0</v>
      </c>
      <c r="BK541" s="75">
        <f t="shared" si="429"/>
        <v>0</v>
      </c>
      <c r="BL541" s="75" t="b">
        <f t="shared" si="430"/>
        <v>1</v>
      </c>
      <c r="BM541" s="75">
        <f t="shared" si="431"/>
        <v>0</v>
      </c>
      <c r="BN541" s="75">
        <f t="shared" si="432"/>
        <v>0</v>
      </c>
      <c r="BO541" s="75" t="b">
        <f t="shared" si="433"/>
        <v>0</v>
      </c>
      <c r="BP541" s="75">
        <f t="shared" si="434"/>
        <v>0</v>
      </c>
      <c r="BQ541" s="75">
        <f t="shared" si="435"/>
        <v>0</v>
      </c>
      <c r="BR541" s="75"/>
      <c r="BS541" s="72" t="b">
        <f t="shared" si="459"/>
        <v>0</v>
      </c>
      <c r="BT541" s="72">
        <f t="shared" ref="BT541:BT604" si="464">IF(BS541= TRUE,BT540 + 1,BT540)</f>
        <v>0</v>
      </c>
      <c r="BU541" s="69" t="str">
        <f t="shared" si="463"/>
        <v/>
      </c>
      <c r="BV541" s="75"/>
      <c r="BW541" s="75"/>
      <c r="BX541" s="75"/>
      <c r="BY541" s="75"/>
      <c r="BZ541" s="75"/>
      <c r="CA541" s="75"/>
      <c r="CB541" s="75"/>
      <c r="CC541" s="75"/>
      <c r="CD541" s="79">
        <f t="shared" si="436"/>
        <v>0</v>
      </c>
      <c r="CE541" s="92">
        <f>IF(CD541&lt;CE3,CD541,CE3)</f>
        <v>0</v>
      </c>
      <c r="CF541" s="72" t="str">
        <f>IF(CE541&gt;=CE3,"BALLOON","PMT")</f>
        <v>PMT</v>
      </c>
      <c r="CG541" s="91">
        <f t="shared" si="446"/>
        <v>0</v>
      </c>
      <c r="CH541" s="91">
        <f>IF(BX1=360,CB5,CG541)</f>
        <v>0</v>
      </c>
      <c r="CI541" s="75" t="b">
        <f t="shared" si="437"/>
        <v>0</v>
      </c>
      <c r="CJ541" s="75">
        <f t="shared" si="447"/>
        <v>0</v>
      </c>
      <c r="CK541" s="75">
        <f>SUM(CJ541*CK1)</f>
        <v>0</v>
      </c>
      <c r="CL541" s="98">
        <f t="shared" si="438"/>
        <v>0</v>
      </c>
      <c r="CM541" s="97">
        <f>IF(CF541="PMT",E16-CL541,0)</f>
        <v>0</v>
      </c>
      <c r="CN541" s="97">
        <f t="shared" si="451"/>
        <v>0</v>
      </c>
      <c r="CO541" s="97">
        <f t="shared" si="439"/>
        <v>0</v>
      </c>
      <c r="CP541" s="97">
        <f t="shared" si="440"/>
        <v>0</v>
      </c>
      <c r="CQ541" s="94">
        <f t="shared" si="441"/>
        <v>0</v>
      </c>
      <c r="CR541" s="95">
        <f t="shared" si="448"/>
        <v>0</v>
      </c>
      <c r="CS541" s="96">
        <f t="shared" si="442"/>
        <v>0</v>
      </c>
      <c r="CT541" s="75">
        <f t="shared" si="450"/>
        <v>0</v>
      </c>
      <c r="CU541" s="99">
        <f t="shared" si="443"/>
        <v>0</v>
      </c>
      <c r="CV541" s="99">
        <f t="shared" si="419"/>
        <v>0</v>
      </c>
      <c r="CW541" s="100">
        <f t="shared" si="449"/>
        <v>0</v>
      </c>
      <c r="CX541" s="75">
        <f>SUM(CR541*CT541*BE1)</f>
        <v>0</v>
      </c>
    </row>
    <row r="542" spans="1:102" ht="18.95" customHeight="1">
      <c r="A542" s="45" t="str">
        <f t="shared" si="453"/>
        <v/>
      </c>
      <c r="B542" s="55" t="str">
        <f t="shared" si="455"/>
        <v/>
      </c>
      <c r="C542" s="47" t="str">
        <f t="shared" si="454"/>
        <v/>
      </c>
      <c r="D542" s="56" t="str">
        <f t="shared" si="456"/>
        <v/>
      </c>
      <c r="E542" s="121" t="str">
        <f t="shared" si="460"/>
        <v/>
      </c>
      <c r="F542" s="121"/>
      <c r="G542" s="57" t="str">
        <f t="shared" si="457"/>
        <v/>
      </c>
      <c r="H542" s="57" t="str">
        <f t="shared" si="458"/>
        <v/>
      </c>
      <c r="I542" s="128" t="str">
        <f t="shared" si="461"/>
        <v/>
      </c>
      <c r="J542" s="128" t="str">
        <f t="shared" si="462"/>
        <v/>
      </c>
      <c r="K542" s="140" t="str">
        <f t="shared" si="418"/>
        <v/>
      </c>
      <c r="L542" s="140"/>
      <c r="M542" s="139" t="str">
        <f t="shared" si="415"/>
        <v/>
      </c>
      <c r="N542" s="139"/>
      <c r="O542" s="46" t="str">
        <f t="shared" si="416"/>
        <v/>
      </c>
      <c r="P542" s="51" t="str">
        <f t="shared" si="417"/>
        <v/>
      </c>
      <c r="Q542" s="51"/>
      <c r="R542" s="75">
        <f>IF(R541+1&lt;13,(R541+1)*S1,1*S1)</f>
        <v>0</v>
      </c>
      <c r="S542" s="75">
        <f>SUM(BG542*S1)</f>
        <v>0</v>
      </c>
      <c r="T542" s="75">
        <f>IF(R542=1,(T541+1)*S1,T541*S1)</f>
        <v>0</v>
      </c>
      <c r="U542" s="75">
        <f>IF(U541+3&lt;13,(U541+3)*V1,(U541-9)*V1)</f>
        <v>0</v>
      </c>
      <c r="V542" s="75">
        <f>SUM(BG542*V1)</f>
        <v>0</v>
      </c>
      <c r="W542" s="75">
        <f>IF(U542&lt;4,(W541+1)*V1,W541*V1)</f>
        <v>0</v>
      </c>
      <c r="X542" s="75">
        <f>IF(X541+6&lt;13,(X541+6)*Y1,(X541-6)*Y1)</f>
        <v>0</v>
      </c>
      <c r="Y542" s="75">
        <f>SUM(BG542*Y1)</f>
        <v>0</v>
      </c>
      <c r="Z542" s="75">
        <f>IF(X542&lt;6,(Z541+1)*Y1,Z541*Y1)</f>
        <v>0</v>
      </c>
      <c r="AA542" s="75">
        <f>SUM(AA541*AB1)</f>
        <v>0</v>
      </c>
      <c r="AB542" s="75">
        <f>SUM(BG542*AB1)</f>
        <v>0</v>
      </c>
      <c r="AC542" s="75">
        <f>SUM(AC541+1*AB1)</f>
        <v>0</v>
      </c>
      <c r="AD542" s="75">
        <v>0</v>
      </c>
      <c r="AE542" s="75">
        <v>0</v>
      </c>
      <c r="AF542" s="75">
        <v>0</v>
      </c>
      <c r="AG542" s="75">
        <f>IF(AG541+2&lt;13,(AG541+2)*AH1,(AG541-10)*AH1)</f>
        <v>0</v>
      </c>
      <c r="AH542" s="75">
        <f>SUM(BG542*AH1)</f>
        <v>0</v>
      </c>
      <c r="AI542" s="75">
        <f>IF(AG542&lt;3,(AI541+1)*AH1,AI541*AH1)</f>
        <v>0</v>
      </c>
      <c r="AJ542" s="75">
        <f>IF(AJ540=AJ541,(AJ541+1-AK542)*AL1,AJ541*AL1)</f>
        <v>0</v>
      </c>
      <c r="AK542" s="75">
        <f t="shared" si="452"/>
        <v>0</v>
      </c>
      <c r="AL542" s="75">
        <f>IF(AJ542-AJ541=0,(AL541+15)*AL1,AM1*AL1)</f>
        <v>0</v>
      </c>
      <c r="AM542" s="75">
        <f>IF(AK542=12,(AM541+1)*AL1,AM541*AL1)</f>
        <v>0</v>
      </c>
      <c r="AN542" s="75">
        <f>IF(AN540=AN541,(AN541+1-AO542)*AO1,AN541*AO1)</f>
        <v>0</v>
      </c>
      <c r="AO542" s="75">
        <f t="shared" si="444"/>
        <v>0</v>
      </c>
      <c r="AP542" s="75">
        <f>IF(AN541=AN542,BG542*AO1,(AP541-15)*AO1)</f>
        <v>0</v>
      </c>
      <c r="AQ542" s="75">
        <f>IF(AO542=12,(AQ541+1)*AO1,AQ541*AO1)</f>
        <v>0</v>
      </c>
      <c r="AR542" s="91">
        <f>SUM(MONTH(BC541+14)*AS1)</f>
        <v>0</v>
      </c>
      <c r="AS542" s="91">
        <f>SUM(DAY(BC541+14)*AS1)</f>
        <v>0</v>
      </c>
      <c r="AT542" s="91">
        <f>SUM(YEAR(BC541+14)*AS1)</f>
        <v>0</v>
      </c>
      <c r="AU542" s="91">
        <f>SUM(MONTH(BC541+7)*AV1)</f>
        <v>0</v>
      </c>
      <c r="AV542" s="91">
        <f>SUM(DAY(BC541+7)*AV1)</f>
        <v>0</v>
      </c>
      <c r="AW542" s="91">
        <f>SUM(YEAR(BC541+7)*AV1)</f>
        <v>0</v>
      </c>
      <c r="AX542" s="91">
        <f t="shared" si="422"/>
        <v>1</v>
      </c>
      <c r="AY542" s="91">
        <f t="shared" si="420"/>
        <v>1</v>
      </c>
      <c r="AZ542" s="91">
        <f t="shared" si="421"/>
        <v>0</v>
      </c>
      <c r="BA542" s="91">
        <f t="shared" si="421"/>
        <v>0</v>
      </c>
      <c r="BB542" s="79">
        <f t="shared" si="423"/>
        <v>0</v>
      </c>
      <c r="BC542" s="91">
        <f t="shared" si="424"/>
        <v>0</v>
      </c>
      <c r="BD542" s="75" t="s">
        <v>59</v>
      </c>
      <c r="BE542" s="91">
        <f>IF(BC542&lt;BU42,((BC542*10)+5),999999)</f>
        <v>5</v>
      </c>
      <c r="BF542" s="91">
        <f t="shared" si="425"/>
        <v>1</v>
      </c>
      <c r="BG542" s="75">
        <f t="shared" si="426"/>
        <v>0</v>
      </c>
      <c r="BH542" s="75">
        <f t="shared" si="445"/>
        <v>0</v>
      </c>
      <c r="BI542" s="75" t="b">
        <f t="shared" si="427"/>
        <v>0</v>
      </c>
      <c r="BJ542" s="75">
        <f t="shared" si="428"/>
        <v>0</v>
      </c>
      <c r="BK542" s="75">
        <f t="shared" si="429"/>
        <v>0</v>
      </c>
      <c r="BL542" s="75" t="b">
        <f t="shared" si="430"/>
        <v>1</v>
      </c>
      <c r="BM542" s="75">
        <f t="shared" si="431"/>
        <v>0</v>
      </c>
      <c r="BN542" s="75">
        <f t="shared" si="432"/>
        <v>0</v>
      </c>
      <c r="BO542" s="75" t="b">
        <f t="shared" si="433"/>
        <v>0</v>
      </c>
      <c r="BP542" s="75">
        <f t="shared" si="434"/>
        <v>0</v>
      </c>
      <c r="BQ542" s="75">
        <f t="shared" si="435"/>
        <v>0</v>
      </c>
      <c r="BR542" s="75"/>
      <c r="BS542" s="72" t="b">
        <f t="shared" si="459"/>
        <v>0</v>
      </c>
      <c r="BT542" s="72">
        <f t="shared" si="464"/>
        <v>0</v>
      </c>
      <c r="BU542" s="69" t="str">
        <f t="shared" si="463"/>
        <v/>
      </c>
      <c r="BV542" s="75"/>
      <c r="BW542" s="75"/>
      <c r="BX542" s="75"/>
      <c r="BY542" s="75"/>
      <c r="BZ542" s="75"/>
      <c r="CA542" s="75"/>
      <c r="CB542" s="75"/>
      <c r="CC542" s="75"/>
      <c r="CD542" s="79">
        <f t="shared" si="436"/>
        <v>0</v>
      </c>
      <c r="CE542" s="92">
        <f>IF(CD542&lt;CE3,CD542,CE3)</f>
        <v>0</v>
      </c>
      <c r="CF542" s="72" t="str">
        <f>IF(CE542&gt;=CE3,"BALLOON","PMT")</f>
        <v>PMT</v>
      </c>
      <c r="CG542" s="91">
        <f t="shared" si="446"/>
        <v>0</v>
      </c>
      <c r="CH542" s="91">
        <f>IF(BX1=360,CB5,CG542)</f>
        <v>0</v>
      </c>
      <c r="CI542" s="75" t="b">
        <f t="shared" si="437"/>
        <v>0</v>
      </c>
      <c r="CJ542" s="75">
        <f t="shared" si="447"/>
        <v>0</v>
      </c>
      <c r="CK542" s="75">
        <f>SUM(CJ542*CK1)</f>
        <v>0</v>
      </c>
      <c r="CL542" s="98">
        <f t="shared" si="438"/>
        <v>0</v>
      </c>
      <c r="CM542" s="97">
        <f>IF(CF542="PMT",E16-CL542,0)</f>
        <v>0</v>
      </c>
      <c r="CN542" s="97">
        <f t="shared" si="451"/>
        <v>0</v>
      </c>
      <c r="CO542" s="97">
        <f t="shared" si="439"/>
        <v>0</v>
      </c>
      <c r="CP542" s="97">
        <f t="shared" si="440"/>
        <v>0</v>
      </c>
      <c r="CQ542" s="94">
        <f t="shared" si="441"/>
        <v>0</v>
      </c>
      <c r="CR542" s="95">
        <f t="shared" si="448"/>
        <v>0</v>
      </c>
      <c r="CS542" s="96">
        <f t="shared" si="442"/>
        <v>0</v>
      </c>
      <c r="CT542" s="75">
        <f t="shared" si="450"/>
        <v>0</v>
      </c>
      <c r="CU542" s="99">
        <f t="shared" si="443"/>
        <v>0</v>
      </c>
      <c r="CV542" s="99">
        <f t="shared" si="419"/>
        <v>0</v>
      </c>
      <c r="CW542" s="100">
        <f t="shared" si="449"/>
        <v>0</v>
      </c>
      <c r="CX542" s="75">
        <f>SUM(CR542*CT542*BE1)</f>
        <v>0</v>
      </c>
    </row>
    <row r="543" spans="1:102" ht="18.95" customHeight="1">
      <c r="A543" s="45" t="str">
        <f t="shared" si="453"/>
        <v/>
      </c>
      <c r="B543" s="55" t="str">
        <f t="shared" si="455"/>
        <v/>
      </c>
      <c r="C543" s="47" t="str">
        <f t="shared" si="454"/>
        <v/>
      </c>
      <c r="D543" s="56" t="str">
        <f t="shared" si="456"/>
        <v/>
      </c>
      <c r="E543" s="121" t="str">
        <f t="shared" si="460"/>
        <v/>
      </c>
      <c r="F543" s="121"/>
      <c r="G543" s="57" t="str">
        <f t="shared" si="457"/>
        <v/>
      </c>
      <c r="H543" s="57" t="str">
        <f t="shared" si="458"/>
        <v/>
      </c>
      <c r="I543" s="128" t="str">
        <f t="shared" si="461"/>
        <v/>
      </c>
      <c r="J543" s="128" t="str">
        <f t="shared" si="462"/>
        <v/>
      </c>
      <c r="K543" s="140" t="str">
        <f t="shared" si="418"/>
        <v/>
      </c>
      <c r="L543" s="140"/>
      <c r="M543" s="139" t="str">
        <f t="shared" si="415"/>
        <v/>
      </c>
      <c r="N543" s="139"/>
      <c r="O543" s="46" t="str">
        <f t="shared" si="416"/>
        <v/>
      </c>
      <c r="P543" s="51" t="str">
        <f t="shared" si="417"/>
        <v/>
      </c>
      <c r="Q543" s="51"/>
      <c r="R543" s="75">
        <f>IF(R542+1&lt;13,(R542+1)*S1,1*S1)</f>
        <v>0</v>
      </c>
      <c r="S543" s="75">
        <f>SUM(BG543*S1)</f>
        <v>0</v>
      </c>
      <c r="T543" s="75">
        <f>IF(R543=1,(T542+1)*S1,T542*S1)</f>
        <v>0</v>
      </c>
      <c r="U543" s="75">
        <f>IF(U542+3&lt;13,(U542+3)*V1,(U542-9)*V1)</f>
        <v>0</v>
      </c>
      <c r="V543" s="75">
        <f>SUM(BG543*V1)</f>
        <v>0</v>
      </c>
      <c r="W543" s="75">
        <f>IF(U543&lt;4,(W542+1)*V1,W542*V1)</f>
        <v>0</v>
      </c>
      <c r="X543" s="75">
        <f>IF(X542+6&lt;13,(X542+6)*Y1,(X542-6)*Y1)</f>
        <v>0</v>
      </c>
      <c r="Y543" s="75">
        <f>SUM(BG543*Y1)</f>
        <v>0</v>
      </c>
      <c r="Z543" s="75">
        <f>IF(X543&lt;6,(Z542+1)*Y1,Z542*Y1)</f>
        <v>0</v>
      </c>
      <c r="AA543" s="75">
        <f>SUM(AA542*AB1)</f>
        <v>0</v>
      </c>
      <c r="AB543" s="75">
        <f>SUM(BG543*AB1)</f>
        <v>0</v>
      </c>
      <c r="AC543" s="75">
        <f>SUM(AC542+1*AB1)</f>
        <v>0</v>
      </c>
      <c r="AD543" s="75">
        <v>0</v>
      </c>
      <c r="AE543" s="75">
        <v>0</v>
      </c>
      <c r="AF543" s="75">
        <v>0</v>
      </c>
      <c r="AG543" s="75">
        <f>IF(AG542+2&lt;13,(AG542+2)*AH1,(AG542-10)*AH1)</f>
        <v>0</v>
      </c>
      <c r="AH543" s="75">
        <f>SUM(BG543*AH1)</f>
        <v>0</v>
      </c>
      <c r="AI543" s="75">
        <f>IF(AG543&lt;3,(AI542+1)*AH1,AI542*AH1)</f>
        <v>0</v>
      </c>
      <c r="AJ543" s="75">
        <f>IF(AJ541=AJ542,(AJ542+1-AK543)*AL1,AJ542*AL1)</f>
        <v>0</v>
      </c>
      <c r="AK543" s="75">
        <f t="shared" si="452"/>
        <v>0</v>
      </c>
      <c r="AL543" s="75">
        <f>IF(AJ543-AJ542=0,(AL542+15)*AL1,AM1*AL1)</f>
        <v>0</v>
      </c>
      <c r="AM543" s="75">
        <f>IF(AK543=12,(AM542+1)*AL1,AM542*AL1)</f>
        <v>0</v>
      </c>
      <c r="AN543" s="75">
        <f>IF(AN541=AN542,(AN542+1-AO543)*AO1,AN542*AO1)</f>
        <v>0</v>
      </c>
      <c r="AO543" s="75">
        <f t="shared" si="444"/>
        <v>0</v>
      </c>
      <c r="AP543" s="75">
        <f>IF(AN542=AN543,BG543*AO1,(AP542-15)*AO1)</f>
        <v>0</v>
      </c>
      <c r="AQ543" s="75">
        <f>IF(AO543=12,(AQ542+1)*AO1,AQ542*AO1)</f>
        <v>0</v>
      </c>
      <c r="AR543" s="91">
        <f>SUM(MONTH(BC542+14)*AS1)</f>
        <v>0</v>
      </c>
      <c r="AS543" s="91">
        <f>SUM(DAY(BC542+14)*AS1)</f>
        <v>0</v>
      </c>
      <c r="AT543" s="91">
        <f>SUM(YEAR(BC542+14)*AS1)</f>
        <v>0</v>
      </c>
      <c r="AU543" s="91">
        <f>SUM(MONTH(BC542+7)*AV1)</f>
        <v>0</v>
      </c>
      <c r="AV543" s="91">
        <f>SUM(DAY(BC542+7)*AV1)</f>
        <v>0</v>
      </c>
      <c r="AW543" s="91">
        <f>SUM(YEAR(BC542+7)*AV1)</f>
        <v>0</v>
      </c>
      <c r="AX543" s="91">
        <f t="shared" si="422"/>
        <v>1</v>
      </c>
      <c r="AY543" s="91">
        <f t="shared" si="420"/>
        <v>1</v>
      </c>
      <c r="AZ543" s="91">
        <f t="shared" si="421"/>
        <v>0</v>
      </c>
      <c r="BA543" s="91">
        <f t="shared" si="421"/>
        <v>0</v>
      </c>
      <c r="BB543" s="79">
        <f t="shared" si="423"/>
        <v>0</v>
      </c>
      <c r="BC543" s="91">
        <f t="shared" si="424"/>
        <v>0</v>
      </c>
      <c r="BD543" s="75" t="s">
        <v>59</v>
      </c>
      <c r="BE543" s="91">
        <f>IF(BC543&lt;BU42,((BC543*10)+5),999999)</f>
        <v>5</v>
      </c>
      <c r="BF543" s="91">
        <f t="shared" si="425"/>
        <v>1</v>
      </c>
      <c r="BG543" s="75">
        <f t="shared" si="426"/>
        <v>0</v>
      </c>
      <c r="BH543" s="75">
        <f t="shared" si="445"/>
        <v>0</v>
      </c>
      <c r="BI543" s="75" t="b">
        <f t="shared" si="427"/>
        <v>0</v>
      </c>
      <c r="BJ543" s="75">
        <f t="shared" si="428"/>
        <v>0</v>
      </c>
      <c r="BK543" s="75">
        <f t="shared" si="429"/>
        <v>0</v>
      </c>
      <c r="BL543" s="75" t="b">
        <f t="shared" si="430"/>
        <v>1</v>
      </c>
      <c r="BM543" s="75">
        <f t="shared" si="431"/>
        <v>0</v>
      </c>
      <c r="BN543" s="75">
        <f t="shared" si="432"/>
        <v>0</v>
      </c>
      <c r="BO543" s="75" t="b">
        <f t="shared" si="433"/>
        <v>0</v>
      </c>
      <c r="BP543" s="75">
        <f t="shared" si="434"/>
        <v>0</v>
      </c>
      <c r="BQ543" s="75">
        <f t="shared" si="435"/>
        <v>0</v>
      </c>
      <c r="BR543" s="75"/>
      <c r="BS543" s="72" t="b">
        <f t="shared" si="459"/>
        <v>0</v>
      </c>
      <c r="BT543" s="72">
        <f t="shared" si="464"/>
        <v>0</v>
      </c>
      <c r="BU543" s="69" t="str">
        <f t="shared" si="463"/>
        <v/>
      </c>
      <c r="BV543" s="75"/>
      <c r="BW543" s="75"/>
      <c r="BX543" s="75"/>
      <c r="BY543" s="75"/>
      <c r="BZ543" s="75"/>
      <c r="CA543" s="75"/>
      <c r="CB543" s="75"/>
      <c r="CC543" s="75"/>
      <c r="CD543" s="79">
        <f t="shared" si="436"/>
        <v>0</v>
      </c>
      <c r="CE543" s="92">
        <f>IF(CD543&lt;CE3,CD543,CE3)</f>
        <v>0</v>
      </c>
      <c r="CF543" s="72" t="str">
        <f>IF(CE543&gt;=CE3,"BALLOON","PMT")</f>
        <v>PMT</v>
      </c>
      <c r="CG543" s="91">
        <f t="shared" si="446"/>
        <v>0</v>
      </c>
      <c r="CH543" s="91">
        <f>IF(BX1=360,CB5,CG543)</f>
        <v>0</v>
      </c>
      <c r="CI543" s="75" t="b">
        <f t="shared" si="437"/>
        <v>0</v>
      </c>
      <c r="CJ543" s="75">
        <f t="shared" si="447"/>
        <v>0</v>
      </c>
      <c r="CK543" s="75">
        <f>SUM(CJ543*CK1)</f>
        <v>0</v>
      </c>
      <c r="CL543" s="98">
        <f t="shared" si="438"/>
        <v>0</v>
      </c>
      <c r="CM543" s="97">
        <f>IF(CF543="PMT",E16-CL543,0)</f>
        <v>0</v>
      </c>
      <c r="CN543" s="97">
        <f t="shared" si="451"/>
        <v>0</v>
      </c>
      <c r="CO543" s="97">
        <f t="shared" si="439"/>
        <v>0</v>
      </c>
      <c r="CP543" s="97">
        <f t="shared" si="440"/>
        <v>0</v>
      </c>
      <c r="CQ543" s="94">
        <f t="shared" si="441"/>
        <v>0</v>
      </c>
      <c r="CR543" s="95">
        <f t="shared" si="448"/>
        <v>0</v>
      </c>
      <c r="CS543" s="96">
        <f t="shared" si="442"/>
        <v>0</v>
      </c>
      <c r="CT543" s="75">
        <f t="shared" si="450"/>
        <v>0</v>
      </c>
      <c r="CU543" s="99">
        <f t="shared" si="443"/>
        <v>0</v>
      </c>
      <c r="CV543" s="99">
        <f t="shared" si="419"/>
        <v>0</v>
      </c>
      <c r="CW543" s="100">
        <f t="shared" si="449"/>
        <v>0</v>
      </c>
      <c r="CX543" s="75">
        <f>SUM(CR543*CT543*BE1)</f>
        <v>0</v>
      </c>
    </row>
    <row r="544" spans="1:102" ht="18.95" customHeight="1">
      <c r="A544" s="45" t="str">
        <f t="shared" si="453"/>
        <v/>
      </c>
      <c r="B544" s="55" t="str">
        <f t="shared" si="455"/>
        <v/>
      </c>
      <c r="C544" s="47" t="str">
        <f t="shared" si="454"/>
        <v/>
      </c>
      <c r="D544" s="56" t="str">
        <f t="shared" si="456"/>
        <v/>
      </c>
      <c r="E544" s="121" t="str">
        <f t="shared" si="460"/>
        <v/>
      </c>
      <c r="F544" s="121"/>
      <c r="G544" s="57" t="str">
        <f t="shared" si="457"/>
        <v/>
      </c>
      <c r="H544" s="57" t="str">
        <f t="shared" si="458"/>
        <v/>
      </c>
      <c r="I544" s="128" t="str">
        <f t="shared" si="461"/>
        <v/>
      </c>
      <c r="J544" s="128" t="str">
        <f t="shared" si="462"/>
        <v/>
      </c>
      <c r="K544" s="140" t="str">
        <f t="shared" si="418"/>
        <v/>
      </c>
      <c r="L544" s="140"/>
      <c r="M544" s="139" t="str">
        <f t="shared" si="415"/>
        <v/>
      </c>
      <c r="N544" s="139"/>
      <c r="O544" s="46" t="str">
        <f t="shared" si="416"/>
        <v/>
      </c>
      <c r="P544" s="51" t="str">
        <f t="shared" si="417"/>
        <v/>
      </c>
      <c r="Q544" s="51"/>
      <c r="R544" s="75">
        <f>IF(R543+1&lt;13,(R543+1)*S1,1*S1)</f>
        <v>0</v>
      </c>
      <c r="S544" s="75">
        <f>SUM(BG544*S1)</f>
        <v>0</v>
      </c>
      <c r="T544" s="75">
        <f>IF(R544=1,(T543+1)*S1,T543*S1)</f>
        <v>0</v>
      </c>
      <c r="U544" s="75">
        <f>IF(U543+3&lt;13,(U543+3)*V1,(U543-9)*V1)</f>
        <v>0</v>
      </c>
      <c r="V544" s="75">
        <f>SUM(BG544*V1)</f>
        <v>0</v>
      </c>
      <c r="W544" s="75">
        <f>IF(U544&lt;4,(W543+1)*V1,W543*V1)</f>
        <v>0</v>
      </c>
      <c r="X544" s="75">
        <f>IF(X543+6&lt;13,(X543+6)*Y1,(X543-6)*Y1)</f>
        <v>0</v>
      </c>
      <c r="Y544" s="75">
        <f>SUM(BG544*Y1)</f>
        <v>0</v>
      </c>
      <c r="Z544" s="75">
        <f>IF(X544&lt;6,(Z543+1)*Y1,Z543*Y1)</f>
        <v>0</v>
      </c>
      <c r="AA544" s="75">
        <f>SUM(AA543*AB1)</f>
        <v>0</v>
      </c>
      <c r="AB544" s="75">
        <f>SUM(BG544*AB1)</f>
        <v>0</v>
      </c>
      <c r="AC544" s="75">
        <f>SUM(AC543+1*AB1)</f>
        <v>0</v>
      </c>
      <c r="AD544" s="75">
        <v>0</v>
      </c>
      <c r="AE544" s="75">
        <v>0</v>
      </c>
      <c r="AF544" s="75">
        <v>0</v>
      </c>
      <c r="AG544" s="75">
        <f>IF(AG543+2&lt;13,(AG543+2)*AH1,(AG543-10)*AH1)</f>
        <v>0</v>
      </c>
      <c r="AH544" s="75">
        <f>SUM(BG544*AH1)</f>
        <v>0</v>
      </c>
      <c r="AI544" s="75">
        <f>IF(AG544&lt;3,(AI543+1)*AH1,AI543*AH1)</f>
        <v>0</v>
      </c>
      <c r="AJ544" s="75">
        <f>IF(AJ542=AJ543,(AJ543+1-AK544)*AL1,AJ543*AL1)</f>
        <v>0</v>
      </c>
      <c r="AK544" s="75">
        <f t="shared" si="452"/>
        <v>0</v>
      </c>
      <c r="AL544" s="75">
        <f>IF(AJ544-AJ543=0,(AL543+15)*AL1,AM1*AL1)</f>
        <v>0</v>
      </c>
      <c r="AM544" s="75">
        <f>IF(AK544=12,(AM543+1)*AL1,AM543*AL1)</f>
        <v>0</v>
      </c>
      <c r="AN544" s="75">
        <f>IF(AN542=AN543,(AN543+1-AO544)*AO1,AN543*AO1)</f>
        <v>0</v>
      </c>
      <c r="AO544" s="75">
        <f t="shared" si="444"/>
        <v>0</v>
      </c>
      <c r="AP544" s="75">
        <f>IF(AN543=AN544,BG544*AO1,(AP543-15)*AO1)</f>
        <v>0</v>
      </c>
      <c r="AQ544" s="75">
        <f>IF(AO544=12,(AQ543+1)*AO1,AQ543*AO1)</f>
        <v>0</v>
      </c>
      <c r="AR544" s="91">
        <f>SUM(MONTH(BC543+14)*AS1)</f>
        <v>0</v>
      </c>
      <c r="AS544" s="91">
        <f>SUM(DAY(BC543+14)*AS1)</f>
        <v>0</v>
      </c>
      <c r="AT544" s="91">
        <f>SUM(YEAR(BC543+14)*AS1)</f>
        <v>0</v>
      </c>
      <c r="AU544" s="91">
        <f>SUM(MONTH(BC543+7)*AV1)</f>
        <v>0</v>
      </c>
      <c r="AV544" s="91">
        <f>SUM(DAY(BC543+7)*AV1)</f>
        <v>0</v>
      </c>
      <c r="AW544" s="91">
        <f>SUM(YEAR(BC543+7)*AV1)</f>
        <v>0</v>
      </c>
      <c r="AX544" s="91">
        <f t="shared" si="422"/>
        <v>1</v>
      </c>
      <c r="AY544" s="91">
        <f t="shared" si="420"/>
        <v>1</v>
      </c>
      <c r="AZ544" s="91">
        <f t="shared" si="421"/>
        <v>0</v>
      </c>
      <c r="BA544" s="91">
        <f t="shared" si="421"/>
        <v>0</v>
      </c>
      <c r="BB544" s="79">
        <f t="shared" si="423"/>
        <v>0</v>
      </c>
      <c r="BC544" s="91">
        <f t="shared" si="424"/>
        <v>0</v>
      </c>
      <c r="BD544" s="75" t="s">
        <v>59</v>
      </c>
      <c r="BE544" s="91">
        <f>IF(BC544&lt;BU42,((BC544*10)+5),999999)</f>
        <v>5</v>
      </c>
      <c r="BF544" s="91">
        <f t="shared" si="425"/>
        <v>1</v>
      </c>
      <c r="BG544" s="75">
        <f t="shared" si="426"/>
        <v>0</v>
      </c>
      <c r="BH544" s="75">
        <f t="shared" si="445"/>
        <v>0</v>
      </c>
      <c r="BI544" s="75" t="b">
        <f t="shared" si="427"/>
        <v>0</v>
      </c>
      <c r="BJ544" s="75">
        <f t="shared" si="428"/>
        <v>0</v>
      </c>
      <c r="BK544" s="75">
        <f t="shared" si="429"/>
        <v>0</v>
      </c>
      <c r="BL544" s="75" t="b">
        <f t="shared" si="430"/>
        <v>1</v>
      </c>
      <c r="BM544" s="75">
        <f t="shared" si="431"/>
        <v>0</v>
      </c>
      <c r="BN544" s="75">
        <f t="shared" si="432"/>
        <v>0</v>
      </c>
      <c r="BO544" s="75" t="b">
        <f t="shared" si="433"/>
        <v>0</v>
      </c>
      <c r="BP544" s="75">
        <f t="shared" si="434"/>
        <v>0</v>
      </c>
      <c r="BQ544" s="75">
        <f t="shared" si="435"/>
        <v>0</v>
      </c>
      <c r="BR544" s="75"/>
      <c r="BS544" s="72" t="b">
        <f t="shared" si="459"/>
        <v>0</v>
      </c>
      <c r="BT544" s="72">
        <f t="shared" si="464"/>
        <v>0</v>
      </c>
      <c r="BU544" s="69" t="str">
        <f t="shared" si="463"/>
        <v/>
      </c>
      <c r="BV544" s="75"/>
      <c r="BW544" s="75"/>
      <c r="BX544" s="75"/>
      <c r="BY544" s="75"/>
      <c r="BZ544" s="75"/>
      <c r="CA544" s="75"/>
      <c r="CB544" s="75"/>
      <c r="CC544" s="75"/>
      <c r="CD544" s="79">
        <f t="shared" si="436"/>
        <v>0</v>
      </c>
      <c r="CE544" s="92">
        <f>IF(CD544&lt;CE3,CD544,CE3)</f>
        <v>0</v>
      </c>
      <c r="CF544" s="72" t="str">
        <f>IF(CE544&gt;=CE3,"BALLOON","PMT")</f>
        <v>PMT</v>
      </c>
      <c r="CG544" s="91">
        <f t="shared" si="446"/>
        <v>0</v>
      </c>
      <c r="CH544" s="91">
        <f>IF(BX1=360,CB5,CG544)</f>
        <v>0</v>
      </c>
      <c r="CI544" s="75" t="b">
        <f t="shared" si="437"/>
        <v>0</v>
      </c>
      <c r="CJ544" s="75">
        <f t="shared" si="447"/>
        <v>0</v>
      </c>
      <c r="CK544" s="75">
        <f>SUM(CJ544*CK1)</f>
        <v>0</v>
      </c>
      <c r="CL544" s="98">
        <f t="shared" si="438"/>
        <v>0</v>
      </c>
      <c r="CM544" s="97">
        <f>IF(CF544="PMT",E16-CL544,0)</f>
        <v>0</v>
      </c>
      <c r="CN544" s="97">
        <f t="shared" si="451"/>
        <v>0</v>
      </c>
      <c r="CO544" s="97">
        <f t="shared" si="439"/>
        <v>0</v>
      </c>
      <c r="CP544" s="97">
        <f t="shared" si="440"/>
        <v>0</v>
      </c>
      <c r="CQ544" s="94">
        <f t="shared" si="441"/>
        <v>0</v>
      </c>
      <c r="CR544" s="95">
        <f t="shared" si="448"/>
        <v>0</v>
      </c>
      <c r="CS544" s="96">
        <f t="shared" si="442"/>
        <v>0</v>
      </c>
      <c r="CT544" s="75">
        <f t="shared" si="450"/>
        <v>0</v>
      </c>
      <c r="CU544" s="99">
        <f t="shared" si="443"/>
        <v>0</v>
      </c>
      <c r="CV544" s="99">
        <f t="shared" si="419"/>
        <v>0</v>
      </c>
      <c r="CW544" s="100">
        <f t="shared" si="449"/>
        <v>0</v>
      </c>
      <c r="CX544" s="75">
        <f>SUM(CR544*CT544*BE1)</f>
        <v>0</v>
      </c>
    </row>
    <row r="545" spans="1:102" ht="18.95" customHeight="1">
      <c r="A545" s="45" t="str">
        <f t="shared" si="453"/>
        <v/>
      </c>
      <c r="B545" s="55" t="str">
        <f t="shared" si="455"/>
        <v/>
      </c>
      <c r="C545" s="47" t="str">
        <f t="shared" si="454"/>
        <v/>
      </c>
      <c r="D545" s="56" t="str">
        <f t="shared" si="456"/>
        <v/>
      </c>
      <c r="E545" s="121" t="str">
        <f t="shared" si="460"/>
        <v/>
      </c>
      <c r="F545" s="121"/>
      <c r="G545" s="57" t="str">
        <f t="shared" si="457"/>
        <v/>
      </c>
      <c r="H545" s="57" t="str">
        <f t="shared" si="458"/>
        <v/>
      </c>
      <c r="I545" s="128" t="str">
        <f t="shared" si="461"/>
        <v/>
      </c>
      <c r="J545" s="128" t="str">
        <f t="shared" si="462"/>
        <v/>
      </c>
      <c r="K545" s="140" t="str">
        <f t="shared" si="418"/>
        <v/>
      </c>
      <c r="L545" s="140"/>
      <c r="M545" s="139" t="str">
        <f t="shared" si="415"/>
        <v/>
      </c>
      <c r="N545" s="139"/>
      <c r="O545" s="46" t="str">
        <f t="shared" si="416"/>
        <v/>
      </c>
      <c r="P545" s="51" t="str">
        <f t="shared" si="417"/>
        <v/>
      </c>
      <c r="Q545" s="51"/>
      <c r="R545" s="75">
        <f>IF(R544+1&lt;13,(R544+1)*S1,1*S1)</f>
        <v>0</v>
      </c>
      <c r="S545" s="75">
        <f>SUM(BG545*S1)</f>
        <v>0</v>
      </c>
      <c r="T545" s="75">
        <f>IF(R545=1,(T544+1)*S1,T544*S1)</f>
        <v>0</v>
      </c>
      <c r="U545" s="75">
        <f>IF(U544+3&lt;13,(U544+3)*V1,(U544-9)*V1)</f>
        <v>0</v>
      </c>
      <c r="V545" s="75">
        <f>SUM(BG545*V1)</f>
        <v>0</v>
      </c>
      <c r="W545" s="75">
        <f>IF(U545&lt;4,(W544+1)*V1,W544*V1)</f>
        <v>0</v>
      </c>
      <c r="X545" s="75">
        <f>IF(X544+6&lt;13,(X544+6)*Y1,(X544-6)*Y1)</f>
        <v>0</v>
      </c>
      <c r="Y545" s="75">
        <f>SUM(BG545*Y1)</f>
        <v>0</v>
      </c>
      <c r="Z545" s="75">
        <f>IF(X545&lt;6,(Z544+1)*Y1,Z544*Y1)</f>
        <v>0</v>
      </c>
      <c r="AA545" s="75">
        <f>SUM(AA544*AB1)</f>
        <v>0</v>
      </c>
      <c r="AB545" s="75">
        <f>SUM(BG545*AB1)</f>
        <v>0</v>
      </c>
      <c r="AC545" s="75">
        <f>SUM(AC544+1*AB1)</f>
        <v>0</v>
      </c>
      <c r="AD545" s="75">
        <v>0</v>
      </c>
      <c r="AE545" s="75">
        <v>0</v>
      </c>
      <c r="AF545" s="75">
        <v>0</v>
      </c>
      <c r="AG545" s="75">
        <f>IF(AG544+2&lt;13,(AG544+2)*AH1,(AG544-10)*AH1)</f>
        <v>0</v>
      </c>
      <c r="AH545" s="75">
        <f>SUM(BG545*AH1)</f>
        <v>0</v>
      </c>
      <c r="AI545" s="75">
        <f>IF(AG545&lt;3,(AI544+1)*AH1,AI544*AH1)</f>
        <v>0</v>
      </c>
      <c r="AJ545" s="75">
        <f>IF(AJ543=AJ544,(AJ544+1-AK545)*AL1,AJ544*AL1)</f>
        <v>0</v>
      </c>
      <c r="AK545" s="75">
        <f t="shared" si="452"/>
        <v>0</v>
      </c>
      <c r="AL545" s="75">
        <f>IF(AJ545-AJ544=0,(AL544+15)*AL1,AM1*AL1)</f>
        <v>0</v>
      </c>
      <c r="AM545" s="75">
        <f>IF(AK545=12,(AM544+1)*AL1,AM544*AL1)</f>
        <v>0</v>
      </c>
      <c r="AN545" s="75">
        <f>IF(AN543=AN544,(AN544+1-AO545)*AO1,AN544*AO1)</f>
        <v>0</v>
      </c>
      <c r="AO545" s="75">
        <f t="shared" si="444"/>
        <v>0</v>
      </c>
      <c r="AP545" s="75">
        <f>IF(AN544=AN545,BG545*AO1,(AP544-15)*AO1)</f>
        <v>0</v>
      </c>
      <c r="AQ545" s="75">
        <f>IF(AO545=12,(AQ544+1)*AO1,AQ544*AO1)</f>
        <v>0</v>
      </c>
      <c r="AR545" s="91">
        <f>SUM(MONTH(BC544+14)*AS1)</f>
        <v>0</v>
      </c>
      <c r="AS545" s="91">
        <f>SUM(DAY(BC544+14)*AS1)</f>
        <v>0</v>
      </c>
      <c r="AT545" s="91">
        <f>SUM(YEAR(BC544+14)*AS1)</f>
        <v>0</v>
      </c>
      <c r="AU545" s="91">
        <f>SUM(MONTH(BC544+7)*AV1)</f>
        <v>0</v>
      </c>
      <c r="AV545" s="91">
        <f>SUM(DAY(BC544+7)*AV1)</f>
        <v>0</v>
      </c>
      <c r="AW545" s="91">
        <f>SUM(YEAR(BC544+7)*AV1)</f>
        <v>0</v>
      </c>
      <c r="AX545" s="91">
        <f t="shared" si="422"/>
        <v>1</v>
      </c>
      <c r="AY545" s="91">
        <f t="shared" si="420"/>
        <v>1</v>
      </c>
      <c r="AZ545" s="91">
        <f t="shared" si="421"/>
        <v>0</v>
      </c>
      <c r="BA545" s="91">
        <f t="shared" si="421"/>
        <v>0</v>
      </c>
      <c r="BB545" s="79">
        <f t="shared" si="423"/>
        <v>0</v>
      </c>
      <c r="BC545" s="91">
        <f t="shared" si="424"/>
        <v>0</v>
      </c>
      <c r="BD545" s="75" t="s">
        <v>59</v>
      </c>
      <c r="BE545" s="91">
        <f>IF(BC545&lt;BU42,((BC545*10)+5),999999)</f>
        <v>5</v>
      </c>
      <c r="BF545" s="91">
        <f t="shared" si="425"/>
        <v>1</v>
      </c>
      <c r="BG545" s="75">
        <f t="shared" si="426"/>
        <v>0</v>
      </c>
      <c r="BH545" s="75">
        <f t="shared" si="445"/>
        <v>0</v>
      </c>
      <c r="BI545" s="75" t="b">
        <f t="shared" si="427"/>
        <v>0</v>
      </c>
      <c r="BJ545" s="75">
        <f t="shared" si="428"/>
        <v>0</v>
      </c>
      <c r="BK545" s="75">
        <f t="shared" si="429"/>
        <v>0</v>
      </c>
      <c r="BL545" s="75" t="b">
        <f t="shared" si="430"/>
        <v>1</v>
      </c>
      <c r="BM545" s="75">
        <f t="shared" si="431"/>
        <v>0</v>
      </c>
      <c r="BN545" s="75">
        <f t="shared" si="432"/>
        <v>0</v>
      </c>
      <c r="BO545" s="75" t="b">
        <f t="shared" si="433"/>
        <v>0</v>
      </c>
      <c r="BP545" s="75">
        <f t="shared" si="434"/>
        <v>0</v>
      </c>
      <c r="BQ545" s="75">
        <f t="shared" si="435"/>
        <v>0</v>
      </c>
      <c r="BR545" s="75"/>
      <c r="BS545" s="72" t="b">
        <f t="shared" si="459"/>
        <v>0</v>
      </c>
      <c r="BT545" s="72">
        <f t="shared" si="464"/>
        <v>0</v>
      </c>
      <c r="BU545" s="69" t="str">
        <f t="shared" si="463"/>
        <v/>
      </c>
      <c r="BV545" s="75"/>
      <c r="BW545" s="75"/>
      <c r="BX545" s="75"/>
      <c r="BY545" s="75"/>
      <c r="BZ545" s="75"/>
      <c r="CA545" s="75"/>
      <c r="CB545" s="75"/>
      <c r="CC545" s="75"/>
      <c r="CD545" s="79">
        <f t="shared" si="436"/>
        <v>0</v>
      </c>
      <c r="CE545" s="92">
        <f>IF(CD545&lt;CE3,CD545,CE3)</f>
        <v>0</v>
      </c>
      <c r="CF545" s="72" t="str">
        <f>IF(CE545&gt;=CE3,"BALLOON","PMT")</f>
        <v>PMT</v>
      </c>
      <c r="CG545" s="91">
        <f t="shared" si="446"/>
        <v>0</v>
      </c>
      <c r="CH545" s="91">
        <f>IF(BX1=360,CB5,CG545)</f>
        <v>0</v>
      </c>
      <c r="CI545" s="75" t="b">
        <f t="shared" si="437"/>
        <v>0</v>
      </c>
      <c r="CJ545" s="75">
        <f t="shared" si="447"/>
        <v>0</v>
      </c>
      <c r="CK545" s="75">
        <f>SUM(CJ545*CK1)</f>
        <v>0</v>
      </c>
      <c r="CL545" s="98">
        <f t="shared" si="438"/>
        <v>0</v>
      </c>
      <c r="CM545" s="97">
        <f>IF(CF545="PMT",E16-CL545,0)</f>
        <v>0</v>
      </c>
      <c r="CN545" s="97">
        <f t="shared" si="451"/>
        <v>0</v>
      </c>
      <c r="CO545" s="97">
        <f t="shared" si="439"/>
        <v>0</v>
      </c>
      <c r="CP545" s="97">
        <f t="shared" si="440"/>
        <v>0</v>
      </c>
      <c r="CQ545" s="94">
        <f t="shared" si="441"/>
        <v>0</v>
      </c>
      <c r="CR545" s="95">
        <f t="shared" si="448"/>
        <v>0</v>
      </c>
      <c r="CS545" s="96">
        <f t="shared" si="442"/>
        <v>0</v>
      </c>
      <c r="CT545" s="75">
        <f t="shared" si="450"/>
        <v>0</v>
      </c>
      <c r="CU545" s="99">
        <f t="shared" si="443"/>
        <v>0</v>
      </c>
      <c r="CV545" s="99">
        <f t="shared" si="419"/>
        <v>0</v>
      </c>
      <c r="CW545" s="100">
        <f t="shared" si="449"/>
        <v>0</v>
      </c>
      <c r="CX545" s="75">
        <f>SUM(CR545*CT545*BE1)</f>
        <v>0</v>
      </c>
    </row>
    <row r="546" spans="1:102" ht="18.95" customHeight="1">
      <c r="A546" s="45" t="str">
        <f t="shared" si="453"/>
        <v/>
      </c>
      <c r="B546" s="55" t="str">
        <f t="shared" si="455"/>
        <v/>
      </c>
      <c r="C546" s="47" t="str">
        <f t="shared" si="454"/>
        <v/>
      </c>
      <c r="D546" s="56" t="str">
        <f t="shared" si="456"/>
        <v/>
      </c>
      <c r="E546" s="121" t="str">
        <f t="shared" si="460"/>
        <v/>
      </c>
      <c r="F546" s="121"/>
      <c r="G546" s="57" t="str">
        <f t="shared" si="457"/>
        <v/>
      </c>
      <c r="H546" s="57" t="str">
        <f t="shared" si="458"/>
        <v/>
      </c>
      <c r="I546" s="128" t="str">
        <f t="shared" si="461"/>
        <v/>
      </c>
      <c r="J546" s="128" t="str">
        <f t="shared" si="462"/>
        <v/>
      </c>
      <c r="K546" s="140" t="str">
        <f t="shared" si="418"/>
        <v/>
      </c>
      <c r="L546" s="140"/>
      <c r="M546" s="139" t="str">
        <f t="shared" si="415"/>
        <v/>
      </c>
      <c r="N546" s="139"/>
      <c r="O546" s="46" t="str">
        <f t="shared" si="416"/>
        <v/>
      </c>
      <c r="P546" s="51" t="str">
        <f t="shared" si="417"/>
        <v/>
      </c>
      <c r="Q546" s="51"/>
      <c r="R546" s="75">
        <f>IF(R545+1&lt;13,(R545+1)*S1,1*S1)</f>
        <v>0</v>
      </c>
      <c r="S546" s="75">
        <f>SUM(BG546*S1)</f>
        <v>0</v>
      </c>
      <c r="T546" s="75">
        <f>IF(R546=1,(T545+1)*S1,T545*S1)</f>
        <v>0</v>
      </c>
      <c r="U546" s="75">
        <f>IF(U545+3&lt;13,(U545+3)*V1,(U545-9)*V1)</f>
        <v>0</v>
      </c>
      <c r="V546" s="75">
        <f>SUM(BG546*V1)</f>
        <v>0</v>
      </c>
      <c r="W546" s="75">
        <f>IF(U546&lt;4,(W545+1)*V1,W545*V1)</f>
        <v>0</v>
      </c>
      <c r="X546" s="75">
        <f>IF(X545+6&lt;13,(X545+6)*Y1,(X545-6)*Y1)</f>
        <v>0</v>
      </c>
      <c r="Y546" s="75">
        <f>SUM(BG546*Y1)</f>
        <v>0</v>
      </c>
      <c r="Z546" s="75">
        <f>IF(X546&lt;6,(Z545+1)*Y1,Z545*Y1)</f>
        <v>0</v>
      </c>
      <c r="AA546" s="75">
        <f>SUM(AA545*AB1)</f>
        <v>0</v>
      </c>
      <c r="AB546" s="75">
        <f>SUM(BG546*AB1)</f>
        <v>0</v>
      </c>
      <c r="AC546" s="75">
        <f>SUM(AC545+1*AB1)</f>
        <v>0</v>
      </c>
      <c r="AD546" s="75">
        <v>0</v>
      </c>
      <c r="AE546" s="75">
        <v>0</v>
      </c>
      <c r="AF546" s="75">
        <v>0</v>
      </c>
      <c r="AG546" s="75">
        <f>IF(AG545+2&lt;13,(AG545+2)*AH1,(AG545-10)*AH1)</f>
        <v>0</v>
      </c>
      <c r="AH546" s="75">
        <f>SUM(BG546*AH1)</f>
        <v>0</v>
      </c>
      <c r="AI546" s="75">
        <f>IF(AG546&lt;3,(AI545+1)*AH1,AI545*AH1)</f>
        <v>0</v>
      </c>
      <c r="AJ546" s="75">
        <f>IF(AJ544=AJ545,(AJ545+1-AK546)*AL1,AJ545*AL1)</f>
        <v>0</v>
      </c>
      <c r="AK546" s="75">
        <f t="shared" si="452"/>
        <v>0</v>
      </c>
      <c r="AL546" s="75">
        <f>IF(AJ546-AJ545=0,(AL545+15)*AL1,AM1*AL1)</f>
        <v>0</v>
      </c>
      <c r="AM546" s="75">
        <f>IF(AK546=12,(AM545+1)*AL1,AM545*AL1)</f>
        <v>0</v>
      </c>
      <c r="AN546" s="75">
        <f>IF(AN544=AN545,(AN545+1-AO546)*AO1,AN545*AO1)</f>
        <v>0</v>
      </c>
      <c r="AO546" s="75">
        <f t="shared" si="444"/>
        <v>0</v>
      </c>
      <c r="AP546" s="75">
        <f>IF(AN545=AN546,BG546*AO1,(AP545-15)*AO1)</f>
        <v>0</v>
      </c>
      <c r="AQ546" s="75">
        <f>IF(AO546=12,(AQ545+1)*AO1,AQ545*AO1)</f>
        <v>0</v>
      </c>
      <c r="AR546" s="91">
        <f>SUM(MONTH(BC545+14)*AS1)</f>
        <v>0</v>
      </c>
      <c r="AS546" s="91">
        <f>SUM(DAY(BC545+14)*AS1)</f>
        <v>0</v>
      </c>
      <c r="AT546" s="91">
        <f>SUM(YEAR(BC545+14)*AS1)</f>
        <v>0</v>
      </c>
      <c r="AU546" s="91">
        <f>SUM(MONTH(BC545+7)*AV1)</f>
        <v>0</v>
      </c>
      <c r="AV546" s="91">
        <f>SUM(DAY(BC545+7)*AV1)</f>
        <v>0</v>
      </c>
      <c r="AW546" s="91">
        <f>SUM(YEAR(BC545+7)*AV1)</f>
        <v>0</v>
      </c>
      <c r="AX546" s="91">
        <f t="shared" si="422"/>
        <v>1</v>
      </c>
      <c r="AY546" s="91">
        <f t="shared" si="420"/>
        <v>1</v>
      </c>
      <c r="AZ546" s="91">
        <f t="shared" si="421"/>
        <v>0</v>
      </c>
      <c r="BA546" s="91">
        <f t="shared" si="421"/>
        <v>0</v>
      </c>
      <c r="BB546" s="79">
        <f t="shared" si="423"/>
        <v>0</v>
      </c>
      <c r="BC546" s="91">
        <f t="shared" si="424"/>
        <v>0</v>
      </c>
      <c r="BD546" s="75" t="s">
        <v>59</v>
      </c>
      <c r="BE546" s="91">
        <f>IF(BC546&lt;BU42,((BC546*10)+5),999999)</f>
        <v>5</v>
      </c>
      <c r="BF546" s="91">
        <f t="shared" si="425"/>
        <v>1</v>
      </c>
      <c r="BG546" s="75">
        <f t="shared" si="426"/>
        <v>0</v>
      </c>
      <c r="BH546" s="75">
        <f t="shared" si="445"/>
        <v>0</v>
      </c>
      <c r="BI546" s="75" t="b">
        <f t="shared" si="427"/>
        <v>0</v>
      </c>
      <c r="BJ546" s="75">
        <f t="shared" si="428"/>
        <v>0</v>
      </c>
      <c r="BK546" s="75">
        <f t="shared" si="429"/>
        <v>0</v>
      </c>
      <c r="BL546" s="75" t="b">
        <f t="shared" si="430"/>
        <v>1</v>
      </c>
      <c r="BM546" s="75">
        <f t="shared" si="431"/>
        <v>0</v>
      </c>
      <c r="BN546" s="75">
        <f t="shared" si="432"/>
        <v>0</v>
      </c>
      <c r="BO546" s="75" t="b">
        <f t="shared" si="433"/>
        <v>0</v>
      </c>
      <c r="BP546" s="75">
        <f t="shared" si="434"/>
        <v>0</v>
      </c>
      <c r="BQ546" s="75">
        <f t="shared" si="435"/>
        <v>0</v>
      </c>
      <c r="BR546" s="75"/>
      <c r="BS546" s="72" t="b">
        <f t="shared" si="459"/>
        <v>0</v>
      </c>
      <c r="BT546" s="72">
        <f t="shared" si="464"/>
        <v>0</v>
      </c>
      <c r="BU546" s="69" t="str">
        <f t="shared" si="463"/>
        <v/>
      </c>
      <c r="BV546" s="75"/>
      <c r="BW546" s="75"/>
      <c r="BX546" s="75"/>
      <c r="BY546" s="75"/>
      <c r="BZ546" s="75"/>
      <c r="CA546" s="75"/>
      <c r="CB546" s="75"/>
      <c r="CC546" s="75"/>
      <c r="CD546" s="79">
        <f t="shared" si="436"/>
        <v>0</v>
      </c>
      <c r="CE546" s="92">
        <f>IF(CD546&lt;CE3,CD546,CE3)</f>
        <v>0</v>
      </c>
      <c r="CF546" s="72" t="str">
        <f>IF(CE546&gt;=CE3,"BALLOON","PMT")</f>
        <v>PMT</v>
      </c>
      <c r="CG546" s="91">
        <f t="shared" si="446"/>
        <v>0</v>
      </c>
      <c r="CH546" s="91">
        <f>IF(BX1=360,CB5,CG546)</f>
        <v>0</v>
      </c>
      <c r="CI546" s="75" t="b">
        <f t="shared" si="437"/>
        <v>0</v>
      </c>
      <c r="CJ546" s="75">
        <f t="shared" si="447"/>
        <v>0</v>
      </c>
      <c r="CK546" s="75">
        <f>SUM(CJ546*CK1)</f>
        <v>0</v>
      </c>
      <c r="CL546" s="98">
        <f t="shared" si="438"/>
        <v>0</v>
      </c>
      <c r="CM546" s="97">
        <f>IF(CF546="PMT",E16-CL546,0)</f>
        <v>0</v>
      </c>
      <c r="CN546" s="97">
        <f t="shared" si="451"/>
        <v>0</v>
      </c>
      <c r="CO546" s="97">
        <f t="shared" si="439"/>
        <v>0</v>
      </c>
      <c r="CP546" s="97">
        <f t="shared" si="440"/>
        <v>0</v>
      </c>
      <c r="CQ546" s="94">
        <f t="shared" si="441"/>
        <v>0</v>
      </c>
      <c r="CR546" s="95">
        <f t="shared" si="448"/>
        <v>0</v>
      </c>
      <c r="CS546" s="96">
        <f t="shared" si="442"/>
        <v>0</v>
      </c>
      <c r="CT546" s="75">
        <f t="shared" si="450"/>
        <v>0</v>
      </c>
      <c r="CU546" s="99">
        <f t="shared" si="443"/>
        <v>0</v>
      </c>
      <c r="CV546" s="99">
        <f t="shared" si="419"/>
        <v>0</v>
      </c>
      <c r="CW546" s="100">
        <f t="shared" si="449"/>
        <v>0</v>
      </c>
      <c r="CX546" s="75">
        <f>SUM(CR546*CT546*BE1)</f>
        <v>0</v>
      </c>
    </row>
    <row r="547" spans="1:102" ht="18.95" customHeight="1">
      <c r="A547" s="45" t="str">
        <f t="shared" si="453"/>
        <v/>
      </c>
      <c r="B547" s="55" t="str">
        <f t="shared" si="455"/>
        <v/>
      </c>
      <c r="C547" s="47" t="str">
        <f t="shared" si="454"/>
        <v/>
      </c>
      <c r="D547" s="56" t="str">
        <f t="shared" si="456"/>
        <v/>
      </c>
      <c r="E547" s="121" t="str">
        <f t="shared" si="460"/>
        <v/>
      </c>
      <c r="F547" s="121"/>
      <c r="G547" s="57" t="str">
        <f t="shared" si="457"/>
        <v/>
      </c>
      <c r="H547" s="57" t="str">
        <f t="shared" si="458"/>
        <v/>
      </c>
      <c r="I547" s="128" t="str">
        <f t="shared" si="461"/>
        <v/>
      </c>
      <c r="J547" s="128" t="str">
        <f t="shared" si="462"/>
        <v/>
      </c>
      <c r="K547" s="140" t="str">
        <f t="shared" si="418"/>
        <v/>
      </c>
      <c r="L547" s="140"/>
      <c r="M547" s="139" t="str">
        <f t="shared" si="415"/>
        <v/>
      </c>
      <c r="N547" s="139"/>
      <c r="O547" s="46" t="str">
        <f t="shared" si="416"/>
        <v/>
      </c>
      <c r="P547" s="51" t="str">
        <f t="shared" si="417"/>
        <v/>
      </c>
      <c r="Q547" s="51"/>
      <c r="R547" s="75">
        <f>IF(R546+1&lt;13,(R546+1)*S1,1*S1)</f>
        <v>0</v>
      </c>
      <c r="S547" s="75">
        <f>SUM(BG547*S1)</f>
        <v>0</v>
      </c>
      <c r="T547" s="75">
        <f>IF(R547=1,(T546+1)*S1,T546*S1)</f>
        <v>0</v>
      </c>
      <c r="U547" s="75">
        <f>IF(U546+3&lt;13,(U546+3)*V1,(U546-9)*V1)</f>
        <v>0</v>
      </c>
      <c r="V547" s="75">
        <f>SUM(BG547*V1)</f>
        <v>0</v>
      </c>
      <c r="W547" s="75">
        <f>IF(U547&lt;4,(W546+1)*V1,W546*V1)</f>
        <v>0</v>
      </c>
      <c r="X547" s="75">
        <f>IF(X546+6&lt;13,(X546+6)*Y1,(X546-6)*Y1)</f>
        <v>0</v>
      </c>
      <c r="Y547" s="75">
        <f>SUM(BG547*Y1)</f>
        <v>0</v>
      </c>
      <c r="Z547" s="75">
        <f>IF(X547&lt;6,(Z546+1)*Y1,Z546*Y1)</f>
        <v>0</v>
      </c>
      <c r="AA547" s="75">
        <f>SUM(AA546*AB1)</f>
        <v>0</v>
      </c>
      <c r="AB547" s="75">
        <f>SUM(BG547*AB1)</f>
        <v>0</v>
      </c>
      <c r="AC547" s="75">
        <f>SUM(AC546+1*AB1)</f>
        <v>0</v>
      </c>
      <c r="AD547" s="75">
        <v>0</v>
      </c>
      <c r="AE547" s="75">
        <v>0</v>
      </c>
      <c r="AF547" s="75">
        <v>0</v>
      </c>
      <c r="AG547" s="75">
        <f>IF(AG546+2&lt;13,(AG546+2)*AH1,(AG546-10)*AH1)</f>
        <v>0</v>
      </c>
      <c r="AH547" s="75">
        <f>SUM(BG547*AH1)</f>
        <v>0</v>
      </c>
      <c r="AI547" s="75">
        <f>IF(AG547&lt;3,(AI546+1)*AH1,AI546*AH1)</f>
        <v>0</v>
      </c>
      <c r="AJ547" s="75">
        <f>IF(AJ545=AJ546,(AJ546+1-AK547)*AL1,AJ546*AL1)</f>
        <v>0</v>
      </c>
      <c r="AK547" s="75">
        <f t="shared" si="452"/>
        <v>0</v>
      </c>
      <c r="AL547" s="75">
        <f>IF(AJ547-AJ546=0,(AL546+15)*AL1,AM1*AL1)</f>
        <v>0</v>
      </c>
      <c r="AM547" s="75">
        <f>IF(AK547=12,(AM546+1)*AL1,AM546*AL1)</f>
        <v>0</v>
      </c>
      <c r="AN547" s="75">
        <f>IF(AN545=AN546,(AN546+1-AO547)*AO1,AN546*AO1)</f>
        <v>0</v>
      </c>
      <c r="AO547" s="75">
        <f t="shared" si="444"/>
        <v>0</v>
      </c>
      <c r="AP547" s="75">
        <f>IF(AN546=AN547,BG547*AO1,(AP546-15)*AO1)</f>
        <v>0</v>
      </c>
      <c r="AQ547" s="75">
        <f>IF(AO547=12,(AQ546+1)*AO1,AQ546*AO1)</f>
        <v>0</v>
      </c>
      <c r="AR547" s="91">
        <f>SUM(MONTH(BC546+14)*AS1)</f>
        <v>0</v>
      </c>
      <c r="AS547" s="91">
        <f>SUM(DAY(BC546+14)*AS1)</f>
        <v>0</v>
      </c>
      <c r="AT547" s="91">
        <f>SUM(YEAR(BC546+14)*AS1)</f>
        <v>0</v>
      </c>
      <c r="AU547" s="91">
        <f>SUM(MONTH(BC546+7)*AV1)</f>
        <v>0</v>
      </c>
      <c r="AV547" s="91">
        <f>SUM(DAY(BC546+7)*AV1)</f>
        <v>0</v>
      </c>
      <c r="AW547" s="91">
        <f>SUM(YEAR(BC546+7)*AV1)</f>
        <v>0</v>
      </c>
      <c r="AX547" s="91">
        <f t="shared" si="422"/>
        <v>1</v>
      </c>
      <c r="AY547" s="91">
        <f t="shared" si="420"/>
        <v>1</v>
      </c>
      <c r="AZ547" s="91">
        <f t="shared" si="421"/>
        <v>0</v>
      </c>
      <c r="BA547" s="91">
        <f t="shared" si="421"/>
        <v>0</v>
      </c>
      <c r="BB547" s="79">
        <f t="shared" si="423"/>
        <v>0</v>
      </c>
      <c r="BC547" s="91">
        <f t="shared" si="424"/>
        <v>0</v>
      </c>
      <c r="BD547" s="75" t="s">
        <v>59</v>
      </c>
      <c r="BE547" s="91">
        <f>IF(BC547&lt;BU42,((BC547*10)+5),999999)</f>
        <v>5</v>
      </c>
      <c r="BF547" s="91">
        <f t="shared" si="425"/>
        <v>1</v>
      </c>
      <c r="BG547" s="75">
        <f t="shared" si="426"/>
        <v>0</v>
      </c>
      <c r="BH547" s="75">
        <f t="shared" si="445"/>
        <v>0</v>
      </c>
      <c r="BI547" s="75" t="b">
        <f t="shared" si="427"/>
        <v>0</v>
      </c>
      <c r="BJ547" s="75">
        <f t="shared" si="428"/>
        <v>0</v>
      </c>
      <c r="BK547" s="75">
        <f t="shared" si="429"/>
        <v>0</v>
      </c>
      <c r="BL547" s="75" t="b">
        <f t="shared" si="430"/>
        <v>1</v>
      </c>
      <c r="BM547" s="75">
        <f t="shared" si="431"/>
        <v>0</v>
      </c>
      <c r="BN547" s="75">
        <f t="shared" si="432"/>
        <v>0</v>
      </c>
      <c r="BO547" s="75" t="b">
        <f t="shared" si="433"/>
        <v>0</v>
      </c>
      <c r="BP547" s="75">
        <f t="shared" si="434"/>
        <v>0</v>
      </c>
      <c r="BQ547" s="75">
        <f t="shared" si="435"/>
        <v>0</v>
      </c>
      <c r="BR547" s="75"/>
      <c r="BS547" s="72" t="b">
        <f t="shared" si="459"/>
        <v>0</v>
      </c>
      <c r="BT547" s="72">
        <f t="shared" si="464"/>
        <v>0</v>
      </c>
      <c r="BU547" s="69" t="str">
        <f t="shared" si="463"/>
        <v/>
      </c>
      <c r="BV547" s="75"/>
      <c r="BW547" s="75"/>
      <c r="BX547" s="75"/>
      <c r="BY547" s="75"/>
      <c r="BZ547" s="75"/>
      <c r="CA547" s="75"/>
      <c r="CB547" s="75"/>
      <c r="CC547" s="75"/>
      <c r="CD547" s="79">
        <f t="shared" si="436"/>
        <v>0</v>
      </c>
      <c r="CE547" s="92">
        <f>IF(CD547&lt;CE3,CD547,CE3)</f>
        <v>0</v>
      </c>
      <c r="CF547" s="72" t="str">
        <f>IF(CE547&gt;=CE3,"BALLOON","PMT")</f>
        <v>PMT</v>
      </c>
      <c r="CG547" s="91">
        <f t="shared" si="446"/>
        <v>0</v>
      </c>
      <c r="CH547" s="91">
        <f>IF(BX1=360,CB5,CG547)</f>
        <v>0</v>
      </c>
      <c r="CI547" s="75" t="b">
        <f t="shared" si="437"/>
        <v>0</v>
      </c>
      <c r="CJ547" s="75">
        <f t="shared" si="447"/>
        <v>0</v>
      </c>
      <c r="CK547" s="75">
        <f>SUM(CJ547*CK1)</f>
        <v>0</v>
      </c>
      <c r="CL547" s="98">
        <f t="shared" si="438"/>
        <v>0</v>
      </c>
      <c r="CM547" s="97">
        <f>IF(CF547="PMT",E16-CL547,0)</f>
        <v>0</v>
      </c>
      <c r="CN547" s="97">
        <f t="shared" si="451"/>
        <v>0</v>
      </c>
      <c r="CO547" s="97">
        <f t="shared" si="439"/>
        <v>0</v>
      </c>
      <c r="CP547" s="97">
        <f t="shared" si="440"/>
        <v>0</v>
      </c>
      <c r="CQ547" s="94">
        <f t="shared" si="441"/>
        <v>0</v>
      </c>
      <c r="CR547" s="95">
        <f t="shared" si="448"/>
        <v>0</v>
      </c>
      <c r="CS547" s="96">
        <f t="shared" si="442"/>
        <v>0</v>
      </c>
      <c r="CT547" s="75">
        <f t="shared" si="450"/>
        <v>0</v>
      </c>
      <c r="CU547" s="99">
        <f t="shared" si="443"/>
        <v>0</v>
      </c>
      <c r="CV547" s="99">
        <f t="shared" si="419"/>
        <v>0</v>
      </c>
      <c r="CW547" s="100">
        <f t="shared" si="449"/>
        <v>0</v>
      </c>
      <c r="CX547" s="75">
        <f>SUM(CR547*CT547*BE1)</f>
        <v>0</v>
      </c>
    </row>
    <row r="548" spans="1:102" ht="18.95" customHeight="1">
      <c r="A548" s="45" t="str">
        <f t="shared" si="453"/>
        <v/>
      </c>
      <c r="B548" s="55" t="str">
        <f t="shared" si="455"/>
        <v/>
      </c>
      <c r="C548" s="47" t="str">
        <f t="shared" si="454"/>
        <v/>
      </c>
      <c r="D548" s="56" t="str">
        <f t="shared" si="456"/>
        <v/>
      </c>
      <c r="E548" s="121" t="str">
        <f t="shared" si="460"/>
        <v/>
      </c>
      <c r="F548" s="121"/>
      <c r="G548" s="57" t="str">
        <f t="shared" si="457"/>
        <v/>
      </c>
      <c r="H548" s="57" t="str">
        <f t="shared" si="458"/>
        <v/>
      </c>
      <c r="I548" s="128" t="str">
        <f t="shared" si="461"/>
        <v/>
      </c>
      <c r="J548" s="128" t="str">
        <f t="shared" si="462"/>
        <v/>
      </c>
      <c r="K548" s="140" t="str">
        <f t="shared" si="418"/>
        <v/>
      </c>
      <c r="L548" s="140"/>
      <c r="M548" s="139" t="str">
        <f t="shared" ref="M548:M611" si="465">IF(C548="","","$____________")</f>
        <v/>
      </c>
      <c r="N548" s="139"/>
      <c r="O548" s="46" t="str">
        <f t="shared" si="416"/>
        <v/>
      </c>
      <c r="P548" s="51" t="str">
        <f t="shared" si="417"/>
        <v/>
      </c>
      <c r="Q548" s="51"/>
      <c r="R548" s="75">
        <f>IF(R547+1&lt;13,(R547+1)*S1,1*S1)</f>
        <v>0</v>
      </c>
      <c r="S548" s="75">
        <f>SUM(BG548*S1)</f>
        <v>0</v>
      </c>
      <c r="T548" s="75">
        <f>IF(R548=1,(T547+1)*S1,T547*S1)</f>
        <v>0</v>
      </c>
      <c r="U548" s="75">
        <f>IF(U547+3&lt;13,(U547+3)*V1,(U547-9)*V1)</f>
        <v>0</v>
      </c>
      <c r="V548" s="75">
        <f>SUM(BG548*V1)</f>
        <v>0</v>
      </c>
      <c r="W548" s="75">
        <f>IF(U548&lt;4,(W547+1)*V1,W547*V1)</f>
        <v>0</v>
      </c>
      <c r="X548" s="75">
        <f>IF(X547+6&lt;13,(X547+6)*Y1,(X547-6)*Y1)</f>
        <v>0</v>
      </c>
      <c r="Y548" s="75">
        <f>SUM(BG548*Y1)</f>
        <v>0</v>
      </c>
      <c r="Z548" s="75">
        <f>IF(X548&lt;6,(Z547+1)*Y1,Z547*Y1)</f>
        <v>0</v>
      </c>
      <c r="AA548" s="75">
        <f>SUM(AA547*AB1)</f>
        <v>0</v>
      </c>
      <c r="AB548" s="75">
        <f>SUM(BG548*AB1)</f>
        <v>0</v>
      </c>
      <c r="AC548" s="75">
        <f>SUM(AC547+1*AB1)</f>
        <v>0</v>
      </c>
      <c r="AD548" s="75">
        <v>0</v>
      </c>
      <c r="AE548" s="75">
        <v>0</v>
      </c>
      <c r="AF548" s="75">
        <v>0</v>
      </c>
      <c r="AG548" s="75">
        <f>IF(AG547+2&lt;13,(AG547+2)*AH1,(AG547-10)*AH1)</f>
        <v>0</v>
      </c>
      <c r="AH548" s="75">
        <f>SUM(BG548*AH1)</f>
        <v>0</v>
      </c>
      <c r="AI548" s="75">
        <f>IF(AG548&lt;3,(AI547+1)*AH1,AI547*AH1)</f>
        <v>0</v>
      </c>
      <c r="AJ548" s="75">
        <f>IF(AJ546=AJ547,(AJ547+1-AK548)*AL1,AJ547*AL1)</f>
        <v>0</v>
      </c>
      <c r="AK548" s="75">
        <f t="shared" si="452"/>
        <v>0</v>
      </c>
      <c r="AL548" s="75">
        <f>IF(AJ548-AJ547=0,(AL547+15)*AL1,AM1*AL1)</f>
        <v>0</v>
      </c>
      <c r="AM548" s="75">
        <f>IF(AK548=12,(AM547+1)*AL1,AM547*AL1)</f>
        <v>0</v>
      </c>
      <c r="AN548" s="75">
        <f>IF(AN546=AN547,(AN547+1-AO548)*AO1,AN547*AO1)</f>
        <v>0</v>
      </c>
      <c r="AO548" s="75">
        <f t="shared" si="444"/>
        <v>0</v>
      </c>
      <c r="AP548" s="75">
        <f>IF(AN547=AN548,BG548*AO1,(AP547-15)*AO1)</f>
        <v>0</v>
      </c>
      <c r="AQ548" s="75">
        <f>IF(AO548=12,(AQ547+1)*AO1,AQ547*AO1)</f>
        <v>0</v>
      </c>
      <c r="AR548" s="91">
        <f>SUM(MONTH(BC547+14)*AS1)</f>
        <v>0</v>
      </c>
      <c r="AS548" s="91">
        <f>SUM(DAY(BC547+14)*AS1)</f>
        <v>0</v>
      </c>
      <c r="AT548" s="91">
        <f>SUM(YEAR(BC547+14)*AS1)</f>
        <v>0</v>
      </c>
      <c r="AU548" s="91">
        <f>SUM(MONTH(BC547+7)*AV1)</f>
        <v>0</v>
      </c>
      <c r="AV548" s="91">
        <f>SUM(DAY(BC547+7)*AV1)</f>
        <v>0</v>
      </c>
      <c r="AW548" s="91">
        <f>SUM(YEAR(BC547+7)*AV1)</f>
        <v>0</v>
      </c>
      <c r="AX548" s="91">
        <f t="shared" si="422"/>
        <v>1</v>
      </c>
      <c r="AY548" s="91">
        <f t="shared" si="420"/>
        <v>1</v>
      </c>
      <c r="AZ548" s="91">
        <f t="shared" si="421"/>
        <v>0</v>
      </c>
      <c r="BA548" s="91">
        <f t="shared" si="421"/>
        <v>0</v>
      </c>
      <c r="BB548" s="79">
        <f t="shared" si="423"/>
        <v>0</v>
      </c>
      <c r="BC548" s="91">
        <f t="shared" si="424"/>
        <v>0</v>
      </c>
      <c r="BD548" s="75" t="s">
        <v>59</v>
      </c>
      <c r="BE548" s="91">
        <f>IF(BC548&lt;BU42,((BC548*10)+5),999999)</f>
        <v>5</v>
      </c>
      <c r="BF548" s="91">
        <f t="shared" si="425"/>
        <v>1</v>
      </c>
      <c r="BG548" s="75">
        <f t="shared" si="426"/>
        <v>0</v>
      </c>
      <c r="BH548" s="75">
        <f t="shared" si="445"/>
        <v>0</v>
      </c>
      <c r="BI548" s="75" t="b">
        <f t="shared" si="427"/>
        <v>0</v>
      </c>
      <c r="BJ548" s="75">
        <f t="shared" si="428"/>
        <v>0</v>
      </c>
      <c r="BK548" s="75">
        <f t="shared" si="429"/>
        <v>0</v>
      </c>
      <c r="BL548" s="75" t="b">
        <f t="shared" si="430"/>
        <v>1</v>
      </c>
      <c r="BM548" s="75">
        <f t="shared" si="431"/>
        <v>0</v>
      </c>
      <c r="BN548" s="75">
        <f t="shared" si="432"/>
        <v>0</v>
      </c>
      <c r="BO548" s="75" t="b">
        <f t="shared" si="433"/>
        <v>0</v>
      </c>
      <c r="BP548" s="75">
        <f t="shared" si="434"/>
        <v>0</v>
      </c>
      <c r="BQ548" s="75">
        <f t="shared" si="435"/>
        <v>0</v>
      </c>
      <c r="BR548" s="75"/>
      <c r="BS548" s="72" t="b">
        <f t="shared" si="459"/>
        <v>0</v>
      </c>
      <c r="BT548" s="72">
        <f t="shared" si="464"/>
        <v>0</v>
      </c>
      <c r="BU548" s="69" t="str">
        <f t="shared" si="463"/>
        <v/>
      </c>
      <c r="BV548" s="75"/>
      <c r="BW548" s="75"/>
      <c r="BX548" s="75"/>
      <c r="BY548" s="75"/>
      <c r="BZ548" s="75"/>
      <c r="CA548" s="75"/>
      <c r="CB548" s="75"/>
      <c r="CC548" s="75"/>
      <c r="CD548" s="79">
        <f t="shared" si="436"/>
        <v>0</v>
      </c>
      <c r="CE548" s="92">
        <f>IF(CD548&lt;CE3,CD548,CE3)</f>
        <v>0</v>
      </c>
      <c r="CF548" s="72" t="str">
        <f>IF(CE548&gt;=CE3,"BALLOON","PMT")</f>
        <v>PMT</v>
      </c>
      <c r="CG548" s="91">
        <f t="shared" si="446"/>
        <v>0</v>
      </c>
      <c r="CH548" s="91">
        <f>IF(BX1=360,CB5,CG548)</f>
        <v>0</v>
      </c>
      <c r="CI548" s="75" t="b">
        <f t="shared" si="437"/>
        <v>0</v>
      </c>
      <c r="CJ548" s="75">
        <f t="shared" si="447"/>
        <v>0</v>
      </c>
      <c r="CK548" s="75">
        <f>SUM(CJ548*CK1)</f>
        <v>0</v>
      </c>
      <c r="CL548" s="98">
        <f t="shared" si="438"/>
        <v>0</v>
      </c>
      <c r="CM548" s="97">
        <f>IF(CF548="PMT",E16-CL548,0)</f>
        <v>0</v>
      </c>
      <c r="CN548" s="97">
        <f t="shared" si="451"/>
        <v>0</v>
      </c>
      <c r="CO548" s="97">
        <f t="shared" si="439"/>
        <v>0</v>
      </c>
      <c r="CP548" s="97">
        <f t="shared" si="440"/>
        <v>0</v>
      </c>
      <c r="CQ548" s="94">
        <f t="shared" si="441"/>
        <v>0</v>
      </c>
      <c r="CR548" s="95">
        <f t="shared" si="448"/>
        <v>0</v>
      </c>
      <c r="CS548" s="96">
        <f t="shared" si="442"/>
        <v>0</v>
      </c>
      <c r="CT548" s="75">
        <f t="shared" si="450"/>
        <v>0</v>
      </c>
      <c r="CU548" s="99">
        <f t="shared" si="443"/>
        <v>0</v>
      </c>
      <c r="CV548" s="99">
        <f t="shared" si="419"/>
        <v>0</v>
      </c>
      <c r="CW548" s="100">
        <f t="shared" si="449"/>
        <v>0</v>
      </c>
      <c r="CX548" s="75">
        <f>SUM(CR548*CT548*BE1)</f>
        <v>0</v>
      </c>
    </row>
    <row r="549" spans="1:102" ht="18.95" customHeight="1">
      <c r="A549" s="45" t="str">
        <f t="shared" si="453"/>
        <v/>
      </c>
      <c r="B549" s="55" t="str">
        <f t="shared" si="455"/>
        <v/>
      </c>
      <c r="C549" s="47" t="str">
        <f t="shared" si="454"/>
        <v/>
      </c>
      <c r="D549" s="56" t="str">
        <f t="shared" si="456"/>
        <v/>
      </c>
      <c r="E549" s="121" t="str">
        <f t="shared" si="460"/>
        <v/>
      </c>
      <c r="F549" s="121"/>
      <c r="G549" s="57" t="str">
        <f t="shared" si="457"/>
        <v/>
      </c>
      <c r="H549" s="57" t="str">
        <f t="shared" si="458"/>
        <v/>
      </c>
      <c r="I549" s="128" t="str">
        <f t="shared" si="461"/>
        <v/>
      </c>
      <c r="J549" s="128" t="str">
        <f t="shared" si="462"/>
        <v/>
      </c>
      <c r="K549" s="140" t="str">
        <f t="shared" si="418"/>
        <v/>
      </c>
      <c r="L549" s="140"/>
      <c r="M549" s="139" t="str">
        <f t="shared" si="465"/>
        <v/>
      </c>
      <c r="N549" s="139"/>
      <c r="O549" s="46" t="str">
        <f t="shared" si="416"/>
        <v/>
      </c>
      <c r="P549" s="51" t="str">
        <f t="shared" si="417"/>
        <v/>
      </c>
      <c r="Q549" s="51"/>
      <c r="R549" s="75">
        <f>IF(R548+1&lt;13,(R548+1)*S1,1*S1)</f>
        <v>0</v>
      </c>
      <c r="S549" s="75">
        <f>SUM(BG549*S1)</f>
        <v>0</v>
      </c>
      <c r="T549" s="75">
        <f>IF(R549=1,(T548+1)*S1,T548*S1)</f>
        <v>0</v>
      </c>
      <c r="U549" s="75">
        <f>IF(U548+3&lt;13,(U548+3)*V1,(U548-9)*V1)</f>
        <v>0</v>
      </c>
      <c r="V549" s="75">
        <f>SUM(BG549*V1)</f>
        <v>0</v>
      </c>
      <c r="W549" s="75">
        <f>IF(U549&lt;4,(W548+1)*V1,W548*V1)</f>
        <v>0</v>
      </c>
      <c r="X549" s="75">
        <f>IF(X548+6&lt;13,(X548+6)*Y1,(X548-6)*Y1)</f>
        <v>0</v>
      </c>
      <c r="Y549" s="75">
        <f>SUM(BG549*Y1)</f>
        <v>0</v>
      </c>
      <c r="Z549" s="75">
        <f>IF(X549&lt;6,(Z548+1)*Y1,Z548*Y1)</f>
        <v>0</v>
      </c>
      <c r="AA549" s="75">
        <f>SUM(AA548*AB1)</f>
        <v>0</v>
      </c>
      <c r="AB549" s="75">
        <f>SUM(BG549*AB1)</f>
        <v>0</v>
      </c>
      <c r="AC549" s="75">
        <f>SUM(AC548+1*AB1)</f>
        <v>0</v>
      </c>
      <c r="AD549" s="75">
        <v>0</v>
      </c>
      <c r="AE549" s="75">
        <v>0</v>
      </c>
      <c r="AF549" s="75">
        <v>0</v>
      </c>
      <c r="AG549" s="75">
        <f>IF(AG548+2&lt;13,(AG548+2)*AH1,(AG548-10)*AH1)</f>
        <v>0</v>
      </c>
      <c r="AH549" s="75">
        <f>SUM(BG549*AH1)</f>
        <v>0</v>
      </c>
      <c r="AI549" s="75">
        <f>IF(AG549&lt;3,(AI548+1)*AH1,AI548*AH1)</f>
        <v>0</v>
      </c>
      <c r="AJ549" s="75">
        <f>IF(AJ547=AJ548,(AJ548+1-AK549)*AL1,AJ548*AL1)</f>
        <v>0</v>
      </c>
      <c r="AK549" s="75">
        <f t="shared" si="452"/>
        <v>0</v>
      </c>
      <c r="AL549" s="75">
        <f>IF(AJ549-AJ548=0,(AL548+15)*AL1,AM1*AL1)</f>
        <v>0</v>
      </c>
      <c r="AM549" s="75">
        <f>IF(AK549=12,(AM548+1)*AL1,AM548*AL1)</f>
        <v>0</v>
      </c>
      <c r="AN549" s="75">
        <f>IF(AN547=AN548,(AN548+1-AO549)*AO1,AN548*AO1)</f>
        <v>0</v>
      </c>
      <c r="AO549" s="75">
        <f t="shared" si="444"/>
        <v>0</v>
      </c>
      <c r="AP549" s="75">
        <f>IF(AN548=AN549,BG549*AO1,(AP548-15)*AO1)</f>
        <v>0</v>
      </c>
      <c r="AQ549" s="75">
        <f>IF(AO549=12,(AQ548+1)*AO1,AQ548*AO1)</f>
        <v>0</v>
      </c>
      <c r="AR549" s="91">
        <f>SUM(MONTH(BC548+14)*AS1)</f>
        <v>0</v>
      </c>
      <c r="AS549" s="91">
        <f>SUM(DAY(BC548+14)*AS1)</f>
        <v>0</v>
      </c>
      <c r="AT549" s="91">
        <f>SUM(YEAR(BC548+14)*AS1)</f>
        <v>0</v>
      </c>
      <c r="AU549" s="91">
        <f>SUM(MONTH(BC548+7)*AV1)</f>
        <v>0</v>
      </c>
      <c r="AV549" s="91">
        <f>SUM(DAY(BC548+7)*AV1)</f>
        <v>0</v>
      </c>
      <c r="AW549" s="91">
        <f>SUM(YEAR(BC548+7)*AV1)</f>
        <v>0</v>
      </c>
      <c r="AX549" s="91">
        <f t="shared" si="422"/>
        <v>1</v>
      </c>
      <c r="AY549" s="91">
        <f t="shared" si="420"/>
        <v>1</v>
      </c>
      <c r="AZ549" s="91">
        <f t="shared" si="421"/>
        <v>0</v>
      </c>
      <c r="BA549" s="91">
        <f t="shared" si="421"/>
        <v>0</v>
      </c>
      <c r="BB549" s="79">
        <f t="shared" si="423"/>
        <v>0</v>
      </c>
      <c r="BC549" s="91">
        <f t="shared" si="424"/>
        <v>0</v>
      </c>
      <c r="BD549" s="75" t="s">
        <v>59</v>
      </c>
      <c r="BE549" s="91">
        <f>IF(BC549&lt;BU42,((BC549*10)+5),999999)</f>
        <v>5</v>
      </c>
      <c r="BF549" s="91">
        <f t="shared" si="425"/>
        <v>1</v>
      </c>
      <c r="BG549" s="75">
        <f t="shared" si="426"/>
        <v>0</v>
      </c>
      <c r="BH549" s="75">
        <f t="shared" si="445"/>
        <v>0</v>
      </c>
      <c r="BI549" s="75" t="b">
        <f t="shared" si="427"/>
        <v>0</v>
      </c>
      <c r="BJ549" s="75">
        <f t="shared" si="428"/>
        <v>0</v>
      </c>
      <c r="BK549" s="75">
        <f t="shared" si="429"/>
        <v>0</v>
      </c>
      <c r="BL549" s="75" t="b">
        <f t="shared" si="430"/>
        <v>1</v>
      </c>
      <c r="BM549" s="75">
        <f t="shared" si="431"/>
        <v>0</v>
      </c>
      <c r="BN549" s="75">
        <f t="shared" si="432"/>
        <v>0</v>
      </c>
      <c r="BO549" s="75" t="b">
        <f t="shared" si="433"/>
        <v>0</v>
      </c>
      <c r="BP549" s="75">
        <f t="shared" si="434"/>
        <v>0</v>
      </c>
      <c r="BQ549" s="75">
        <f t="shared" si="435"/>
        <v>0</v>
      </c>
      <c r="BR549" s="75"/>
      <c r="BS549" s="72" t="b">
        <f t="shared" si="459"/>
        <v>0</v>
      </c>
      <c r="BT549" s="72">
        <f t="shared" si="464"/>
        <v>0</v>
      </c>
      <c r="BU549" s="69" t="str">
        <f t="shared" si="463"/>
        <v/>
      </c>
      <c r="BV549" s="75"/>
      <c r="BW549" s="75"/>
      <c r="BX549" s="75"/>
      <c r="BY549" s="75"/>
      <c r="BZ549" s="75"/>
      <c r="CA549" s="75"/>
      <c r="CB549" s="75"/>
      <c r="CC549" s="75"/>
      <c r="CD549" s="79">
        <f t="shared" si="436"/>
        <v>0</v>
      </c>
      <c r="CE549" s="92">
        <f>IF(CD549&lt;CE3,CD549,CE3)</f>
        <v>0</v>
      </c>
      <c r="CF549" s="72" t="str">
        <f>IF(CE549&gt;=CE3,"BALLOON","PMT")</f>
        <v>PMT</v>
      </c>
      <c r="CG549" s="91">
        <f t="shared" si="446"/>
        <v>0</v>
      </c>
      <c r="CH549" s="91">
        <f>IF(BX1=360,CB5,CG549)</f>
        <v>0</v>
      </c>
      <c r="CI549" s="75" t="b">
        <f t="shared" si="437"/>
        <v>0</v>
      </c>
      <c r="CJ549" s="75">
        <f t="shared" si="447"/>
        <v>0</v>
      </c>
      <c r="CK549" s="75">
        <f>SUM(CJ549*CK1)</f>
        <v>0</v>
      </c>
      <c r="CL549" s="98">
        <f t="shared" si="438"/>
        <v>0</v>
      </c>
      <c r="CM549" s="97">
        <f>IF(CF549="PMT",E16-CL549,0)</f>
        <v>0</v>
      </c>
      <c r="CN549" s="97">
        <f t="shared" si="451"/>
        <v>0</v>
      </c>
      <c r="CO549" s="97">
        <f t="shared" si="439"/>
        <v>0</v>
      </c>
      <c r="CP549" s="97">
        <f t="shared" si="440"/>
        <v>0</v>
      </c>
      <c r="CQ549" s="94">
        <f t="shared" si="441"/>
        <v>0</v>
      </c>
      <c r="CR549" s="95">
        <f t="shared" si="448"/>
        <v>0</v>
      </c>
      <c r="CS549" s="96">
        <f t="shared" si="442"/>
        <v>0</v>
      </c>
      <c r="CT549" s="75">
        <f t="shared" si="450"/>
        <v>0</v>
      </c>
      <c r="CU549" s="99">
        <f t="shared" si="443"/>
        <v>0</v>
      </c>
      <c r="CV549" s="99">
        <f t="shared" si="419"/>
        <v>0</v>
      </c>
      <c r="CW549" s="100">
        <f t="shared" si="449"/>
        <v>0</v>
      </c>
      <c r="CX549" s="75">
        <f>SUM(CR549*CT549*BE1)</f>
        <v>0</v>
      </c>
    </row>
    <row r="550" spans="1:102" ht="18.95" customHeight="1">
      <c r="A550" s="45" t="str">
        <f t="shared" si="453"/>
        <v/>
      </c>
      <c r="B550" s="55" t="str">
        <f t="shared" si="455"/>
        <v/>
      </c>
      <c r="C550" s="47" t="str">
        <f t="shared" si="454"/>
        <v/>
      </c>
      <c r="D550" s="56" t="str">
        <f t="shared" si="456"/>
        <v/>
      </c>
      <c r="E550" s="121" t="str">
        <f t="shared" si="460"/>
        <v/>
      </c>
      <c r="F550" s="121"/>
      <c r="G550" s="57" t="str">
        <f t="shared" si="457"/>
        <v/>
      </c>
      <c r="H550" s="57" t="str">
        <f t="shared" si="458"/>
        <v/>
      </c>
      <c r="I550" s="128" t="str">
        <f t="shared" si="461"/>
        <v/>
      </c>
      <c r="J550" s="128" t="str">
        <f t="shared" si="462"/>
        <v/>
      </c>
      <c r="K550" s="140" t="str">
        <f t="shared" ref="K550:K584" si="466">IF(C550="","","_____________")</f>
        <v/>
      </c>
      <c r="L550" s="140"/>
      <c r="M550" s="139" t="str">
        <f t="shared" si="465"/>
        <v/>
      </c>
      <c r="N550" s="139"/>
      <c r="O550" s="46" t="str">
        <f t="shared" si="416"/>
        <v/>
      </c>
      <c r="P550" s="51" t="str">
        <f t="shared" si="417"/>
        <v/>
      </c>
      <c r="Q550" s="51"/>
      <c r="R550" s="75">
        <f>IF(R549+1&lt;13,(R549+1)*S1,1*S1)</f>
        <v>0</v>
      </c>
      <c r="S550" s="75">
        <f>SUM(BG550*S1)</f>
        <v>0</v>
      </c>
      <c r="T550" s="75">
        <f>IF(R550=1,(T549+1)*S1,T549*S1)</f>
        <v>0</v>
      </c>
      <c r="U550" s="75">
        <f>IF(U549+3&lt;13,(U549+3)*V1,(U549-9)*V1)</f>
        <v>0</v>
      </c>
      <c r="V550" s="75">
        <f>SUM(BG550*V1)</f>
        <v>0</v>
      </c>
      <c r="W550" s="75">
        <f>IF(U550&lt;4,(W549+1)*V1,W549*V1)</f>
        <v>0</v>
      </c>
      <c r="X550" s="75">
        <f>IF(X549+6&lt;13,(X549+6)*Y1,(X549-6)*Y1)</f>
        <v>0</v>
      </c>
      <c r="Y550" s="75">
        <f>SUM(BG550*Y1)</f>
        <v>0</v>
      </c>
      <c r="Z550" s="75">
        <f>IF(X550&lt;6,(Z549+1)*Y1,Z549*Y1)</f>
        <v>0</v>
      </c>
      <c r="AA550" s="75">
        <f>SUM(AA549*AB1)</f>
        <v>0</v>
      </c>
      <c r="AB550" s="75">
        <f>SUM(BG550*AB1)</f>
        <v>0</v>
      </c>
      <c r="AC550" s="75">
        <f>SUM(AC549+1*AB1)</f>
        <v>0</v>
      </c>
      <c r="AD550" s="75">
        <v>0</v>
      </c>
      <c r="AE550" s="75">
        <v>0</v>
      </c>
      <c r="AF550" s="75">
        <v>0</v>
      </c>
      <c r="AG550" s="75">
        <f>IF(AG549+2&lt;13,(AG549+2)*AH1,(AG549-10)*AH1)</f>
        <v>0</v>
      </c>
      <c r="AH550" s="75">
        <f>SUM(BG550*AH1)</f>
        <v>0</v>
      </c>
      <c r="AI550" s="75">
        <f>IF(AG550&lt;3,(AI549+1)*AH1,AI549*AH1)</f>
        <v>0</v>
      </c>
      <c r="AJ550" s="75">
        <f>IF(AJ548=AJ549,(AJ549+1-AK550)*AL1,AJ549*AL1)</f>
        <v>0</v>
      </c>
      <c r="AK550" s="75">
        <f t="shared" si="452"/>
        <v>0</v>
      </c>
      <c r="AL550" s="75">
        <f>IF(AJ550-AJ549=0,(AL549+15)*AL1,AM1*AL1)</f>
        <v>0</v>
      </c>
      <c r="AM550" s="75">
        <f>IF(AK550=12,(AM549+1)*AL1,AM549*AL1)</f>
        <v>0</v>
      </c>
      <c r="AN550" s="75">
        <f>IF(AN548=AN549,(AN549+1-AO550)*AO1,AN549*AO1)</f>
        <v>0</v>
      </c>
      <c r="AO550" s="75">
        <f t="shared" si="444"/>
        <v>0</v>
      </c>
      <c r="AP550" s="75">
        <f>IF(AN549=AN550,BG550*AO1,(AP549-15)*AO1)</f>
        <v>0</v>
      </c>
      <c r="AQ550" s="75">
        <f>IF(AO550=12,(AQ549+1)*AO1,AQ549*AO1)</f>
        <v>0</v>
      </c>
      <c r="AR550" s="91">
        <f>SUM(MONTH(BC549+14)*AS1)</f>
        <v>0</v>
      </c>
      <c r="AS550" s="91">
        <f>SUM(DAY(BC549+14)*AS1)</f>
        <v>0</v>
      </c>
      <c r="AT550" s="91">
        <f>SUM(YEAR(BC549+14)*AS1)</f>
        <v>0</v>
      </c>
      <c r="AU550" s="91">
        <f>SUM(MONTH(BC549+7)*AV1)</f>
        <v>0</v>
      </c>
      <c r="AV550" s="91">
        <f>SUM(DAY(BC549+7)*AV1)</f>
        <v>0</v>
      </c>
      <c r="AW550" s="91">
        <f>SUM(YEAR(BC549+7)*AV1)</f>
        <v>0</v>
      </c>
      <c r="AX550" s="91">
        <f t="shared" si="422"/>
        <v>1</v>
      </c>
      <c r="AY550" s="91">
        <f t="shared" si="420"/>
        <v>1</v>
      </c>
      <c r="AZ550" s="91">
        <f t="shared" si="421"/>
        <v>0</v>
      </c>
      <c r="BA550" s="91">
        <f t="shared" si="421"/>
        <v>0</v>
      </c>
      <c r="BB550" s="79">
        <f t="shared" si="423"/>
        <v>0</v>
      </c>
      <c r="BC550" s="91">
        <f t="shared" si="424"/>
        <v>0</v>
      </c>
      <c r="BD550" s="75" t="s">
        <v>59</v>
      </c>
      <c r="BE550" s="91">
        <f>IF(BC550&lt;BU42,((BC550*10)+5),999999)</f>
        <v>5</v>
      </c>
      <c r="BF550" s="91">
        <f t="shared" si="425"/>
        <v>1</v>
      </c>
      <c r="BG550" s="75">
        <f t="shared" si="426"/>
        <v>0</v>
      </c>
      <c r="BH550" s="75">
        <f t="shared" si="445"/>
        <v>0</v>
      </c>
      <c r="BI550" s="75" t="b">
        <f t="shared" si="427"/>
        <v>0</v>
      </c>
      <c r="BJ550" s="75">
        <f t="shared" si="428"/>
        <v>0</v>
      </c>
      <c r="BK550" s="75">
        <f t="shared" si="429"/>
        <v>0</v>
      </c>
      <c r="BL550" s="75" t="b">
        <f t="shared" si="430"/>
        <v>1</v>
      </c>
      <c r="BM550" s="75">
        <f t="shared" si="431"/>
        <v>0</v>
      </c>
      <c r="BN550" s="75">
        <f t="shared" si="432"/>
        <v>0</v>
      </c>
      <c r="BO550" s="75" t="b">
        <f t="shared" si="433"/>
        <v>0</v>
      </c>
      <c r="BP550" s="75">
        <f t="shared" si="434"/>
        <v>0</v>
      </c>
      <c r="BQ550" s="75">
        <f t="shared" si="435"/>
        <v>0</v>
      </c>
      <c r="BR550" s="75"/>
      <c r="BS550" s="72" t="b">
        <f t="shared" si="459"/>
        <v>0</v>
      </c>
      <c r="BT550" s="72">
        <f t="shared" si="464"/>
        <v>0</v>
      </c>
      <c r="BU550" s="69" t="str">
        <f t="shared" si="463"/>
        <v/>
      </c>
      <c r="BV550" s="75"/>
      <c r="BW550" s="75"/>
      <c r="BX550" s="75"/>
      <c r="BY550" s="75"/>
      <c r="BZ550" s="75"/>
      <c r="CA550" s="75"/>
      <c r="CB550" s="75"/>
      <c r="CC550" s="75"/>
      <c r="CD550" s="79">
        <f t="shared" si="436"/>
        <v>0</v>
      </c>
      <c r="CE550" s="92">
        <f>IF(CD550&lt;CE3,CD550,CE3)</f>
        <v>0</v>
      </c>
      <c r="CF550" s="72" t="str">
        <f>IF(CE550&gt;=CE3,"BALLOON","PMT")</f>
        <v>PMT</v>
      </c>
      <c r="CG550" s="91">
        <f t="shared" si="446"/>
        <v>0</v>
      </c>
      <c r="CH550" s="91">
        <f>IF(BX1=360,CB5,CG550)</f>
        <v>0</v>
      </c>
      <c r="CI550" s="75" t="b">
        <f t="shared" si="437"/>
        <v>0</v>
      </c>
      <c r="CJ550" s="75">
        <f t="shared" si="447"/>
        <v>0</v>
      </c>
      <c r="CK550" s="75">
        <f>SUM(CJ550*CK1)</f>
        <v>0</v>
      </c>
      <c r="CL550" s="98">
        <f t="shared" si="438"/>
        <v>0</v>
      </c>
      <c r="CM550" s="97">
        <f>IF(CF550="PMT",E16-CL550,0)</f>
        <v>0</v>
      </c>
      <c r="CN550" s="97">
        <f t="shared" si="451"/>
        <v>0</v>
      </c>
      <c r="CO550" s="97">
        <f t="shared" si="439"/>
        <v>0</v>
      </c>
      <c r="CP550" s="97">
        <f t="shared" si="440"/>
        <v>0</v>
      </c>
      <c r="CQ550" s="94">
        <f t="shared" si="441"/>
        <v>0</v>
      </c>
      <c r="CR550" s="95">
        <f t="shared" si="448"/>
        <v>0</v>
      </c>
      <c r="CS550" s="96">
        <f t="shared" si="442"/>
        <v>0</v>
      </c>
      <c r="CT550" s="75">
        <f t="shared" si="450"/>
        <v>0</v>
      </c>
      <c r="CU550" s="99">
        <f t="shared" si="443"/>
        <v>0</v>
      </c>
      <c r="CV550" s="99">
        <f t="shared" si="419"/>
        <v>0</v>
      </c>
      <c r="CW550" s="100">
        <f t="shared" si="449"/>
        <v>0</v>
      </c>
      <c r="CX550" s="75">
        <f>SUM(CR550*CT550*BE1)</f>
        <v>0</v>
      </c>
    </row>
    <row r="551" spans="1:102" ht="18.95" customHeight="1">
      <c r="A551" s="45" t="str">
        <f t="shared" si="453"/>
        <v/>
      </c>
      <c r="B551" s="55" t="str">
        <f t="shared" si="455"/>
        <v/>
      </c>
      <c r="C551" s="47" t="str">
        <f t="shared" si="454"/>
        <v/>
      </c>
      <c r="D551" s="56" t="str">
        <f t="shared" si="456"/>
        <v/>
      </c>
      <c r="E551" s="121" t="str">
        <f t="shared" si="460"/>
        <v/>
      </c>
      <c r="F551" s="121"/>
      <c r="G551" s="57" t="str">
        <f t="shared" si="457"/>
        <v/>
      </c>
      <c r="H551" s="57" t="str">
        <f t="shared" si="458"/>
        <v/>
      </c>
      <c r="I551" s="128" t="str">
        <f t="shared" si="461"/>
        <v/>
      </c>
      <c r="J551" s="128" t="str">
        <f t="shared" si="462"/>
        <v/>
      </c>
      <c r="K551" s="140" t="str">
        <f t="shared" si="466"/>
        <v/>
      </c>
      <c r="L551" s="140"/>
      <c r="M551" s="139" t="str">
        <f t="shared" si="465"/>
        <v/>
      </c>
      <c r="N551" s="139"/>
      <c r="O551" s="46" t="str">
        <f t="shared" si="416"/>
        <v/>
      </c>
      <c r="P551" s="51" t="str">
        <f t="shared" si="417"/>
        <v/>
      </c>
      <c r="Q551" s="51"/>
      <c r="R551" s="75">
        <f>IF(R550+1&lt;13,(R550+1)*S1,1*S1)</f>
        <v>0</v>
      </c>
      <c r="S551" s="75">
        <f>SUM(BG551*S1)</f>
        <v>0</v>
      </c>
      <c r="T551" s="75">
        <f>IF(R551=1,(T550+1)*S1,T550*S1)</f>
        <v>0</v>
      </c>
      <c r="U551" s="75">
        <f>IF(U550+3&lt;13,(U550+3)*V1,(U550-9)*V1)</f>
        <v>0</v>
      </c>
      <c r="V551" s="75">
        <f>SUM(BG551*V1)</f>
        <v>0</v>
      </c>
      <c r="W551" s="75">
        <f>IF(U551&lt;4,(W550+1)*V1,W550*V1)</f>
        <v>0</v>
      </c>
      <c r="X551" s="75">
        <f>IF(X550+6&lt;13,(X550+6)*Y1,(X550-6)*Y1)</f>
        <v>0</v>
      </c>
      <c r="Y551" s="75">
        <f>SUM(BG551*Y1)</f>
        <v>0</v>
      </c>
      <c r="Z551" s="75">
        <f>IF(X551&lt;6,(Z550+1)*Y1,Z550*Y1)</f>
        <v>0</v>
      </c>
      <c r="AA551" s="75">
        <f>SUM(AA550*AB1)</f>
        <v>0</v>
      </c>
      <c r="AB551" s="75">
        <f>SUM(BG551*AB1)</f>
        <v>0</v>
      </c>
      <c r="AC551" s="75">
        <f>SUM(AC550+1*AB1)</f>
        <v>0</v>
      </c>
      <c r="AD551" s="75">
        <v>0</v>
      </c>
      <c r="AE551" s="75">
        <v>0</v>
      </c>
      <c r="AF551" s="75">
        <v>0</v>
      </c>
      <c r="AG551" s="75">
        <f>IF(AG550+2&lt;13,(AG550+2)*AH1,(AG550-10)*AH1)</f>
        <v>0</v>
      </c>
      <c r="AH551" s="75">
        <f>SUM(BG551*AH1)</f>
        <v>0</v>
      </c>
      <c r="AI551" s="75">
        <f>IF(AG551&lt;3,(AI550+1)*AH1,AI550*AH1)</f>
        <v>0</v>
      </c>
      <c r="AJ551" s="75">
        <f>IF(AJ549=AJ550,(AJ550+1-AK551)*AL1,AJ550*AL1)</f>
        <v>0</v>
      </c>
      <c r="AK551" s="75">
        <f t="shared" si="452"/>
        <v>0</v>
      </c>
      <c r="AL551" s="75">
        <f>IF(AJ551-AJ550=0,(AL550+15)*AL1,AM1*AL1)</f>
        <v>0</v>
      </c>
      <c r="AM551" s="75">
        <f>IF(AK551=12,(AM550+1)*AL1,AM550*AL1)</f>
        <v>0</v>
      </c>
      <c r="AN551" s="75">
        <f>IF(AN549=AN550,(AN550+1-AO551)*AO1,AN550*AO1)</f>
        <v>0</v>
      </c>
      <c r="AO551" s="75">
        <f t="shared" si="444"/>
        <v>0</v>
      </c>
      <c r="AP551" s="75">
        <f>IF(AN550=AN551,BG551*AO1,(AP550-15)*AO1)</f>
        <v>0</v>
      </c>
      <c r="AQ551" s="75">
        <f>IF(AO551=12,(AQ550+1)*AO1,AQ550*AO1)</f>
        <v>0</v>
      </c>
      <c r="AR551" s="91">
        <f>SUM(MONTH(BC550+14)*AS1)</f>
        <v>0</v>
      </c>
      <c r="AS551" s="91">
        <f>SUM(DAY(BC550+14)*AS1)</f>
        <v>0</v>
      </c>
      <c r="AT551" s="91">
        <f>SUM(YEAR(BC550+14)*AS1)</f>
        <v>0</v>
      </c>
      <c r="AU551" s="91">
        <f>SUM(MONTH(BC550+7)*AV1)</f>
        <v>0</v>
      </c>
      <c r="AV551" s="91">
        <f>SUM(DAY(BC550+7)*AV1)</f>
        <v>0</v>
      </c>
      <c r="AW551" s="91">
        <f>SUM(YEAR(BC550+7)*AV1)</f>
        <v>0</v>
      </c>
      <c r="AX551" s="91">
        <f t="shared" si="422"/>
        <v>1</v>
      </c>
      <c r="AY551" s="91">
        <f t="shared" si="420"/>
        <v>1</v>
      </c>
      <c r="AZ551" s="91">
        <f t="shared" si="421"/>
        <v>0</v>
      </c>
      <c r="BA551" s="91">
        <f t="shared" si="421"/>
        <v>0</v>
      </c>
      <c r="BB551" s="79">
        <f t="shared" si="423"/>
        <v>0</v>
      </c>
      <c r="BC551" s="91">
        <f t="shared" si="424"/>
        <v>0</v>
      </c>
      <c r="BD551" s="75" t="s">
        <v>59</v>
      </c>
      <c r="BE551" s="91">
        <f>IF(BC551&lt;BU42,((BC551*10)+5),999999)</f>
        <v>5</v>
      </c>
      <c r="BF551" s="91">
        <f t="shared" si="425"/>
        <v>1</v>
      </c>
      <c r="BG551" s="75">
        <f t="shared" si="426"/>
        <v>0</v>
      </c>
      <c r="BH551" s="75">
        <f t="shared" si="445"/>
        <v>0</v>
      </c>
      <c r="BI551" s="75" t="b">
        <f t="shared" si="427"/>
        <v>0</v>
      </c>
      <c r="BJ551" s="75">
        <f t="shared" si="428"/>
        <v>0</v>
      </c>
      <c r="BK551" s="75">
        <f t="shared" si="429"/>
        <v>0</v>
      </c>
      <c r="BL551" s="75" t="b">
        <f t="shared" si="430"/>
        <v>1</v>
      </c>
      <c r="BM551" s="75">
        <f t="shared" si="431"/>
        <v>0</v>
      </c>
      <c r="BN551" s="75">
        <f t="shared" si="432"/>
        <v>0</v>
      </c>
      <c r="BO551" s="75" t="b">
        <f t="shared" si="433"/>
        <v>0</v>
      </c>
      <c r="BP551" s="75">
        <f t="shared" si="434"/>
        <v>0</v>
      </c>
      <c r="BQ551" s="75">
        <f t="shared" si="435"/>
        <v>0</v>
      </c>
      <c r="BR551" s="75"/>
      <c r="BS551" s="72" t="b">
        <f t="shared" si="459"/>
        <v>0</v>
      </c>
      <c r="BT551" s="72">
        <f t="shared" si="464"/>
        <v>0</v>
      </c>
      <c r="BU551" s="69" t="str">
        <f t="shared" si="463"/>
        <v/>
      </c>
      <c r="BV551" s="75"/>
      <c r="BW551" s="75"/>
      <c r="BX551" s="75"/>
      <c r="BY551" s="75"/>
      <c r="BZ551" s="75"/>
      <c r="CA551" s="75"/>
      <c r="CB551" s="75"/>
      <c r="CC551" s="75"/>
      <c r="CD551" s="79">
        <f t="shared" si="436"/>
        <v>0</v>
      </c>
      <c r="CE551" s="92">
        <f>IF(CD551&lt;CE3,CD551,CE3)</f>
        <v>0</v>
      </c>
      <c r="CF551" s="72" t="str">
        <f>IF(CE551&gt;=CE3,"BALLOON","PMT")</f>
        <v>PMT</v>
      </c>
      <c r="CG551" s="91">
        <f t="shared" si="446"/>
        <v>0</v>
      </c>
      <c r="CH551" s="91">
        <f>IF(BX1=360,CB5,CG551)</f>
        <v>0</v>
      </c>
      <c r="CI551" s="75" t="b">
        <f t="shared" si="437"/>
        <v>0</v>
      </c>
      <c r="CJ551" s="75">
        <f t="shared" si="447"/>
        <v>0</v>
      </c>
      <c r="CK551" s="75">
        <f>SUM(CJ551*CK1)</f>
        <v>0</v>
      </c>
      <c r="CL551" s="98">
        <f t="shared" si="438"/>
        <v>0</v>
      </c>
      <c r="CM551" s="97">
        <f>IF(CF551="PMT",E16-CL551,0)</f>
        <v>0</v>
      </c>
      <c r="CN551" s="97">
        <f t="shared" si="451"/>
        <v>0</v>
      </c>
      <c r="CO551" s="97">
        <f t="shared" si="439"/>
        <v>0</v>
      </c>
      <c r="CP551" s="97">
        <f t="shared" si="440"/>
        <v>0</v>
      </c>
      <c r="CQ551" s="94">
        <f t="shared" si="441"/>
        <v>0</v>
      </c>
      <c r="CR551" s="95">
        <f t="shared" si="448"/>
        <v>0</v>
      </c>
      <c r="CS551" s="96">
        <f t="shared" si="442"/>
        <v>0</v>
      </c>
      <c r="CT551" s="75">
        <f t="shared" si="450"/>
        <v>0</v>
      </c>
      <c r="CU551" s="99">
        <f t="shared" si="443"/>
        <v>0</v>
      </c>
      <c r="CV551" s="99">
        <f t="shared" si="419"/>
        <v>0</v>
      </c>
      <c r="CW551" s="100">
        <f t="shared" si="449"/>
        <v>0</v>
      </c>
      <c r="CX551" s="75">
        <f>SUM(CR551*CT551*BE1)</f>
        <v>0</v>
      </c>
    </row>
    <row r="552" spans="1:102" ht="18.95" customHeight="1">
      <c r="A552" s="45" t="str">
        <f t="shared" si="453"/>
        <v/>
      </c>
      <c r="B552" s="55" t="str">
        <f t="shared" si="455"/>
        <v/>
      </c>
      <c r="C552" s="47" t="str">
        <f t="shared" si="454"/>
        <v/>
      </c>
      <c r="D552" s="56" t="str">
        <f t="shared" si="456"/>
        <v/>
      </c>
      <c r="E552" s="121" t="str">
        <f t="shared" si="460"/>
        <v/>
      </c>
      <c r="F552" s="121"/>
      <c r="G552" s="57" t="str">
        <f t="shared" si="457"/>
        <v/>
      </c>
      <c r="H552" s="57" t="str">
        <f t="shared" si="458"/>
        <v/>
      </c>
      <c r="I552" s="128" t="str">
        <f t="shared" si="461"/>
        <v/>
      </c>
      <c r="J552" s="128" t="str">
        <f t="shared" si="462"/>
        <v/>
      </c>
      <c r="K552" s="140" t="str">
        <f t="shared" si="466"/>
        <v/>
      </c>
      <c r="L552" s="140"/>
      <c r="M552" s="139" t="str">
        <f t="shared" si="465"/>
        <v/>
      </c>
      <c r="N552" s="139"/>
      <c r="O552" s="46" t="str">
        <f t="shared" ref="O552:O615" si="467">IF(C552="","","$_______")</f>
        <v/>
      </c>
      <c r="P552" s="51" t="str">
        <f t="shared" ref="P552:P615" si="468">IF(C552="","","$_______")</f>
        <v/>
      </c>
      <c r="Q552" s="51"/>
      <c r="R552" s="75">
        <f>IF(R551+1&lt;13,(R551+1)*S1,1*S1)</f>
        <v>0</v>
      </c>
      <c r="S552" s="75">
        <f>SUM(BG552*S1)</f>
        <v>0</v>
      </c>
      <c r="T552" s="75">
        <f>IF(R552=1,(T551+1)*S1,T551*S1)</f>
        <v>0</v>
      </c>
      <c r="U552" s="75">
        <f>IF(U551+3&lt;13,(U551+3)*V1,(U551-9)*V1)</f>
        <v>0</v>
      </c>
      <c r="V552" s="75">
        <f>SUM(BG552*V1)</f>
        <v>0</v>
      </c>
      <c r="W552" s="75">
        <f>IF(U552&lt;4,(W551+1)*V1,W551*V1)</f>
        <v>0</v>
      </c>
      <c r="X552" s="75">
        <f>IF(X551+6&lt;13,(X551+6)*Y1,(X551-6)*Y1)</f>
        <v>0</v>
      </c>
      <c r="Y552" s="75">
        <f>SUM(BG552*Y1)</f>
        <v>0</v>
      </c>
      <c r="Z552" s="75">
        <f>IF(X552&lt;6,(Z551+1)*Y1,Z551*Y1)</f>
        <v>0</v>
      </c>
      <c r="AA552" s="75">
        <f>SUM(AA551*AB1)</f>
        <v>0</v>
      </c>
      <c r="AB552" s="75">
        <f>SUM(BG552*AB1)</f>
        <v>0</v>
      </c>
      <c r="AC552" s="75">
        <f>SUM(AC551+1*AB1)</f>
        <v>0</v>
      </c>
      <c r="AD552" s="75">
        <v>0</v>
      </c>
      <c r="AE552" s="75">
        <v>0</v>
      </c>
      <c r="AF552" s="75">
        <v>0</v>
      </c>
      <c r="AG552" s="75">
        <f>IF(AG551+2&lt;13,(AG551+2)*AH1,(AG551-10)*AH1)</f>
        <v>0</v>
      </c>
      <c r="AH552" s="75">
        <f>SUM(BG552*AH1)</f>
        <v>0</v>
      </c>
      <c r="AI552" s="75">
        <f>IF(AG552&lt;3,(AI551+1)*AH1,AI551*AH1)</f>
        <v>0</v>
      </c>
      <c r="AJ552" s="75">
        <f>IF(AJ550=AJ551,(AJ551+1-AK552)*AL1,AJ551*AL1)</f>
        <v>0</v>
      </c>
      <c r="AK552" s="75">
        <f t="shared" si="452"/>
        <v>0</v>
      </c>
      <c r="AL552" s="75">
        <f>IF(AJ552-AJ551=0,(AL551+15)*AL1,AM1*AL1)</f>
        <v>0</v>
      </c>
      <c r="AM552" s="75">
        <f>IF(AK552=12,(AM551+1)*AL1,AM551*AL1)</f>
        <v>0</v>
      </c>
      <c r="AN552" s="75">
        <f>IF(AN550=AN551,(AN551+1-AO552)*AO1,AN551*AO1)</f>
        <v>0</v>
      </c>
      <c r="AO552" s="75">
        <f t="shared" si="444"/>
        <v>0</v>
      </c>
      <c r="AP552" s="75">
        <f>IF(AN551=AN552,BG552*AO1,(AP551-15)*AO1)</f>
        <v>0</v>
      </c>
      <c r="AQ552" s="75">
        <f>IF(AO552=12,(AQ551+1)*AO1,AQ551*AO1)</f>
        <v>0</v>
      </c>
      <c r="AR552" s="91">
        <f>SUM(MONTH(BC551+14)*AS1)</f>
        <v>0</v>
      </c>
      <c r="AS552" s="91">
        <f>SUM(DAY(BC551+14)*AS1)</f>
        <v>0</v>
      </c>
      <c r="AT552" s="91">
        <f>SUM(YEAR(BC551+14)*AS1)</f>
        <v>0</v>
      </c>
      <c r="AU552" s="91">
        <f>SUM(MONTH(BC551+7)*AV1)</f>
        <v>0</v>
      </c>
      <c r="AV552" s="91">
        <f>SUM(DAY(BC551+7)*AV1)</f>
        <v>0</v>
      </c>
      <c r="AW552" s="91">
        <f>SUM(YEAR(BC551+7)*AV1)</f>
        <v>0</v>
      </c>
      <c r="AX552" s="91">
        <f t="shared" si="422"/>
        <v>1</v>
      </c>
      <c r="AY552" s="91">
        <f t="shared" si="420"/>
        <v>1</v>
      </c>
      <c r="AZ552" s="91">
        <f t="shared" si="421"/>
        <v>0</v>
      </c>
      <c r="BA552" s="91">
        <f t="shared" si="421"/>
        <v>0</v>
      </c>
      <c r="BB552" s="79">
        <f t="shared" si="423"/>
        <v>0</v>
      </c>
      <c r="BC552" s="91">
        <f t="shared" si="424"/>
        <v>0</v>
      </c>
      <c r="BD552" s="75" t="s">
        <v>59</v>
      </c>
      <c r="BE552" s="91">
        <f>IF(BC552&lt;BU42,((BC552*10)+5),999999)</f>
        <v>5</v>
      </c>
      <c r="BF552" s="91">
        <f t="shared" si="425"/>
        <v>1</v>
      </c>
      <c r="BG552" s="75">
        <f t="shared" si="426"/>
        <v>0</v>
      </c>
      <c r="BH552" s="75">
        <f t="shared" si="445"/>
        <v>0</v>
      </c>
      <c r="BI552" s="75" t="b">
        <f t="shared" si="427"/>
        <v>0</v>
      </c>
      <c r="BJ552" s="75">
        <f t="shared" si="428"/>
        <v>0</v>
      </c>
      <c r="BK552" s="75">
        <f t="shared" si="429"/>
        <v>0</v>
      </c>
      <c r="BL552" s="75" t="b">
        <f t="shared" si="430"/>
        <v>1</v>
      </c>
      <c r="BM552" s="75">
        <f t="shared" si="431"/>
        <v>0</v>
      </c>
      <c r="BN552" s="75">
        <f t="shared" si="432"/>
        <v>0</v>
      </c>
      <c r="BO552" s="75" t="b">
        <f t="shared" si="433"/>
        <v>0</v>
      </c>
      <c r="BP552" s="75">
        <f t="shared" si="434"/>
        <v>0</v>
      </c>
      <c r="BQ552" s="75">
        <f t="shared" si="435"/>
        <v>0</v>
      </c>
      <c r="BR552" s="75"/>
      <c r="BS552" s="72" t="b">
        <f t="shared" si="459"/>
        <v>0</v>
      </c>
      <c r="BT552" s="72">
        <f t="shared" si="464"/>
        <v>0</v>
      </c>
      <c r="BU552" s="69" t="str">
        <f t="shared" si="463"/>
        <v/>
      </c>
      <c r="BV552" s="75"/>
      <c r="BW552" s="75"/>
      <c r="BX552" s="75"/>
      <c r="BY552" s="75"/>
      <c r="BZ552" s="75"/>
      <c r="CA552" s="75"/>
      <c r="CB552" s="75"/>
      <c r="CC552" s="75"/>
      <c r="CD552" s="79">
        <f t="shared" si="436"/>
        <v>0</v>
      </c>
      <c r="CE552" s="92">
        <f>IF(CD552&lt;CE3,CD552,CE3)</f>
        <v>0</v>
      </c>
      <c r="CF552" s="72" t="str">
        <f>IF(CE552&gt;=CE3,"BALLOON","PMT")</f>
        <v>PMT</v>
      </c>
      <c r="CG552" s="91">
        <f t="shared" si="446"/>
        <v>0</v>
      </c>
      <c r="CH552" s="91">
        <f>IF(BX1=360,CB5,CG552)</f>
        <v>0</v>
      </c>
      <c r="CI552" s="75" t="b">
        <f t="shared" si="437"/>
        <v>0</v>
      </c>
      <c r="CJ552" s="75">
        <f t="shared" si="447"/>
        <v>0</v>
      </c>
      <c r="CK552" s="75">
        <f>SUM(CJ552*CK1)</f>
        <v>0</v>
      </c>
      <c r="CL552" s="98">
        <f t="shared" si="438"/>
        <v>0</v>
      </c>
      <c r="CM552" s="97">
        <f>IF(CF552="PMT",E16-CL552,0)</f>
        <v>0</v>
      </c>
      <c r="CN552" s="97">
        <f t="shared" si="451"/>
        <v>0</v>
      </c>
      <c r="CO552" s="97">
        <f t="shared" si="439"/>
        <v>0</v>
      </c>
      <c r="CP552" s="97">
        <f t="shared" si="440"/>
        <v>0</v>
      </c>
      <c r="CQ552" s="94">
        <f t="shared" si="441"/>
        <v>0</v>
      </c>
      <c r="CR552" s="95">
        <f t="shared" si="448"/>
        <v>0</v>
      </c>
      <c r="CS552" s="96">
        <f t="shared" si="442"/>
        <v>0</v>
      </c>
      <c r="CT552" s="75">
        <f t="shared" si="450"/>
        <v>0</v>
      </c>
      <c r="CU552" s="99">
        <f t="shared" si="443"/>
        <v>0</v>
      </c>
      <c r="CV552" s="99">
        <f t="shared" si="419"/>
        <v>0</v>
      </c>
      <c r="CW552" s="100">
        <f t="shared" si="449"/>
        <v>0</v>
      </c>
      <c r="CX552" s="75">
        <f>SUM(CR552*CT552*BE1)</f>
        <v>0</v>
      </c>
    </row>
    <row r="553" spans="1:102" ht="18.95" customHeight="1">
      <c r="A553" s="45" t="str">
        <f t="shared" si="453"/>
        <v/>
      </c>
      <c r="B553" s="55" t="str">
        <f t="shared" si="455"/>
        <v/>
      </c>
      <c r="C553" s="47" t="str">
        <f t="shared" si="454"/>
        <v/>
      </c>
      <c r="D553" s="56" t="str">
        <f t="shared" si="456"/>
        <v/>
      </c>
      <c r="E553" s="121" t="str">
        <f t="shared" si="460"/>
        <v/>
      </c>
      <c r="F553" s="121"/>
      <c r="G553" s="57" t="str">
        <f t="shared" si="457"/>
        <v/>
      </c>
      <c r="H553" s="57" t="str">
        <f t="shared" si="458"/>
        <v/>
      </c>
      <c r="I553" s="128" t="str">
        <f t="shared" si="461"/>
        <v/>
      </c>
      <c r="J553" s="128" t="str">
        <f t="shared" si="462"/>
        <v/>
      </c>
      <c r="K553" s="140" t="str">
        <f t="shared" si="466"/>
        <v/>
      </c>
      <c r="L553" s="140"/>
      <c r="M553" s="139" t="str">
        <f t="shared" si="465"/>
        <v/>
      </c>
      <c r="N553" s="139"/>
      <c r="O553" s="46" t="str">
        <f t="shared" si="467"/>
        <v/>
      </c>
      <c r="P553" s="51" t="str">
        <f t="shared" si="468"/>
        <v/>
      </c>
      <c r="Q553" s="51"/>
      <c r="R553" s="75">
        <f>IF(R552+1&lt;13,(R552+1)*S1,1*S1)</f>
        <v>0</v>
      </c>
      <c r="S553" s="75">
        <f>SUM(BG553*S1)</f>
        <v>0</v>
      </c>
      <c r="T553" s="75">
        <f>IF(R553=1,(T552+1)*S1,T552*S1)</f>
        <v>0</v>
      </c>
      <c r="U553" s="75">
        <f>IF(U552+3&lt;13,(U552+3)*V1,(U552-9)*V1)</f>
        <v>0</v>
      </c>
      <c r="V553" s="75">
        <f>SUM(BG553*V1)</f>
        <v>0</v>
      </c>
      <c r="W553" s="75">
        <f>IF(U553&lt;4,(W552+1)*V1,W552*V1)</f>
        <v>0</v>
      </c>
      <c r="X553" s="75">
        <f>IF(X552+6&lt;13,(X552+6)*Y1,(X552-6)*Y1)</f>
        <v>0</v>
      </c>
      <c r="Y553" s="75">
        <f>SUM(BG553*Y1)</f>
        <v>0</v>
      </c>
      <c r="Z553" s="75">
        <f>IF(X553&lt;6,(Z552+1)*Y1,Z552*Y1)</f>
        <v>0</v>
      </c>
      <c r="AA553" s="75">
        <f>SUM(AA552*AB1)</f>
        <v>0</v>
      </c>
      <c r="AB553" s="75">
        <f>SUM(BG553*AB1)</f>
        <v>0</v>
      </c>
      <c r="AC553" s="75">
        <f>SUM(AC552+1*AB1)</f>
        <v>0</v>
      </c>
      <c r="AD553" s="75">
        <v>0</v>
      </c>
      <c r="AE553" s="75">
        <v>0</v>
      </c>
      <c r="AF553" s="75">
        <v>0</v>
      </c>
      <c r="AG553" s="75">
        <f>IF(AG552+2&lt;13,(AG552+2)*AH1,(AG552-10)*AH1)</f>
        <v>0</v>
      </c>
      <c r="AH553" s="75">
        <f>SUM(BG553*AH1)</f>
        <v>0</v>
      </c>
      <c r="AI553" s="75">
        <f>IF(AG553&lt;3,(AI552+1)*AH1,AI552*AH1)</f>
        <v>0</v>
      </c>
      <c r="AJ553" s="75">
        <f>IF(AJ551=AJ552,(AJ552+1-AK553)*AL1,AJ552*AL1)</f>
        <v>0</v>
      </c>
      <c r="AK553" s="75">
        <f t="shared" si="452"/>
        <v>0</v>
      </c>
      <c r="AL553" s="75">
        <f>IF(AJ553-AJ552=0,(AL552+15)*AL1,AM1*AL1)</f>
        <v>0</v>
      </c>
      <c r="AM553" s="75">
        <f>IF(AK553=12,(AM552+1)*AL1,AM552*AL1)</f>
        <v>0</v>
      </c>
      <c r="AN553" s="75">
        <f>IF(AN551=AN552,(AN552+1-AO553)*AO1,AN552*AO1)</f>
        <v>0</v>
      </c>
      <c r="AO553" s="75">
        <f t="shared" si="444"/>
        <v>0</v>
      </c>
      <c r="AP553" s="75">
        <f>IF(AN552=AN553,BG553*AO1,(AP552-15)*AO1)</f>
        <v>0</v>
      </c>
      <c r="AQ553" s="75">
        <f>IF(AO553=12,(AQ552+1)*AO1,AQ552*AO1)</f>
        <v>0</v>
      </c>
      <c r="AR553" s="91">
        <f>SUM(MONTH(BC552+14)*AS1)</f>
        <v>0</v>
      </c>
      <c r="AS553" s="91">
        <f>SUM(DAY(BC552+14)*AS1)</f>
        <v>0</v>
      </c>
      <c r="AT553" s="91">
        <f>SUM(YEAR(BC552+14)*AS1)</f>
        <v>0</v>
      </c>
      <c r="AU553" s="91">
        <f>SUM(MONTH(BC552+7)*AV1)</f>
        <v>0</v>
      </c>
      <c r="AV553" s="91">
        <f>SUM(DAY(BC552+7)*AV1)</f>
        <v>0</v>
      </c>
      <c r="AW553" s="91">
        <f>SUM(YEAR(BC552+7)*AV1)</f>
        <v>0</v>
      </c>
      <c r="AX553" s="91">
        <f t="shared" si="422"/>
        <v>1</v>
      </c>
      <c r="AY553" s="91">
        <f t="shared" si="420"/>
        <v>1</v>
      </c>
      <c r="AZ553" s="91">
        <f t="shared" si="421"/>
        <v>0</v>
      </c>
      <c r="BA553" s="91">
        <f t="shared" si="421"/>
        <v>0</v>
      </c>
      <c r="BB553" s="79">
        <f t="shared" si="423"/>
        <v>0</v>
      </c>
      <c r="BC553" s="91">
        <f t="shared" si="424"/>
        <v>0</v>
      </c>
      <c r="BD553" s="75" t="s">
        <v>59</v>
      </c>
      <c r="BE553" s="91">
        <f>IF(BC553&lt;BU42,((BC553*10)+5),999999)</f>
        <v>5</v>
      </c>
      <c r="BF553" s="91">
        <f t="shared" si="425"/>
        <v>1</v>
      </c>
      <c r="BG553" s="75">
        <f t="shared" si="426"/>
        <v>0</v>
      </c>
      <c r="BH553" s="75">
        <f t="shared" si="445"/>
        <v>0</v>
      </c>
      <c r="BI553" s="75" t="b">
        <f t="shared" si="427"/>
        <v>0</v>
      </c>
      <c r="BJ553" s="75">
        <f t="shared" si="428"/>
        <v>0</v>
      </c>
      <c r="BK553" s="75">
        <f t="shared" si="429"/>
        <v>0</v>
      </c>
      <c r="BL553" s="75" t="b">
        <f t="shared" si="430"/>
        <v>1</v>
      </c>
      <c r="BM553" s="75">
        <f t="shared" si="431"/>
        <v>0</v>
      </c>
      <c r="BN553" s="75">
        <f t="shared" si="432"/>
        <v>0</v>
      </c>
      <c r="BO553" s="75" t="b">
        <f t="shared" si="433"/>
        <v>0</v>
      </c>
      <c r="BP553" s="75">
        <f t="shared" si="434"/>
        <v>0</v>
      </c>
      <c r="BQ553" s="75">
        <f t="shared" si="435"/>
        <v>0</v>
      </c>
      <c r="BR553" s="75"/>
      <c r="BS553" s="72" t="b">
        <f t="shared" si="459"/>
        <v>0</v>
      </c>
      <c r="BT553" s="72">
        <f t="shared" si="464"/>
        <v>0</v>
      </c>
      <c r="BU553" s="69" t="str">
        <f t="shared" si="463"/>
        <v/>
      </c>
      <c r="BV553" s="75"/>
      <c r="BW553" s="75"/>
      <c r="BX553" s="75"/>
      <c r="BY553" s="75"/>
      <c r="BZ553" s="75"/>
      <c r="CA553" s="75"/>
      <c r="CB553" s="75"/>
      <c r="CC553" s="75"/>
      <c r="CD553" s="79">
        <f t="shared" si="436"/>
        <v>0</v>
      </c>
      <c r="CE553" s="92">
        <f>IF(CD553&lt;CE3,CD553,CE3)</f>
        <v>0</v>
      </c>
      <c r="CF553" s="72" t="str">
        <f>IF(CE553&gt;=CE3,"BALLOON","PMT")</f>
        <v>PMT</v>
      </c>
      <c r="CG553" s="91">
        <f t="shared" si="446"/>
        <v>0</v>
      </c>
      <c r="CH553" s="91">
        <f>IF(BX1=360,CB5,CG553)</f>
        <v>0</v>
      </c>
      <c r="CI553" s="75" t="b">
        <f t="shared" si="437"/>
        <v>0</v>
      </c>
      <c r="CJ553" s="75">
        <f t="shared" si="447"/>
        <v>0</v>
      </c>
      <c r="CK553" s="75">
        <f>SUM(CJ553*CK1)</f>
        <v>0</v>
      </c>
      <c r="CL553" s="98">
        <f t="shared" si="438"/>
        <v>0</v>
      </c>
      <c r="CM553" s="97">
        <f>IF(CF553="PMT",E16-CL553,0)</f>
        <v>0</v>
      </c>
      <c r="CN553" s="97">
        <f t="shared" si="451"/>
        <v>0</v>
      </c>
      <c r="CO553" s="97">
        <f t="shared" si="439"/>
        <v>0</v>
      </c>
      <c r="CP553" s="97">
        <f t="shared" si="440"/>
        <v>0</v>
      </c>
      <c r="CQ553" s="94">
        <f t="shared" si="441"/>
        <v>0</v>
      </c>
      <c r="CR553" s="95">
        <f t="shared" si="448"/>
        <v>0</v>
      </c>
      <c r="CS553" s="96">
        <f t="shared" si="442"/>
        <v>0</v>
      </c>
      <c r="CT553" s="75">
        <f t="shared" si="450"/>
        <v>0</v>
      </c>
      <c r="CU553" s="99">
        <f t="shared" si="443"/>
        <v>0</v>
      </c>
      <c r="CV553" s="99">
        <f t="shared" si="419"/>
        <v>0</v>
      </c>
      <c r="CW553" s="100">
        <f t="shared" si="449"/>
        <v>0</v>
      </c>
      <c r="CX553" s="75">
        <f>SUM(CR553*CT553*BE1)</f>
        <v>0</v>
      </c>
    </row>
    <row r="554" spans="1:102" ht="18.95" customHeight="1">
      <c r="A554" s="45" t="str">
        <f t="shared" si="453"/>
        <v/>
      </c>
      <c r="B554" s="55" t="str">
        <f t="shared" si="455"/>
        <v/>
      </c>
      <c r="C554" s="47" t="str">
        <f t="shared" si="454"/>
        <v/>
      </c>
      <c r="D554" s="56" t="str">
        <f t="shared" si="456"/>
        <v/>
      </c>
      <c r="E554" s="121" t="str">
        <f t="shared" si="460"/>
        <v/>
      </c>
      <c r="F554" s="121"/>
      <c r="G554" s="57" t="str">
        <f t="shared" si="457"/>
        <v/>
      </c>
      <c r="H554" s="57" t="str">
        <f t="shared" si="458"/>
        <v/>
      </c>
      <c r="I554" s="128" t="str">
        <f t="shared" si="461"/>
        <v/>
      </c>
      <c r="J554" s="128" t="str">
        <f t="shared" si="462"/>
        <v/>
      </c>
      <c r="K554" s="140" t="str">
        <f t="shared" si="466"/>
        <v/>
      </c>
      <c r="L554" s="140"/>
      <c r="M554" s="139" t="str">
        <f t="shared" si="465"/>
        <v/>
      </c>
      <c r="N554" s="139"/>
      <c r="O554" s="46" t="str">
        <f t="shared" si="467"/>
        <v/>
      </c>
      <c r="P554" s="51" t="str">
        <f t="shared" si="468"/>
        <v/>
      </c>
      <c r="Q554" s="51"/>
      <c r="R554" s="75">
        <f>IF(R553+1&lt;13,(R553+1)*S1,1*S1)</f>
        <v>0</v>
      </c>
      <c r="S554" s="75">
        <f>SUM(BG554*S1)</f>
        <v>0</v>
      </c>
      <c r="T554" s="75">
        <f>IF(R554=1,(T553+1)*S1,T553*S1)</f>
        <v>0</v>
      </c>
      <c r="U554" s="75">
        <f>IF(U553+3&lt;13,(U553+3)*V1,(U553-9)*V1)</f>
        <v>0</v>
      </c>
      <c r="V554" s="75">
        <f>SUM(BG554*V1)</f>
        <v>0</v>
      </c>
      <c r="W554" s="75">
        <f>IF(U554&lt;4,(W553+1)*V1,W553*V1)</f>
        <v>0</v>
      </c>
      <c r="X554" s="75">
        <f>IF(X553+6&lt;13,(X553+6)*Y1,(X553-6)*Y1)</f>
        <v>0</v>
      </c>
      <c r="Y554" s="75">
        <f>SUM(BG554*Y1)</f>
        <v>0</v>
      </c>
      <c r="Z554" s="75">
        <f>IF(X554&lt;6,(Z553+1)*Y1,Z553*Y1)</f>
        <v>0</v>
      </c>
      <c r="AA554" s="75">
        <f>SUM(AA553*AB1)</f>
        <v>0</v>
      </c>
      <c r="AB554" s="75">
        <f>SUM(BG554*AB1)</f>
        <v>0</v>
      </c>
      <c r="AC554" s="75">
        <f>SUM(AC553+1*AB1)</f>
        <v>0</v>
      </c>
      <c r="AD554" s="75">
        <v>0</v>
      </c>
      <c r="AE554" s="75">
        <v>0</v>
      </c>
      <c r="AF554" s="75">
        <v>0</v>
      </c>
      <c r="AG554" s="75">
        <f>IF(AG553+2&lt;13,(AG553+2)*AH1,(AG553-10)*AH1)</f>
        <v>0</v>
      </c>
      <c r="AH554" s="75">
        <f>SUM(BG554*AH1)</f>
        <v>0</v>
      </c>
      <c r="AI554" s="75">
        <f>IF(AG554&lt;3,(AI553+1)*AH1,AI553*AH1)</f>
        <v>0</v>
      </c>
      <c r="AJ554" s="75">
        <f>IF(AJ552=AJ553,(AJ553+1-AK554)*AL1,AJ553*AL1)</f>
        <v>0</v>
      </c>
      <c r="AK554" s="75">
        <f t="shared" si="452"/>
        <v>0</v>
      </c>
      <c r="AL554" s="75">
        <f>IF(AJ554-AJ553=0,(AL553+15)*AL1,AM1*AL1)</f>
        <v>0</v>
      </c>
      <c r="AM554" s="75">
        <f>IF(AK554=12,(AM553+1)*AL1,AM553*AL1)</f>
        <v>0</v>
      </c>
      <c r="AN554" s="75">
        <f>IF(AN552=AN553,(AN553+1-AO554)*AO1,AN553*AO1)</f>
        <v>0</v>
      </c>
      <c r="AO554" s="75">
        <f t="shared" si="444"/>
        <v>0</v>
      </c>
      <c r="AP554" s="75">
        <f>IF(AN553=AN554,BG554*AO1,(AP553-15)*AO1)</f>
        <v>0</v>
      </c>
      <c r="AQ554" s="75">
        <f>IF(AO554=12,(AQ553+1)*AO1,AQ553*AO1)</f>
        <v>0</v>
      </c>
      <c r="AR554" s="91">
        <f>SUM(MONTH(BC553+14)*AS1)</f>
        <v>0</v>
      </c>
      <c r="AS554" s="91">
        <f>SUM(DAY(BC553+14)*AS1)</f>
        <v>0</v>
      </c>
      <c r="AT554" s="91">
        <f>SUM(YEAR(BC553+14)*AS1)</f>
        <v>0</v>
      </c>
      <c r="AU554" s="91">
        <f>SUM(MONTH(BC553+7)*AV1)</f>
        <v>0</v>
      </c>
      <c r="AV554" s="91">
        <f>SUM(DAY(BC553+7)*AV1)</f>
        <v>0</v>
      </c>
      <c r="AW554" s="91">
        <f>SUM(YEAR(BC553+7)*AV1)</f>
        <v>0</v>
      </c>
      <c r="AX554" s="91">
        <f t="shared" si="422"/>
        <v>1</v>
      </c>
      <c r="AY554" s="91">
        <f t="shared" si="420"/>
        <v>1</v>
      </c>
      <c r="AZ554" s="91">
        <f t="shared" si="421"/>
        <v>0</v>
      </c>
      <c r="BA554" s="91">
        <f t="shared" si="421"/>
        <v>0</v>
      </c>
      <c r="BB554" s="79">
        <f t="shared" si="423"/>
        <v>0</v>
      </c>
      <c r="BC554" s="91">
        <f t="shared" si="424"/>
        <v>0</v>
      </c>
      <c r="BD554" s="75" t="s">
        <v>59</v>
      </c>
      <c r="BE554" s="91">
        <f>IF(BC554&lt;BU42,((BC554*10)+5),999999)</f>
        <v>5</v>
      </c>
      <c r="BF554" s="91">
        <f t="shared" si="425"/>
        <v>1</v>
      </c>
      <c r="BG554" s="75">
        <f t="shared" si="426"/>
        <v>0</v>
      </c>
      <c r="BH554" s="75">
        <f t="shared" si="445"/>
        <v>0</v>
      </c>
      <c r="BI554" s="75" t="b">
        <f t="shared" si="427"/>
        <v>0</v>
      </c>
      <c r="BJ554" s="75">
        <f t="shared" si="428"/>
        <v>0</v>
      </c>
      <c r="BK554" s="75">
        <f t="shared" si="429"/>
        <v>0</v>
      </c>
      <c r="BL554" s="75" t="b">
        <f t="shared" si="430"/>
        <v>1</v>
      </c>
      <c r="BM554" s="75">
        <f t="shared" si="431"/>
        <v>0</v>
      </c>
      <c r="BN554" s="75">
        <f t="shared" si="432"/>
        <v>0</v>
      </c>
      <c r="BO554" s="75" t="b">
        <f t="shared" si="433"/>
        <v>0</v>
      </c>
      <c r="BP554" s="75">
        <f t="shared" si="434"/>
        <v>0</v>
      </c>
      <c r="BQ554" s="75">
        <f t="shared" si="435"/>
        <v>0</v>
      </c>
      <c r="BR554" s="75"/>
      <c r="BS554" s="72" t="b">
        <f t="shared" si="459"/>
        <v>0</v>
      </c>
      <c r="BT554" s="72">
        <f t="shared" si="464"/>
        <v>0</v>
      </c>
      <c r="BU554" s="69" t="str">
        <f t="shared" si="463"/>
        <v/>
      </c>
      <c r="BV554" s="75"/>
      <c r="BW554" s="75"/>
      <c r="BX554" s="75"/>
      <c r="BY554" s="75"/>
      <c r="BZ554" s="75"/>
      <c r="CA554" s="75"/>
      <c r="CB554" s="75"/>
      <c r="CC554" s="75"/>
      <c r="CD554" s="79">
        <f t="shared" si="436"/>
        <v>0</v>
      </c>
      <c r="CE554" s="92">
        <f>IF(CD554&lt;CE3,CD554,CE3)</f>
        <v>0</v>
      </c>
      <c r="CF554" s="72" t="str">
        <f>IF(CE554&gt;=CE3,"BALLOON","PMT")</f>
        <v>PMT</v>
      </c>
      <c r="CG554" s="91">
        <f t="shared" si="446"/>
        <v>0</v>
      </c>
      <c r="CH554" s="91">
        <f>IF(BX1=360,CB5,CG554)</f>
        <v>0</v>
      </c>
      <c r="CI554" s="75" t="b">
        <f t="shared" si="437"/>
        <v>0</v>
      </c>
      <c r="CJ554" s="75">
        <f t="shared" si="447"/>
        <v>0</v>
      </c>
      <c r="CK554" s="75">
        <f>SUM(CJ554*CK1)</f>
        <v>0</v>
      </c>
      <c r="CL554" s="98">
        <f t="shared" si="438"/>
        <v>0</v>
      </c>
      <c r="CM554" s="97">
        <f>IF(CF554="PMT",E16-CL554,0)</f>
        <v>0</v>
      </c>
      <c r="CN554" s="97">
        <f t="shared" si="451"/>
        <v>0</v>
      </c>
      <c r="CO554" s="97">
        <f t="shared" si="439"/>
        <v>0</v>
      </c>
      <c r="CP554" s="97">
        <f t="shared" si="440"/>
        <v>0</v>
      </c>
      <c r="CQ554" s="94">
        <f t="shared" si="441"/>
        <v>0</v>
      </c>
      <c r="CR554" s="95">
        <f t="shared" si="448"/>
        <v>0</v>
      </c>
      <c r="CS554" s="96">
        <f t="shared" si="442"/>
        <v>0</v>
      </c>
      <c r="CT554" s="75">
        <f t="shared" si="450"/>
        <v>0</v>
      </c>
      <c r="CU554" s="99">
        <f t="shared" si="443"/>
        <v>0</v>
      </c>
      <c r="CV554" s="99">
        <f t="shared" si="419"/>
        <v>0</v>
      </c>
      <c r="CW554" s="100">
        <f t="shared" si="449"/>
        <v>0</v>
      </c>
      <c r="CX554" s="75">
        <f>SUM(CR554*CT554*BE1)</f>
        <v>0</v>
      </c>
    </row>
    <row r="555" spans="1:102" ht="18.95" customHeight="1">
      <c r="A555" s="45" t="str">
        <f t="shared" si="453"/>
        <v/>
      </c>
      <c r="B555" s="55" t="str">
        <f t="shared" si="455"/>
        <v/>
      </c>
      <c r="C555" s="47" t="str">
        <f t="shared" si="454"/>
        <v/>
      </c>
      <c r="D555" s="56" t="str">
        <f t="shared" si="456"/>
        <v/>
      </c>
      <c r="E555" s="121" t="str">
        <f t="shared" si="460"/>
        <v/>
      </c>
      <c r="F555" s="121"/>
      <c r="G555" s="57" t="str">
        <f t="shared" si="457"/>
        <v/>
      </c>
      <c r="H555" s="57" t="str">
        <f t="shared" si="458"/>
        <v/>
      </c>
      <c r="I555" s="128" t="str">
        <f t="shared" si="461"/>
        <v/>
      </c>
      <c r="J555" s="128" t="str">
        <f t="shared" si="462"/>
        <v/>
      </c>
      <c r="K555" s="140" t="str">
        <f t="shared" si="466"/>
        <v/>
      </c>
      <c r="L555" s="140"/>
      <c r="M555" s="139" t="str">
        <f t="shared" si="465"/>
        <v/>
      </c>
      <c r="N555" s="139"/>
      <c r="O555" s="46" t="str">
        <f t="shared" si="467"/>
        <v/>
      </c>
      <c r="P555" s="51" t="str">
        <f t="shared" si="468"/>
        <v/>
      </c>
      <c r="Q555" s="51"/>
      <c r="R555" s="75">
        <f>IF(R554+1&lt;13,(R554+1)*S1,1*S1)</f>
        <v>0</v>
      </c>
      <c r="S555" s="75">
        <f>SUM(BG555*S1)</f>
        <v>0</v>
      </c>
      <c r="T555" s="75">
        <f>IF(R555=1,(T554+1)*S1,T554*S1)</f>
        <v>0</v>
      </c>
      <c r="U555" s="75">
        <f>IF(U554+3&lt;13,(U554+3)*V1,(U554-9)*V1)</f>
        <v>0</v>
      </c>
      <c r="V555" s="75">
        <f>SUM(BG555*V1)</f>
        <v>0</v>
      </c>
      <c r="W555" s="75">
        <f>IF(U555&lt;4,(W554+1)*V1,W554*V1)</f>
        <v>0</v>
      </c>
      <c r="X555" s="75">
        <f>IF(X554+6&lt;13,(X554+6)*Y1,(X554-6)*Y1)</f>
        <v>0</v>
      </c>
      <c r="Y555" s="75">
        <f>SUM(BG555*Y1)</f>
        <v>0</v>
      </c>
      <c r="Z555" s="75">
        <f>IF(X555&lt;6,(Z554+1)*Y1,Z554*Y1)</f>
        <v>0</v>
      </c>
      <c r="AA555" s="75">
        <f>SUM(AA554*AB1)</f>
        <v>0</v>
      </c>
      <c r="AB555" s="75">
        <f>SUM(BG555*AB1)</f>
        <v>0</v>
      </c>
      <c r="AC555" s="75">
        <f>SUM(AC554+1*AB1)</f>
        <v>0</v>
      </c>
      <c r="AD555" s="75">
        <v>0</v>
      </c>
      <c r="AE555" s="75">
        <v>0</v>
      </c>
      <c r="AF555" s="75">
        <v>0</v>
      </c>
      <c r="AG555" s="75">
        <f>IF(AG554+2&lt;13,(AG554+2)*AH1,(AG554-10)*AH1)</f>
        <v>0</v>
      </c>
      <c r="AH555" s="75">
        <f>SUM(BG555*AH1)</f>
        <v>0</v>
      </c>
      <c r="AI555" s="75">
        <f>IF(AG555&lt;3,(AI554+1)*AH1,AI554*AH1)</f>
        <v>0</v>
      </c>
      <c r="AJ555" s="75">
        <f>IF(AJ553=AJ554,(AJ554+1-AK555)*AL1,AJ554*AL1)</f>
        <v>0</v>
      </c>
      <c r="AK555" s="75">
        <f t="shared" si="452"/>
        <v>0</v>
      </c>
      <c r="AL555" s="75">
        <f>IF(AJ555-AJ554=0,(AL554+15)*AL1,AM1*AL1)</f>
        <v>0</v>
      </c>
      <c r="AM555" s="75">
        <f>IF(AK555=12,(AM554+1)*AL1,AM554*AL1)</f>
        <v>0</v>
      </c>
      <c r="AN555" s="75">
        <f>IF(AN553=AN554,(AN554+1-AO555)*AO1,AN554*AO1)</f>
        <v>0</v>
      </c>
      <c r="AO555" s="75">
        <f t="shared" si="444"/>
        <v>0</v>
      </c>
      <c r="AP555" s="75">
        <f>IF(AN554=AN555,BG555*AO1,(AP554-15)*AO1)</f>
        <v>0</v>
      </c>
      <c r="AQ555" s="75">
        <f>IF(AO555=12,(AQ554+1)*AO1,AQ554*AO1)</f>
        <v>0</v>
      </c>
      <c r="AR555" s="91">
        <f>SUM(MONTH(BC554+14)*AS1)</f>
        <v>0</v>
      </c>
      <c r="AS555" s="91">
        <f>SUM(DAY(BC554+14)*AS1)</f>
        <v>0</v>
      </c>
      <c r="AT555" s="91">
        <f>SUM(YEAR(BC554+14)*AS1)</f>
        <v>0</v>
      </c>
      <c r="AU555" s="91">
        <f>SUM(MONTH(BC554+7)*AV1)</f>
        <v>0</v>
      </c>
      <c r="AV555" s="91">
        <f>SUM(DAY(BC554+7)*AV1)</f>
        <v>0</v>
      </c>
      <c r="AW555" s="91">
        <f>SUM(YEAR(BC554+7)*AV1)</f>
        <v>0</v>
      </c>
      <c r="AX555" s="91">
        <f t="shared" si="422"/>
        <v>1</v>
      </c>
      <c r="AY555" s="91">
        <f t="shared" si="420"/>
        <v>1</v>
      </c>
      <c r="AZ555" s="91">
        <f t="shared" si="421"/>
        <v>0</v>
      </c>
      <c r="BA555" s="91">
        <f t="shared" si="421"/>
        <v>0</v>
      </c>
      <c r="BB555" s="79">
        <f t="shared" si="423"/>
        <v>0</v>
      </c>
      <c r="BC555" s="91">
        <f t="shared" si="424"/>
        <v>0</v>
      </c>
      <c r="BD555" s="75" t="s">
        <v>59</v>
      </c>
      <c r="BE555" s="91">
        <f>IF(BC555&lt;BU42,((BC555*10)+5),999999)</f>
        <v>5</v>
      </c>
      <c r="BF555" s="91">
        <f t="shared" si="425"/>
        <v>1</v>
      </c>
      <c r="BG555" s="75">
        <f t="shared" si="426"/>
        <v>0</v>
      </c>
      <c r="BH555" s="75">
        <f t="shared" si="445"/>
        <v>0</v>
      </c>
      <c r="BI555" s="75" t="b">
        <f t="shared" si="427"/>
        <v>0</v>
      </c>
      <c r="BJ555" s="75">
        <f t="shared" si="428"/>
        <v>0</v>
      </c>
      <c r="BK555" s="75">
        <f t="shared" si="429"/>
        <v>0</v>
      </c>
      <c r="BL555" s="75" t="b">
        <f t="shared" si="430"/>
        <v>1</v>
      </c>
      <c r="BM555" s="75">
        <f t="shared" si="431"/>
        <v>0</v>
      </c>
      <c r="BN555" s="75">
        <f t="shared" si="432"/>
        <v>0</v>
      </c>
      <c r="BO555" s="75" t="b">
        <f t="shared" si="433"/>
        <v>0</v>
      </c>
      <c r="BP555" s="75">
        <f t="shared" si="434"/>
        <v>0</v>
      </c>
      <c r="BQ555" s="75">
        <f t="shared" si="435"/>
        <v>0</v>
      </c>
      <c r="BR555" s="75"/>
      <c r="BS555" s="72" t="b">
        <f t="shared" si="459"/>
        <v>0</v>
      </c>
      <c r="BT555" s="72">
        <f t="shared" si="464"/>
        <v>0</v>
      </c>
      <c r="BU555" s="69" t="str">
        <f t="shared" si="463"/>
        <v/>
      </c>
      <c r="BV555" s="75"/>
      <c r="BW555" s="75"/>
      <c r="BX555" s="75"/>
      <c r="BY555" s="75"/>
      <c r="BZ555" s="75"/>
      <c r="CA555" s="75"/>
      <c r="CB555" s="75"/>
      <c r="CC555" s="75"/>
      <c r="CD555" s="79">
        <f t="shared" si="436"/>
        <v>0</v>
      </c>
      <c r="CE555" s="92">
        <f>IF(CD555&lt;CE3,CD555,CE3)</f>
        <v>0</v>
      </c>
      <c r="CF555" s="72" t="str">
        <f>IF(CE555&gt;=CE3,"BALLOON","PMT")</f>
        <v>PMT</v>
      </c>
      <c r="CG555" s="91">
        <f t="shared" si="446"/>
        <v>0</v>
      </c>
      <c r="CH555" s="91">
        <f>IF(BX1=360,CB5,CG555)</f>
        <v>0</v>
      </c>
      <c r="CI555" s="75" t="b">
        <f t="shared" si="437"/>
        <v>0</v>
      </c>
      <c r="CJ555" s="75">
        <f t="shared" si="447"/>
        <v>0</v>
      </c>
      <c r="CK555" s="75">
        <f>SUM(CJ555*CK1)</f>
        <v>0</v>
      </c>
      <c r="CL555" s="98">
        <f t="shared" si="438"/>
        <v>0</v>
      </c>
      <c r="CM555" s="97">
        <f>IF(CF555="PMT",E16-CL555,0)</f>
        <v>0</v>
      </c>
      <c r="CN555" s="97">
        <f t="shared" si="451"/>
        <v>0</v>
      </c>
      <c r="CO555" s="97">
        <f t="shared" si="439"/>
        <v>0</v>
      </c>
      <c r="CP555" s="97">
        <f t="shared" si="440"/>
        <v>0</v>
      </c>
      <c r="CQ555" s="94">
        <f t="shared" si="441"/>
        <v>0</v>
      </c>
      <c r="CR555" s="95">
        <f t="shared" si="448"/>
        <v>0</v>
      </c>
      <c r="CS555" s="96">
        <f t="shared" si="442"/>
        <v>0</v>
      </c>
      <c r="CT555" s="75">
        <f t="shared" si="450"/>
        <v>0</v>
      </c>
      <c r="CU555" s="99">
        <f t="shared" si="443"/>
        <v>0</v>
      </c>
      <c r="CV555" s="99">
        <f t="shared" si="419"/>
        <v>0</v>
      </c>
      <c r="CW555" s="100">
        <f t="shared" si="449"/>
        <v>0</v>
      </c>
      <c r="CX555" s="75">
        <f>SUM(CR555*CT555*BE1)</f>
        <v>0</v>
      </c>
    </row>
    <row r="556" spans="1:102" ht="18.95" customHeight="1">
      <c r="A556" s="45" t="str">
        <f t="shared" si="453"/>
        <v/>
      </c>
      <c r="B556" s="55" t="str">
        <f t="shared" si="455"/>
        <v/>
      </c>
      <c r="C556" s="47" t="str">
        <f t="shared" si="454"/>
        <v/>
      </c>
      <c r="D556" s="56" t="str">
        <f t="shared" si="456"/>
        <v/>
      </c>
      <c r="E556" s="121" t="str">
        <f t="shared" si="460"/>
        <v/>
      </c>
      <c r="F556" s="121"/>
      <c r="G556" s="57" t="str">
        <f t="shared" si="457"/>
        <v/>
      </c>
      <c r="H556" s="57" t="str">
        <f t="shared" si="458"/>
        <v/>
      </c>
      <c r="I556" s="128" t="str">
        <f t="shared" si="461"/>
        <v/>
      </c>
      <c r="J556" s="128" t="str">
        <f t="shared" si="462"/>
        <v/>
      </c>
      <c r="K556" s="140" t="str">
        <f t="shared" si="466"/>
        <v/>
      </c>
      <c r="L556" s="140"/>
      <c r="M556" s="139" t="str">
        <f t="shared" si="465"/>
        <v/>
      </c>
      <c r="N556" s="139"/>
      <c r="O556" s="46" t="str">
        <f t="shared" si="467"/>
        <v/>
      </c>
      <c r="P556" s="51" t="str">
        <f t="shared" si="468"/>
        <v/>
      </c>
      <c r="Q556" s="51"/>
      <c r="R556" s="75">
        <f>IF(R555+1&lt;13,(R555+1)*S1,1*S1)</f>
        <v>0</v>
      </c>
      <c r="S556" s="75">
        <f>SUM(BG556*S1)</f>
        <v>0</v>
      </c>
      <c r="T556" s="75">
        <f>IF(R556=1,(T555+1)*S1,T555*S1)</f>
        <v>0</v>
      </c>
      <c r="U556" s="75">
        <f>IF(U555+3&lt;13,(U555+3)*V1,(U555-9)*V1)</f>
        <v>0</v>
      </c>
      <c r="V556" s="75">
        <f>SUM(BG556*V1)</f>
        <v>0</v>
      </c>
      <c r="W556" s="75">
        <f>IF(U556&lt;4,(W555+1)*V1,W555*V1)</f>
        <v>0</v>
      </c>
      <c r="X556" s="75">
        <f>IF(X555+6&lt;13,(X555+6)*Y1,(X555-6)*Y1)</f>
        <v>0</v>
      </c>
      <c r="Y556" s="75">
        <f>SUM(BG556*Y1)</f>
        <v>0</v>
      </c>
      <c r="Z556" s="75">
        <f>IF(X556&lt;6,(Z555+1)*Y1,Z555*Y1)</f>
        <v>0</v>
      </c>
      <c r="AA556" s="75">
        <f>SUM(AA555*AB1)</f>
        <v>0</v>
      </c>
      <c r="AB556" s="75">
        <f>SUM(BG556*AB1)</f>
        <v>0</v>
      </c>
      <c r="AC556" s="75">
        <f>SUM(AC555+1*AB1)</f>
        <v>0</v>
      </c>
      <c r="AD556" s="75">
        <v>0</v>
      </c>
      <c r="AE556" s="75">
        <v>0</v>
      </c>
      <c r="AF556" s="75">
        <v>0</v>
      </c>
      <c r="AG556" s="75">
        <f>IF(AG555+2&lt;13,(AG555+2)*AH1,(AG555-10)*AH1)</f>
        <v>0</v>
      </c>
      <c r="AH556" s="75">
        <f>SUM(BG556*AH1)</f>
        <v>0</v>
      </c>
      <c r="AI556" s="75">
        <f>IF(AG556&lt;3,(AI555+1)*AH1,AI555*AH1)</f>
        <v>0</v>
      </c>
      <c r="AJ556" s="75">
        <f>IF(AJ554=AJ555,(AJ555+1-AK556)*AL1,AJ555*AL1)</f>
        <v>0</v>
      </c>
      <c r="AK556" s="75">
        <f t="shared" si="452"/>
        <v>0</v>
      </c>
      <c r="AL556" s="75">
        <f>IF(AJ556-AJ555=0,(AL555+15)*AL1,AM1*AL1)</f>
        <v>0</v>
      </c>
      <c r="AM556" s="75">
        <f>IF(AK556=12,(AM555+1)*AL1,AM555*AL1)</f>
        <v>0</v>
      </c>
      <c r="AN556" s="75">
        <f>IF(AN554=AN555,(AN555+1-AO556)*AO1,AN555*AO1)</f>
        <v>0</v>
      </c>
      <c r="AO556" s="75">
        <f t="shared" si="444"/>
        <v>0</v>
      </c>
      <c r="AP556" s="75">
        <f>IF(AN555=AN556,BG556*AO1,(AP555-15)*AO1)</f>
        <v>0</v>
      </c>
      <c r="AQ556" s="75">
        <f>IF(AO556=12,(AQ555+1)*AO1,AQ555*AO1)</f>
        <v>0</v>
      </c>
      <c r="AR556" s="91">
        <f>SUM(MONTH(BC555+14)*AS1)</f>
        <v>0</v>
      </c>
      <c r="AS556" s="91">
        <f>SUM(DAY(BC555+14)*AS1)</f>
        <v>0</v>
      </c>
      <c r="AT556" s="91">
        <f>SUM(YEAR(BC555+14)*AS1)</f>
        <v>0</v>
      </c>
      <c r="AU556" s="91">
        <f>SUM(MONTH(BC555+7)*AV1)</f>
        <v>0</v>
      </c>
      <c r="AV556" s="91">
        <f>SUM(DAY(BC555+7)*AV1)</f>
        <v>0</v>
      </c>
      <c r="AW556" s="91">
        <f>SUM(YEAR(BC555+7)*AV1)</f>
        <v>0</v>
      </c>
      <c r="AX556" s="91">
        <f t="shared" si="422"/>
        <v>1</v>
      </c>
      <c r="AY556" s="91">
        <f t="shared" si="420"/>
        <v>1</v>
      </c>
      <c r="AZ556" s="91">
        <f t="shared" si="421"/>
        <v>0</v>
      </c>
      <c r="BA556" s="91">
        <f t="shared" si="421"/>
        <v>0</v>
      </c>
      <c r="BB556" s="79">
        <f t="shared" si="423"/>
        <v>0</v>
      </c>
      <c r="BC556" s="91">
        <f t="shared" si="424"/>
        <v>0</v>
      </c>
      <c r="BD556" s="75" t="s">
        <v>59</v>
      </c>
      <c r="BE556" s="91">
        <f>IF(BC556&lt;BU42,((BC556*10)+5),999999)</f>
        <v>5</v>
      </c>
      <c r="BF556" s="91">
        <f t="shared" si="425"/>
        <v>1</v>
      </c>
      <c r="BG556" s="75">
        <f t="shared" si="426"/>
        <v>0</v>
      </c>
      <c r="BH556" s="75">
        <f t="shared" si="445"/>
        <v>0</v>
      </c>
      <c r="BI556" s="75" t="b">
        <f t="shared" si="427"/>
        <v>0</v>
      </c>
      <c r="BJ556" s="75">
        <f t="shared" si="428"/>
        <v>0</v>
      </c>
      <c r="BK556" s="75">
        <f t="shared" si="429"/>
        <v>0</v>
      </c>
      <c r="BL556" s="75" t="b">
        <f t="shared" si="430"/>
        <v>1</v>
      </c>
      <c r="BM556" s="75">
        <f t="shared" si="431"/>
        <v>0</v>
      </c>
      <c r="BN556" s="75">
        <f t="shared" si="432"/>
        <v>0</v>
      </c>
      <c r="BO556" s="75" t="b">
        <f t="shared" si="433"/>
        <v>0</v>
      </c>
      <c r="BP556" s="75">
        <f t="shared" si="434"/>
        <v>0</v>
      </c>
      <c r="BQ556" s="75">
        <f t="shared" si="435"/>
        <v>0</v>
      </c>
      <c r="BR556" s="75"/>
      <c r="BS556" s="72" t="b">
        <f t="shared" si="459"/>
        <v>0</v>
      </c>
      <c r="BT556" s="72">
        <f t="shared" si="464"/>
        <v>0</v>
      </c>
      <c r="BU556" s="69" t="str">
        <f t="shared" si="463"/>
        <v/>
      </c>
      <c r="BV556" s="75"/>
      <c r="BW556" s="75"/>
      <c r="BX556" s="75"/>
      <c r="BY556" s="75"/>
      <c r="BZ556" s="75"/>
      <c r="CA556" s="75"/>
      <c r="CB556" s="75"/>
      <c r="CC556" s="75"/>
      <c r="CD556" s="79">
        <f t="shared" si="436"/>
        <v>0</v>
      </c>
      <c r="CE556" s="92">
        <f>IF(CD556&lt;CE3,CD556,CE3)</f>
        <v>0</v>
      </c>
      <c r="CF556" s="72" t="str">
        <f>IF(CE556&gt;=CE3,"BALLOON","PMT")</f>
        <v>PMT</v>
      </c>
      <c r="CG556" s="91">
        <f t="shared" si="446"/>
        <v>0</v>
      </c>
      <c r="CH556" s="91">
        <f>IF(BX1=360,CB5,CG556)</f>
        <v>0</v>
      </c>
      <c r="CI556" s="75" t="b">
        <f t="shared" si="437"/>
        <v>0</v>
      </c>
      <c r="CJ556" s="75">
        <f t="shared" si="447"/>
        <v>0</v>
      </c>
      <c r="CK556" s="75">
        <f>SUM(CJ556*CK1)</f>
        <v>0</v>
      </c>
      <c r="CL556" s="98">
        <f t="shared" si="438"/>
        <v>0</v>
      </c>
      <c r="CM556" s="97">
        <f>IF(CF556="PMT",E16-CL556,0)</f>
        <v>0</v>
      </c>
      <c r="CN556" s="97">
        <f t="shared" si="451"/>
        <v>0</v>
      </c>
      <c r="CO556" s="97">
        <f t="shared" si="439"/>
        <v>0</v>
      </c>
      <c r="CP556" s="97">
        <f t="shared" si="440"/>
        <v>0</v>
      </c>
      <c r="CQ556" s="94">
        <f t="shared" si="441"/>
        <v>0</v>
      </c>
      <c r="CR556" s="95">
        <f t="shared" si="448"/>
        <v>0</v>
      </c>
      <c r="CS556" s="96">
        <f t="shared" si="442"/>
        <v>0</v>
      </c>
      <c r="CT556" s="75">
        <f t="shared" si="450"/>
        <v>0</v>
      </c>
      <c r="CU556" s="99">
        <f t="shared" si="443"/>
        <v>0</v>
      </c>
      <c r="CV556" s="99">
        <f t="shared" si="419"/>
        <v>0</v>
      </c>
      <c r="CW556" s="100">
        <f t="shared" si="449"/>
        <v>0</v>
      </c>
      <c r="CX556" s="75">
        <f>SUM(CR556*CT556*BE1)</f>
        <v>0</v>
      </c>
    </row>
    <row r="557" spans="1:102" ht="18.95" customHeight="1">
      <c r="A557" s="45" t="str">
        <f t="shared" si="453"/>
        <v/>
      </c>
      <c r="B557" s="55" t="str">
        <f t="shared" si="455"/>
        <v/>
      </c>
      <c r="C557" s="47" t="str">
        <f t="shared" si="454"/>
        <v/>
      </c>
      <c r="D557" s="56" t="str">
        <f t="shared" si="456"/>
        <v/>
      </c>
      <c r="E557" s="121" t="str">
        <f t="shared" si="460"/>
        <v/>
      </c>
      <c r="F557" s="121"/>
      <c r="G557" s="57" t="str">
        <f t="shared" si="457"/>
        <v/>
      </c>
      <c r="H557" s="57" t="str">
        <f t="shared" si="458"/>
        <v/>
      </c>
      <c r="I557" s="128" t="str">
        <f t="shared" si="461"/>
        <v/>
      </c>
      <c r="J557" s="128" t="str">
        <f t="shared" si="462"/>
        <v/>
      </c>
      <c r="K557" s="140" t="str">
        <f t="shared" si="466"/>
        <v/>
      </c>
      <c r="L557" s="140"/>
      <c r="M557" s="139" t="str">
        <f t="shared" si="465"/>
        <v/>
      </c>
      <c r="N557" s="139"/>
      <c r="O557" s="46" t="str">
        <f t="shared" si="467"/>
        <v/>
      </c>
      <c r="P557" s="51" t="str">
        <f t="shared" si="468"/>
        <v/>
      </c>
      <c r="Q557" s="51"/>
      <c r="R557" s="75">
        <f>IF(R556+1&lt;13,(R556+1)*S1,1*S1)</f>
        <v>0</v>
      </c>
      <c r="S557" s="75">
        <f>SUM(BG557*S1)</f>
        <v>0</v>
      </c>
      <c r="T557" s="75">
        <f>IF(R557=1,(T556+1)*S1,T556*S1)</f>
        <v>0</v>
      </c>
      <c r="U557" s="75">
        <f>IF(U556+3&lt;13,(U556+3)*V1,(U556-9)*V1)</f>
        <v>0</v>
      </c>
      <c r="V557" s="75">
        <f>SUM(BG557*V1)</f>
        <v>0</v>
      </c>
      <c r="W557" s="75">
        <f>IF(U557&lt;4,(W556+1)*V1,W556*V1)</f>
        <v>0</v>
      </c>
      <c r="X557" s="75">
        <f>IF(X556+6&lt;13,(X556+6)*Y1,(X556-6)*Y1)</f>
        <v>0</v>
      </c>
      <c r="Y557" s="75">
        <f>SUM(BG557*Y1)</f>
        <v>0</v>
      </c>
      <c r="Z557" s="75">
        <f>IF(X557&lt;6,(Z556+1)*Y1,Z556*Y1)</f>
        <v>0</v>
      </c>
      <c r="AA557" s="75">
        <f>SUM(AA556*AB1)</f>
        <v>0</v>
      </c>
      <c r="AB557" s="75">
        <f>SUM(BG557*AB1)</f>
        <v>0</v>
      </c>
      <c r="AC557" s="75">
        <f>SUM(AC556+1*AB1)</f>
        <v>0</v>
      </c>
      <c r="AD557" s="75">
        <v>0</v>
      </c>
      <c r="AE557" s="75">
        <v>0</v>
      </c>
      <c r="AF557" s="75">
        <v>0</v>
      </c>
      <c r="AG557" s="75">
        <f>IF(AG556+2&lt;13,(AG556+2)*AH1,(AG556-10)*AH1)</f>
        <v>0</v>
      </c>
      <c r="AH557" s="75">
        <f>SUM(BG557*AH1)</f>
        <v>0</v>
      </c>
      <c r="AI557" s="75">
        <f>IF(AG557&lt;3,(AI556+1)*AH1,AI556*AH1)</f>
        <v>0</v>
      </c>
      <c r="AJ557" s="75">
        <f>IF(AJ555=AJ556,(AJ556+1-AK557)*AL1,AJ556*AL1)</f>
        <v>0</v>
      </c>
      <c r="AK557" s="75">
        <f t="shared" si="452"/>
        <v>0</v>
      </c>
      <c r="AL557" s="75">
        <f>IF(AJ557-AJ556=0,(AL556+15)*AL1,AM1*AL1)</f>
        <v>0</v>
      </c>
      <c r="AM557" s="75">
        <f>IF(AK557=12,(AM556+1)*AL1,AM556*AL1)</f>
        <v>0</v>
      </c>
      <c r="AN557" s="75">
        <f>IF(AN555=AN556,(AN556+1-AO557)*AO1,AN556*AO1)</f>
        <v>0</v>
      </c>
      <c r="AO557" s="75">
        <f t="shared" si="444"/>
        <v>0</v>
      </c>
      <c r="AP557" s="75">
        <f>IF(AN556=AN557,BG557*AO1,(AP556-15)*AO1)</f>
        <v>0</v>
      </c>
      <c r="AQ557" s="75">
        <f>IF(AO557=12,(AQ556+1)*AO1,AQ556*AO1)</f>
        <v>0</v>
      </c>
      <c r="AR557" s="91">
        <f>SUM(MONTH(BC556+14)*AS1)</f>
        <v>0</v>
      </c>
      <c r="AS557" s="91">
        <f>SUM(DAY(BC556+14)*AS1)</f>
        <v>0</v>
      </c>
      <c r="AT557" s="91">
        <f>SUM(YEAR(BC556+14)*AS1)</f>
        <v>0</v>
      </c>
      <c r="AU557" s="91">
        <f>SUM(MONTH(BC556+7)*AV1)</f>
        <v>0</v>
      </c>
      <c r="AV557" s="91">
        <f>SUM(DAY(BC556+7)*AV1)</f>
        <v>0</v>
      </c>
      <c r="AW557" s="91">
        <f>SUM(YEAR(BC556+7)*AV1)</f>
        <v>0</v>
      </c>
      <c r="AX557" s="91">
        <f t="shared" si="422"/>
        <v>1</v>
      </c>
      <c r="AY557" s="91">
        <f t="shared" si="420"/>
        <v>1</v>
      </c>
      <c r="AZ557" s="91">
        <f t="shared" si="421"/>
        <v>0</v>
      </c>
      <c r="BA557" s="91">
        <f t="shared" si="421"/>
        <v>0</v>
      </c>
      <c r="BB557" s="79">
        <f t="shared" si="423"/>
        <v>0</v>
      </c>
      <c r="BC557" s="91">
        <f t="shared" si="424"/>
        <v>0</v>
      </c>
      <c r="BD557" s="75" t="s">
        <v>59</v>
      </c>
      <c r="BE557" s="91">
        <f>IF(BC557&lt;BU42,((BC557*10)+5),999999)</f>
        <v>5</v>
      </c>
      <c r="BF557" s="91">
        <f t="shared" si="425"/>
        <v>1</v>
      </c>
      <c r="BG557" s="75">
        <f t="shared" si="426"/>
        <v>0</v>
      </c>
      <c r="BH557" s="75">
        <f t="shared" si="445"/>
        <v>0</v>
      </c>
      <c r="BI557" s="75" t="b">
        <f t="shared" si="427"/>
        <v>0</v>
      </c>
      <c r="BJ557" s="75">
        <f t="shared" si="428"/>
        <v>0</v>
      </c>
      <c r="BK557" s="75">
        <f t="shared" si="429"/>
        <v>0</v>
      </c>
      <c r="BL557" s="75" t="b">
        <f t="shared" si="430"/>
        <v>1</v>
      </c>
      <c r="BM557" s="75">
        <f t="shared" si="431"/>
        <v>0</v>
      </c>
      <c r="BN557" s="75">
        <f t="shared" si="432"/>
        <v>0</v>
      </c>
      <c r="BO557" s="75" t="b">
        <f t="shared" si="433"/>
        <v>0</v>
      </c>
      <c r="BP557" s="75">
        <f t="shared" si="434"/>
        <v>0</v>
      </c>
      <c r="BQ557" s="75">
        <f t="shared" si="435"/>
        <v>0</v>
      </c>
      <c r="BR557" s="75"/>
      <c r="BS557" s="72" t="b">
        <f t="shared" si="459"/>
        <v>0</v>
      </c>
      <c r="BT557" s="72">
        <f t="shared" si="464"/>
        <v>0</v>
      </c>
      <c r="BU557" s="69" t="str">
        <f t="shared" si="463"/>
        <v/>
      </c>
      <c r="BV557" s="75"/>
      <c r="BW557" s="75"/>
      <c r="BX557" s="75"/>
      <c r="BY557" s="75"/>
      <c r="BZ557" s="75"/>
      <c r="CA557" s="75"/>
      <c r="CB557" s="75"/>
      <c r="CC557" s="75"/>
      <c r="CD557" s="79">
        <f t="shared" si="436"/>
        <v>0</v>
      </c>
      <c r="CE557" s="92">
        <f>IF(CD557&lt;CE3,CD557,CE3)</f>
        <v>0</v>
      </c>
      <c r="CF557" s="72" t="str">
        <f>IF(CE557&gt;=CE3,"BALLOON","PMT")</f>
        <v>PMT</v>
      </c>
      <c r="CG557" s="91">
        <f t="shared" si="446"/>
        <v>0</v>
      </c>
      <c r="CH557" s="91">
        <f>IF(BX1=360,CB5,CG557)</f>
        <v>0</v>
      </c>
      <c r="CI557" s="75" t="b">
        <f t="shared" si="437"/>
        <v>0</v>
      </c>
      <c r="CJ557" s="75">
        <f t="shared" si="447"/>
        <v>0</v>
      </c>
      <c r="CK557" s="75">
        <f>SUM(CJ557*CK1)</f>
        <v>0</v>
      </c>
      <c r="CL557" s="98">
        <f t="shared" si="438"/>
        <v>0</v>
      </c>
      <c r="CM557" s="97">
        <f>IF(CF557="PMT",E16-CL557,0)</f>
        <v>0</v>
      </c>
      <c r="CN557" s="97">
        <f t="shared" si="451"/>
        <v>0</v>
      </c>
      <c r="CO557" s="97">
        <f t="shared" si="439"/>
        <v>0</v>
      </c>
      <c r="CP557" s="97">
        <f t="shared" si="440"/>
        <v>0</v>
      </c>
      <c r="CQ557" s="94">
        <f t="shared" si="441"/>
        <v>0</v>
      </c>
      <c r="CR557" s="95">
        <f t="shared" si="448"/>
        <v>0</v>
      </c>
      <c r="CS557" s="96">
        <f t="shared" si="442"/>
        <v>0</v>
      </c>
      <c r="CT557" s="75">
        <f t="shared" si="450"/>
        <v>0</v>
      </c>
      <c r="CU557" s="99">
        <f t="shared" si="443"/>
        <v>0</v>
      </c>
      <c r="CV557" s="99">
        <f t="shared" si="419"/>
        <v>0</v>
      </c>
      <c r="CW557" s="100">
        <f t="shared" si="449"/>
        <v>0</v>
      </c>
      <c r="CX557" s="75">
        <f>SUM(CR557*CT557*BE1)</f>
        <v>0</v>
      </c>
    </row>
    <row r="558" spans="1:102" ht="18.95" customHeight="1">
      <c r="A558" s="45" t="str">
        <f t="shared" si="453"/>
        <v/>
      </c>
      <c r="B558" s="55" t="str">
        <f t="shared" si="455"/>
        <v/>
      </c>
      <c r="C558" s="47" t="str">
        <f t="shared" si="454"/>
        <v/>
      </c>
      <c r="D558" s="56" t="str">
        <f t="shared" si="456"/>
        <v/>
      </c>
      <c r="E558" s="121" t="str">
        <f t="shared" si="460"/>
        <v/>
      </c>
      <c r="F558" s="121"/>
      <c r="G558" s="57" t="str">
        <f t="shared" si="457"/>
        <v/>
      </c>
      <c r="H558" s="57" t="str">
        <f t="shared" si="458"/>
        <v/>
      </c>
      <c r="I558" s="128" t="str">
        <f t="shared" si="461"/>
        <v/>
      </c>
      <c r="J558" s="128" t="str">
        <f t="shared" si="462"/>
        <v/>
      </c>
      <c r="K558" s="140" t="str">
        <f t="shared" si="466"/>
        <v/>
      </c>
      <c r="L558" s="140"/>
      <c r="M558" s="139" t="str">
        <f t="shared" si="465"/>
        <v/>
      </c>
      <c r="N558" s="139"/>
      <c r="O558" s="46" t="str">
        <f t="shared" si="467"/>
        <v/>
      </c>
      <c r="P558" s="51" t="str">
        <f t="shared" si="468"/>
        <v/>
      </c>
      <c r="Q558" s="51"/>
      <c r="R558" s="75">
        <f>IF(R557+1&lt;13,(R557+1)*S1,1*S1)</f>
        <v>0</v>
      </c>
      <c r="S558" s="75">
        <f>SUM(BG558*S1)</f>
        <v>0</v>
      </c>
      <c r="T558" s="75">
        <f>IF(R558=1,(T557+1)*S1,T557*S1)</f>
        <v>0</v>
      </c>
      <c r="U558" s="75">
        <f>IF(U557+3&lt;13,(U557+3)*V1,(U557-9)*V1)</f>
        <v>0</v>
      </c>
      <c r="V558" s="75">
        <f>SUM(BG558*V1)</f>
        <v>0</v>
      </c>
      <c r="W558" s="75">
        <f>IF(U558&lt;4,(W557+1)*V1,W557*V1)</f>
        <v>0</v>
      </c>
      <c r="X558" s="75">
        <f>IF(X557+6&lt;13,(X557+6)*Y1,(X557-6)*Y1)</f>
        <v>0</v>
      </c>
      <c r="Y558" s="75">
        <f>SUM(BG558*Y1)</f>
        <v>0</v>
      </c>
      <c r="Z558" s="75">
        <f>IF(X558&lt;6,(Z557+1)*Y1,Z557*Y1)</f>
        <v>0</v>
      </c>
      <c r="AA558" s="75">
        <f>SUM(AA557*AB1)</f>
        <v>0</v>
      </c>
      <c r="AB558" s="75">
        <f>SUM(BG558*AB1)</f>
        <v>0</v>
      </c>
      <c r="AC558" s="75">
        <f>SUM(AC557+1*AB1)</f>
        <v>0</v>
      </c>
      <c r="AD558" s="75">
        <v>0</v>
      </c>
      <c r="AE558" s="75">
        <v>0</v>
      </c>
      <c r="AF558" s="75">
        <v>0</v>
      </c>
      <c r="AG558" s="75">
        <f>IF(AG557+2&lt;13,(AG557+2)*AH1,(AG557-10)*AH1)</f>
        <v>0</v>
      </c>
      <c r="AH558" s="75">
        <f>SUM(BG558*AH1)</f>
        <v>0</v>
      </c>
      <c r="AI558" s="75">
        <f>IF(AG558&lt;3,(AI557+1)*AH1,AI557*AH1)</f>
        <v>0</v>
      </c>
      <c r="AJ558" s="75">
        <f>IF(AJ556=AJ557,(AJ557+1-AK558)*AL1,AJ557*AL1)</f>
        <v>0</v>
      </c>
      <c r="AK558" s="75">
        <f t="shared" si="452"/>
        <v>0</v>
      </c>
      <c r="AL558" s="75">
        <f>IF(AJ558-AJ557=0,(AL557+15)*AL1,AM1*AL1)</f>
        <v>0</v>
      </c>
      <c r="AM558" s="75">
        <f>IF(AK558=12,(AM557+1)*AL1,AM557*AL1)</f>
        <v>0</v>
      </c>
      <c r="AN558" s="75">
        <f>IF(AN556=AN557,(AN557+1-AO558)*AO1,AN557*AO1)</f>
        <v>0</v>
      </c>
      <c r="AO558" s="75">
        <f t="shared" si="444"/>
        <v>0</v>
      </c>
      <c r="AP558" s="75">
        <f>IF(AN557=AN558,BG558*AO1,(AP557-15)*AO1)</f>
        <v>0</v>
      </c>
      <c r="AQ558" s="75">
        <f>IF(AO558=12,(AQ557+1)*AO1,AQ557*AO1)</f>
        <v>0</v>
      </c>
      <c r="AR558" s="91">
        <f>SUM(MONTH(BC557+14)*AS1)</f>
        <v>0</v>
      </c>
      <c r="AS558" s="91">
        <f>SUM(DAY(BC557+14)*AS1)</f>
        <v>0</v>
      </c>
      <c r="AT558" s="91">
        <f>SUM(YEAR(BC557+14)*AS1)</f>
        <v>0</v>
      </c>
      <c r="AU558" s="91">
        <f>SUM(MONTH(BC557+7)*AV1)</f>
        <v>0</v>
      </c>
      <c r="AV558" s="91">
        <f>SUM(DAY(BC557+7)*AV1)</f>
        <v>0</v>
      </c>
      <c r="AW558" s="91">
        <f>SUM(YEAR(BC557+7)*AV1)</f>
        <v>0</v>
      </c>
      <c r="AX558" s="91">
        <f t="shared" si="422"/>
        <v>1</v>
      </c>
      <c r="AY558" s="91">
        <f t="shared" si="420"/>
        <v>1</v>
      </c>
      <c r="AZ558" s="91">
        <f t="shared" si="421"/>
        <v>0</v>
      </c>
      <c r="BA558" s="91">
        <f t="shared" si="421"/>
        <v>0</v>
      </c>
      <c r="BB558" s="79">
        <f t="shared" si="423"/>
        <v>0</v>
      </c>
      <c r="BC558" s="91">
        <f t="shared" si="424"/>
        <v>0</v>
      </c>
      <c r="BD558" s="75" t="s">
        <v>59</v>
      </c>
      <c r="BE558" s="91">
        <f>IF(BC558&lt;BU42,((BC558*10)+5),999999)</f>
        <v>5</v>
      </c>
      <c r="BF558" s="91">
        <f t="shared" si="425"/>
        <v>1</v>
      </c>
      <c r="BG558" s="75">
        <f t="shared" si="426"/>
        <v>0</v>
      </c>
      <c r="BH558" s="75">
        <f t="shared" si="445"/>
        <v>0</v>
      </c>
      <c r="BI558" s="75" t="b">
        <f t="shared" si="427"/>
        <v>0</v>
      </c>
      <c r="BJ558" s="75">
        <f t="shared" si="428"/>
        <v>0</v>
      </c>
      <c r="BK558" s="75">
        <f t="shared" si="429"/>
        <v>0</v>
      </c>
      <c r="BL558" s="75" t="b">
        <f t="shared" si="430"/>
        <v>1</v>
      </c>
      <c r="BM558" s="75">
        <f t="shared" si="431"/>
        <v>0</v>
      </c>
      <c r="BN558" s="75">
        <f t="shared" si="432"/>
        <v>0</v>
      </c>
      <c r="BO558" s="75" t="b">
        <f t="shared" si="433"/>
        <v>0</v>
      </c>
      <c r="BP558" s="75">
        <f t="shared" si="434"/>
        <v>0</v>
      </c>
      <c r="BQ558" s="75">
        <f t="shared" si="435"/>
        <v>0</v>
      </c>
      <c r="BR558" s="75"/>
      <c r="BS558" s="72" t="b">
        <f t="shared" si="459"/>
        <v>0</v>
      </c>
      <c r="BT558" s="72">
        <f t="shared" si="464"/>
        <v>0</v>
      </c>
      <c r="BU558" s="69" t="str">
        <f t="shared" si="463"/>
        <v/>
      </c>
      <c r="BV558" s="75"/>
      <c r="BW558" s="75"/>
      <c r="BX558" s="75"/>
      <c r="BY558" s="75"/>
      <c r="BZ558" s="75"/>
      <c r="CA558" s="75"/>
      <c r="CB558" s="75"/>
      <c r="CC558" s="75"/>
      <c r="CD558" s="79">
        <f t="shared" si="436"/>
        <v>0</v>
      </c>
      <c r="CE558" s="92">
        <f>IF(CD558&lt;CE3,CD558,CE3)</f>
        <v>0</v>
      </c>
      <c r="CF558" s="72" t="str">
        <f>IF(CE558&gt;=CE3,"BALLOON","PMT")</f>
        <v>PMT</v>
      </c>
      <c r="CG558" s="91">
        <f t="shared" si="446"/>
        <v>0</v>
      </c>
      <c r="CH558" s="91">
        <f>IF(BX1=360,CB5,CG558)</f>
        <v>0</v>
      </c>
      <c r="CI558" s="75" t="b">
        <f t="shared" si="437"/>
        <v>0</v>
      </c>
      <c r="CJ558" s="75">
        <f t="shared" si="447"/>
        <v>0</v>
      </c>
      <c r="CK558" s="75">
        <f>SUM(CJ558*CK1)</f>
        <v>0</v>
      </c>
      <c r="CL558" s="98">
        <f t="shared" si="438"/>
        <v>0</v>
      </c>
      <c r="CM558" s="97">
        <f>IF(CF558="PMT",E16-CL558,0)</f>
        <v>0</v>
      </c>
      <c r="CN558" s="97">
        <f t="shared" si="451"/>
        <v>0</v>
      </c>
      <c r="CO558" s="97">
        <f t="shared" si="439"/>
        <v>0</v>
      </c>
      <c r="CP558" s="97">
        <f t="shared" si="440"/>
        <v>0</v>
      </c>
      <c r="CQ558" s="94">
        <f t="shared" si="441"/>
        <v>0</v>
      </c>
      <c r="CR558" s="95">
        <f t="shared" si="448"/>
        <v>0</v>
      </c>
      <c r="CS558" s="96">
        <f t="shared" si="442"/>
        <v>0</v>
      </c>
      <c r="CT558" s="75">
        <f t="shared" si="450"/>
        <v>0</v>
      </c>
      <c r="CU558" s="99">
        <f t="shared" si="443"/>
        <v>0</v>
      </c>
      <c r="CV558" s="99">
        <f t="shared" si="419"/>
        <v>0</v>
      </c>
      <c r="CW558" s="100">
        <f t="shared" si="449"/>
        <v>0</v>
      </c>
      <c r="CX558" s="75">
        <f>SUM(CR558*CT558*BE1)</f>
        <v>0</v>
      </c>
    </row>
    <row r="559" spans="1:102" ht="18.95" customHeight="1">
      <c r="A559" s="45" t="str">
        <f t="shared" si="453"/>
        <v/>
      </c>
      <c r="B559" s="55" t="str">
        <f t="shared" si="455"/>
        <v/>
      </c>
      <c r="C559" s="47" t="str">
        <f t="shared" si="454"/>
        <v/>
      </c>
      <c r="D559" s="56" t="str">
        <f t="shared" si="456"/>
        <v/>
      </c>
      <c r="E559" s="121" t="str">
        <f t="shared" si="460"/>
        <v/>
      </c>
      <c r="F559" s="121"/>
      <c r="G559" s="57" t="str">
        <f t="shared" si="457"/>
        <v/>
      </c>
      <c r="H559" s="57" t="str">
        <f t="shared" si="458"/>
        <v/>
      </c>
      <c r="I559" s="128" t="str">
        <f t="shared" si="461"/>
        <v/>
      </c>
      <c r="J559" s="128" t="str">
        <f t="shared" si="462"/>
        <v/>
      </c>
      <c r="K559" s="140" t="str">
        <f t="shared" si="466"/>
        <v/>
      </c>
      <c r="L559" s="140"/>
      <c r="M559" s="139" t="str">
        <f t="shared" si="465"/>
        <v/>
      </c>
      <c r="N559" s="139"/>
      <c r="O559" s="46" t="str">
        <f t="shared" si="467"/>
        <v/>
      </c>
      <c r="P559" s="51" t="str">
        <f t="shared" si="468"/>
        <v/>
      </c>
      <c r="Q559" s="51"/>
      <c r="R559" s="75">
        <f>IF(R558+1&lt;13,(R558+1)*S1,1*S1)</f>
        <v>0</v>
      </c>
      <c r="S559" s="75">
        <f>SUM(BG559*S1)</f>
        <v>0</v>
      </c>
      <c r="T559" s="75">
        <f>IF(R559=1,(T558+1)*S1,T558*S1)</f>
        <v>0</v>
      </c>
      <c r="U559" s="75">
        <f>IF(U558+3&lt;13,(U558+3)*V1,(U558-9)*V1)</f>
        <v>0</v>
      </c>
      <c r="V559" s="75">
        <f>SUM(BG559*V1)</f>
        <v>0</v>
      </c>
      <c r="W559" s="75">
        <f>IF(U559&lt;4,(W558+1)*V1,W558*V1)</f>
        <v>0</v>
      </c>
      <c r="X559" s="75">
        <f>IF(X558+6&lt;13,(X558+6)*Y1,(X558-6)*Y1)</f>
        <v>0</v>
      </c>
      <c r="Y559" s="75">
        <f>SUM(BG559*Y1)</f>
        <v>0</v>
      </c>
      <c r="Z559" s="75">
        <f>IF(X559&lt;6,(Z558+1)*Y1,Z558*Y1)</f>
        <v>0</v>
      </c>
      <c r="AA559" s="75">
        <f>SUM(AA558*AB1)</f>
        <v>0</v>
      </c>
      <c r="AB559" s="75">
        <f>SUM(BG559*AB1)</f>
        <v>0</v>
      </c>
      <c r="AC559" s="75">
        <f>SUM(AC558+1*AB1)</f>
        <v>0</v>
      </c>
      <c r="AD559" s="75">
        <v>0</v>
      </c>
      <c r="AE559" s="75">
        <v>0</v>
      </c>
      <c r="AF559" s="75">
        <v>0</v>
      </c>
      <c r="AG559" s="75">
        <f>IF(AG558+2&lt;13,(AG558+2)*AH1,(AG558-10)*AH1)</f>
        <v>0</v>
      </c>
      <c r="AH559" s="75">
        <f>SUM(BG559*AH1)</f>
        <v>0</v>
      </c>
      <c r="AI559" s="75">
        <f>IF(AG559&lt;3,(AI558+1)*AH1,AI558*AH1)</f>
        <v>0</v>
      </c>
      <c r="AJ559" s="75">
        <f>IF(AJ557=AJ558,(AJ558+1-AK559)*AL1,AJ558*AL1)</f>
        <v>0</v>
      </c>
      <c r="AK559" s="75">
        <f t="shared" si="452"/>
        <v>0</v>
      </c>
      <c r="AL559" s="75">
        <f>IF(AJ559-AJ558=0,(AL558+15)*AL1,AM1*AL1)</f>
        <v>0</v>
      </c>
      <c r="AM559" s="75">
        <f>IF(AK559=12,(AM558+1)*AL1,AM558*AL1)</f>
        <v>0</v>
      </c>
      <c r="AN559" s="75">
        <f>IF(AN557=AN558,(AN558+1-AO559)*AO1,AN558*AO1)</f>
        <v>0</v>
      </c>
      <c r="AO559" s="75">
        <f t="shared" si="444"/>
        <v>0</v>
      </c>
      <c r="AP559" s="75">
        <f>IF(AN558=AN559,BG559*AO1,(AP558-15)*AO1)</f>
        <v>0</v>
      </c>
      <c r="AQ559" s="75">
        <f>IF(AO559=12,(AQ558+1)*AO1,AQ558*AO1)</f>
        <v>0</v>
      </c>
      <c r="AR559" s="91">
        <f>SUM(MONTH(BC558+14)*AS1)</f>
        <v>0</v>
      </c>
      <c r="AS559" s="91">
        <f>SUM(DAY(BC558+14)*AS1)</f>
        <v>0</v>
      </c>
      <c r="AT559" s="91">
        <f>SUM(YEAR(BC558+14)*AS1)</f>
        <v>0</v>
      </c>
      <c r="AU559" s="91">
        <f>SUM(MONTH(BC558+7)*AV1)</f>
        <v>0</v>
      </c>
      <c r="AV559" s="91">
        <f>SUM(DAY(BC558+7)*AV1)</f>
        <v>0</v>
      </c>
      <c r="AW559" s="91">
        <f>SUM(YEAR(BC558+7)*AV1)</f>
        <v>0</v>
      </c>
      <c r="AX559" s="91">
        <f t="shared" si="422"/>
        <v>1</v>
      </c>
      <c r="AY559" s="91">
        <f t="shared" si="420"/>
        <v>1</v>
      </c>
      <c r="AZ559" s="91">
        <f t="shared" si="421"/>
        <v>0</v>
      </c>
      <c r="BA559" s="91">
        <f t="shared" si="421"/>
        <v>0</v>
      </c>
      <c r="BB559" s="79">
        <f t="shared" si="423"/>
        <v>0</v>
      </c>
      <c r="BC559" s="91">
        <f t="shared" si="424"/>
        <v>0</v>
      </c>
      <c r="BD559" s="75" t="s">
        <v>59</v>
      </c>
      <c r="BE559" s="91">
        <f>IF(BC559&lt;BU42,((BC559*10)+5),999999)</f>
        <v>5</v>
      </c>
      <c r="BF559" s="91">
        <f t="shared" si="425"/>
        <v>1</v>
      </c>
      <c r="BG559" s="75">
        <f t="shared" si="426"/>
        <v>0</v>
      </c>
      <c r="BH559" s="75">
        <f t="shared" si="445"/>
        <v>0</v>
      </c>
      <c r="BI559" s="75" t="b">
        <f t="shared" si="427"/>
        <v>0</v>
      </c>
      <c r="BJ559" s="75">
        <f t="shared" si="428"/>
        <v>0</v>
      </c>
      <c r="BK559" s="75">
        <f t="shared" si="429"/>
        <v>0</v>
      </c>
      <c r="BL559" s="75" t="b">
        <f t="shared" si="430"/>
        <v>1</v>
      </c>
      <c r="BM559" s="75">
        <f t="shared" si="431"/>
        <v>0</v>
      </c>
      <c r="BN559" s="75">
        <f t="shared" si="432"/>
        <v>0</v>
      </c>
      <c r="BO559" s="75" t="b">
        <f t="shared" si="433"/>
        <v>0</v>
      </c>
      <c r="BP559" s="75">
        <f t="shared" si="434"/>
        <v>0</v>
      </c>
      <c r="BQ559" s="75">
        <f t="shared" si="435"/>
        <v>0</v>
      </c>
      <c r="BR559" s="75"/>
      <c r="BS559" s="72" t="b">
        <f t="shared" si="459"/>
        <v>0</v>
      </c>
      <c r="BT559" s="72">
        <f t="shared" si="464"/>
        <v>0</v>
      </c>
      <c r="BU559" s="69" t="str">
        <f t="shared" si="463"/>
        <v/>
      </c>
      <c r="BV559" s="75"/>
      <c r="BW559" s="75"/>
      <c r="BX559" s="75"/>
      <c r="BY559" s="75"/>
      <c r="BZ559" s="75"/>
      <c r="CA559" s="75"/>
      <c r="CB559" s="75"/>
      <c r="CC559" s="75"/>
      <c r="CD559" s="79">
        <f t="shared" si="436"/>
        <v>0</v>
      </c>
      <c r="CE559" s="92">
        <f>IF(CD559&lt;CE3,CD559,CE3)</f>
        <v>0</v>
      </c>
      <c r="CF559" s="72" t="str">
        <f>IF(CE559&gt;=CE3,"BALLOON","PMT")</f>
        <v>PMT</v>
      </c>
      <c r="CG559" s="91">
        <f t="shared" si="446"/>
        <v>0</v>
      </c>
      <c r="CH559" s="91">
        <f>IF(BX1=360,CB5,CG559)</f>
        <v>0</v>
      </c>
      <c r="CI559" s="75" t="b">
        <f t="shared" si="437"/>
        <v>0</v>
      </c>
      <c r="CJ559" s="75">
        <f t="shared" si="447"/>
        <v>0</v>
      </c>
      <c r="CK559" s="75">
        <f>SUM(CJ559*CK1)</f>
        <v>0</v>
      </c>
      <c r="CL559" s="98">
        <f t="shared" si="438"/>
        <v>0</v>
      </c>
      <c r="CM559" s="97">
        <f>IF(CF559="PMT",E16-CL559,0)</f>
        <v>0</v>
      </c>
      <c r="CN559" s="97">
        <f t="shared" si="451"/>
        <v>0</v>
      </c>
      <c r="CO559" s="97">
        <f t="shared" si="439"/>
        <v>0</v>
      </c>
      <c r="CP559" s="97">
        <f t="shared" si="440"/>
        <v>0</v>
      </c>
      <c r="CQ559" s="94">
        <f t="shared" si="441"/>
        <v>0</v>
      </c>
      <c r="CR559" s="95">
        <f t="shared" si="448"/>
        <v>0</v>
      </c>
      <c r="CS559" s="96">
        <f t="shared" si="442"/>
        <v>0</v>
      </c>
      <c r="CT559" s="75">
        <f t="shared" si="450"/>
        <v>0</v>
      </c>
      <c r="CU559" s="99">
        <f t="shared" si="443"/>
        <v>0</v>
      </c>
      <c r="CV559" s="99">
        <f t="shared" si="419"/>
        <v>0</v>
      </c>
      <c r="CW559" s="100">
        <f t="shared" si="449"/>
        <v>0</v>
      </c>
      <c r="CX559" s="75">
        <f>SUM(CR559*CT559*BE1)</f>
        <v>0</v>
      </c>
    </row>
    <row r="560" spans="1:102" ht="18.95" customHeight="1">
      <c r="A560" s="45" t="str">
        <f t="shared" si="453"/>
        <v/>
      </c>
      <c r="B560" s="55" t="str">
        <f t="shared" si="455"/>
        <v/>
      </c>
      <c r="C560" s="47" t="str">
        <f t="shared" si="454"/>
        <v/>
      </c>
      <c r="D560" s="56" t="str">
        <f t="shared" si="456"/>
        <v/>
      </c>
      <c r="E560" s="121" t="str">
        <f t="shared" si="460"/>
        <v/>
      </c>
      <c r="F560" s="121"/>
      <c r="G560" s="57" t="str">
        <f t="shared" si="457"/>
        <v/>
      </c>
      <c r="H560" s="57" t="str">
        <f t="shared" si="458"/>
        <v/>
      </c>
      <c r="I560" s="128" t="str">
        <f t="shared" si="461"/>
        <v/>
      </c>
      <c r="J560" s="128" t="str">
        <f t="shared" si="462"/>
        <v/>
      </c>
      <c r="K560" s="140" t="str">
        <f t="shared" si="466"/>
        <v/>
      </c>
      <c r="L560" s="140"/>
      <c r="M560" s="139" t="str">
        <f t="shared" si="465"/>
        <v/>
      </c>
      <c r="N560" s="139"/>
      <c r="O560" s="46" t="str">
        <f t="shared" si="467"/>
        <v/>
      </c>
      <c r="P560" s="51" t="str">
        <f t="shared" si="468"/>
        <v/>
      </c>
      <c r="Q560" s="51"/>
      <c r="R560" s="75">
        <f>IF(R559+1&lt;13,(R559+1)*S1,1*S1)</f>
        <v>0</v>
      </c>
      <c r="S560" s="75">
        <f>SUM(BG560*S1)</f>
        <v>0</v>
      </c>
      <c r="T560" s="75">
        <f>IF(R560=1,(T559+1)*S1,T559*S1)</f>
        <v>0</v>
      </c>
      <c r="U560" s="75">
        <f>IF(U559+3&lt;13,(U559+3)*V1,(U559-9)*V1)</f>
        <v>0</v>
      </c>
      <c r="V560" s="75">
        <f>SUM(BG560*V1)</f>
        <v>0</v>
      </c>
      <c r="W560" s="75">
        <f>IF(U560&lt;4,(W559+1)*V1,W559*V1)</f>
        <v>0</v>
      </c>
      <c r="X560" s="75">
        <f>IF(X559+6&lt;13,(X559+6)*Y1,(X559-6)*Y1)</f>
        <v>0</v>
      </c>
      <c r="Y560" s="75">
        <f>SUM(BG560*Y1)</f>
        <v>0</v>
      </c>
      <c r="Z560" s="75">
        <f>IF(X560&lt;6,(Z559+1)*Y1,Z559*Y1)</f>
        <v>0</v>
      </c>
      <c r="AA560" s="75">
        <f>SUM(AA559*AB1)</f>
        <v>0</v>
      </c>
      <c r="AB560" s="75">
        <f>SUM(BG560*AB1)</f>
        <v>0</v>
      </c>
      <c r="AC560" s="75">
        <f>SUM(AC559+1*AB1)</f>
        <v>0</v>
      </c>
      <c r="AD560" s="75">
        <v>0</v>
      </c>
      <c r="AE560" s="75">
        <v>0</v>
      </c>
      <c r="AF560" s="75">
        <v>0</v>
      </c>
      <c r="AG560" s="75">
        <f>IF(AG559+2&lt;13,(AG559+2)*AH1,(AG559-10)*AH1)</f>
        <v>0</v>
      </c>
      <c r="AH560" s="75">
        <f>SUM(BG560*AH1)</f>
        <v>0</v>
      </c>
      <c r="AI560" s="75">
        <f>IF(AG560&lt;3,(AI559+1)*AH1,AI559*AH1)</f>
        <v>0</v>
      </c>
      <c r="AJ560" s="75">
        <f>IF(AJ558=AJ559,(AJ559+1-AK560)*AL1,AJ559*AL1)</f>
        <v>0</v>
      </c>
      <c r="AK560" s="75">
        <f t="shared" si="452"/>
        <v>0</v>
      </c>
      <c r="AL560" s="75">
        <f>IF(AJ560-AJ559=0,(AL559+15)*AL1,AM1*AL1)</f>
        <v>0</v>
      </c>
      <c r="AM560" s="75">
        <f>IF(AK560=12,(AM559+1)*AL1,AM559*AL1)</f>
        <v>0</v>
      </c>
      <c r="AN560" s="75">
        <f>IF(AN558=AN559,(AN559+1-AO560)*AO1,AN559*AO1)</f>
        <v>0</v>
      </c>
      <c r="AO560" s="75">
        <f t="shared" si="444"/>
        <v>0</v>
      </c>
      <c r="AP560" s="75">
        <f>IF(AN559=AN560,BG560*AO1,(AP559-15)*AO1)</f>
        <v>0</v>
      </c>
      <c r="AQ560" s="75">
        <f>IF(AO560=12,(AQ559+1)*AO1,AQ559*AO1)</f>
        <v>0</v>
      </c>
      <c r="AR560" s="91">
        <f>SUM(MONTH(BC559+14)*AS1)</f>
        <v>0</v>
      </c>
      <c r="AS560" s="91">
        <f>SUM(DAY(BC559+14)*AS1)</f>
        <v>0</v>
      </c>
      <c r="AT560" s="91">
        <f>SUM(YEAR(BC559+14)*AS1)</f>
        <v>0</v>
      </c>
      <c r="AU560" s="91">
        <f>SUM(MONTH(BC559+7)*AV1)</f>
        <v>0</v>
      </c>
      <c r="AV560" s="91">
        <f>SUM(DAY(BC559+7)*AV1)</f>
        <v>0</v>
      </c>
      <c r="AW560" s="91">
        <f>SUM(YEAR(BC559+7)*AV1)</f>
        <v>0</v>
      </c>
      <c r="AX560" s="91">
        <f t="shared" si="422"/>
        <v>1</v>
      </c>
      <c r="AY560" s="91">
        <f t="shared" si="420"/>
        <v>1</v>
      </c>
      <c r="AZ560" s="91">
        <f t="shared" si="421"/>
        <v>0</v>
      </c>
      <c r="BA560" s="91">
        <f t="shared" si="421"/>
        <v>0</v>
      </c>
      <c r="BB560" s="79">
        <f t="shared" si="423"/>
        <v>0</v>
      </c>
      <c r="BC560" s="91">
        <f t="shared" si="424"/>
        <v>0</v>
      </c>
      <c r="BD560" s="75" t="s">
        <v>59</v>
      </c>
      <c r="BE560" s="91">
        <f>IF(BC560&lt;BU42,((BC560*10)+5),999999)</f>
        <v>5</v>
      </c>
      <c r="BF560" s="91">
        <f t="shared" si="425"/>
        <v>1</v>
      </c>
      <c r="BG560" s="75">
        <f t="shared" si="426"/>
        <v>0</v>
      </c>
      <c r="BH560" s="75">
        <f t="shared" si="445"/>
        <v>0</v>
      </c>
      <c r="BI560" s="75" t="b">
        <f t="shared" si="427"/>
        <v>0</v>
      </c>
      <c r="BJ560" s="75">
        <f t="shared" si="428"/>
        <v>0</v>
      </c>
      <c r="BK560" s="75">
        <f t="shared" si="429"/>
        <v>0</v>
      </c>
      <c r="BL560" s="75" t="b">
        <f t="shared" si="430"/>
        <v>1</v>
      </c>
      <c r="BM560" s="75">
        <f t="shared" si="431"/>
        <v>0</v>
      </c>
      <c r="BN560" s="75">
        <f t="shared" si="432"/>
        <v>0</v>
      </c>
      <c r="BO560" s="75" t="b">
        <f t="shared" si="433"/>
        <v>0</v>
      </c>
      <c r="BP560" s="75">
        <f t="shared" si="434"/>
        <v>0</v>
      </c>
      <c r="BQ560" s="75">
        <f t="shared" si="435"/>
        <v>0</v>
      </c>
      <c r="BR560" s="75"/>
      <c r="BS560" s="72" t="b">
        <f t="shared" si="459"/>
        <v>0</v>
      </c>
      <c r="BT560" s="72">
        <f t="shared" si="464"/>
        <v>0</v>
      </c>
      <c r="BU560" s="69" t="str">
        <f t="shared" si="463"/>
        <v/>
      </c>
      <c r="BV560" s="75"/>
      <c r="BW560" s="75"/>
      <c r="BX560" s="75"/>
      <c r="BY560" s="75"/>
      <c r="BZ560" s="75"/>
      <c r="CA560" s="75"/>
      <c r="CB560" s="75"/>
      <c r="CC560" s="75"/>
      <c r="CD560" s="79">
        <f t="shared" si="436"/>
        <v>0</v>
      </c>
      <c r="CE560" s="92">
        <f>IF(CD560&lt;CE3,CD560,CE3)</f>
        <v>0</v>
      </c>
      <c r="CF560" s="72" t="str">
        <f>IF(CE560&gt;=CE3,"BALLOON","PMT")</f>
        <v>PMT</v>
      </c>
      <c r="CG560" s="91">
        <f t="shared" si="446"/>
        <v>0</v>
      </c>
      <c r="CH560" s="91">
        <f>IF(BX1=360,CB5,CG560)</f>
        <v>0</v>
      </c>
      <c r="CI560" s="75" t="b">
        <f t="shared" si="437"/>
        <v>0</v>
      </c>
      <c r="CJ560" s="75">
        <f t="shared" si="447"/>
        <v>0</v>
      </c>
      <c r="CK560" s="75">
        <f>SUM(CJ560*CK1)</f>
        <v>0</v>
      </c>
      <c r="CL560" s="98">
        <f t="shared" si="438"/>
        <v>0</v>
      </c>
      <c r="CM560" s="97">
        <f>IF(CF560="PMT",E16-CL560,0)</f>
        <v>0</v>
      </c>
      <c r="CN560" s="97">
        <f t="shared" si="451"/>
        <v>0</v>
      </c>
      <c r="CO560" s="97">
        <f t="shared" si="439"/>
        <v>0</v>
      </c>
      <c r="CP560" s="97">
        <f t="shared" si="440"/>
        <v>0</v>
      </c>
      <c r="CQ560" s="94">
        <f t="shared" si="441"/>
        <v>0</v>
      </c>
      <c r="CR560" s="95">
        <f t="shared" si="448"/>
        <v>0</v>
      </c>
      <c r="CS560" s="96">
        <f t="shared" si="442"/>
        <v>0</v>
      </c>
      <c r="CT560" s="75">
        <f t="shared" si="450"/>
        <v>0</v>
      </c>
      <c r="CU560" s="99">
        <f t="shared" si="443"/>
        <v>0</v>
      </c>
      <c r="CV560" s="99">
        <f t="shared" si="419"/>
        <v>0</v>
      </c>
      <c r="CW560" s="100">
        <f t="shared" si="449"/>
        <v>0</v>
      </c>
      <c r="CX560" s="75">
        <f>SUM(CR560*CT560*BE1)</f>
        <v>0</v>
      </c>
    </row>
    <row r="561" spans="1:102" ht="18.95" customHeight="1">
      <c r="A561" s="45" t="str">
        <f t="shared" si="453"/>
        <v/>
      </c>
      <c r="B561" s="55" t="str">
        <f t="shared" si="455"/>
        <v/>
      </c>
      <c r="C561" s="47" t="str">
        <f t="shared" si="454"/>
        <v/>
      </c>
      <c r="D561" s="56" t="str">
        <f t="shared" si="456"/>
        <v/>
      </c>
      <c r="E561" s="121" t="str">
        <f t="shared" si="460"/>
        <v/>
      </c>
      <c r="F561" s="121"/>
      <c r="G561" s="57" t="str">
        <f t="shared" si="457"/>
        <v/>
      </c>
      <c r="H561" s="57" t="str">
        <f t="shared" si="458"/>
        <v/>
      </c>
      <c r="I561" s="128" t="str">
        <f t="shared" si="461"/>
        <v/>
      </c>
      <c r="J561" s="128" t="str">
        <f t="shared" si="462"/>
        <v/>
      </c>
      <c r="K561" s="140" t="str">
        <f t="shared" si="466"/>
        <v/>
      </c>
      <c r="L561" s="140"/>
      <c r="M561" s="139" t="str">
        <f t="shared" si="465"/>
        <v/>
      </c>
      <c r="N561" s="139"/>
      <c r="O561" s="46" t="str">
        <f t="shared" si="467"/>
        <v/>
      </c>
      <c r="P561" s="51" t="str">
        <f t="shared" si="468"/>
        <v/>
      </c>
      <c r="Q561" s="51"/>
      <c r="R561" s="75">
        <f>IF(R560+1&lt;13,(R560+1)*S1,1*S1)</f>
        <v>0</v>
      </c>
      <c r="S561" s="75">
        <f>SUM(BG561*S1)</f>
        <v>0</v>
      </c>
      <c r="T561" s="75">
        <f>IF(R561=1,(T560+1)*S1,T560*S1)</f>
        <v>0</v>
      </c>
      <c r="U561" s="75">
        <f>IF(U560+3&lt;13,(U560+3)*V1,(U560-9)*V1)</f>
        <v>0</v>
      </c>
      <c r="V561" s="75">
        <f>SUM(BG561*V1)</f>
        <v>0</v>
      </c>
      <c r="W561" s="75">
        <f>IF(U561&lt;4,(W560+1)*V1,W560*V1)</f>
        <v>0</v>
      </c>
      <c r="X561" s="75">
        <f>IF(X560+6&lt;13,(X560+6)*Y1,(X560-6)*Y1)</f>
        <v>0</v>
      </c>
      <c r="Y561" s="75">
        <f>SUM(BG561*Y1)</f>
        <v>0</v>
      </c>
      <c r="Z561" s="75">
        <f>IF(X561&lt;6,(Z560+1)*Y1,Z560*Y1)</f>
        <v>0</v>
      </c>
      <c r="AA561" s="75">
        <f>SUM(AA560*AB1)</f>
        <v>0</v>
      </c>
      <c r="AB561" s="75">
        <f>SUM(BG561*AB1)</f>
        <v>0</v>
      </c>
      <c r="AC561" s="75">
        <f>SUM(AC560+1*AB1)</f>
        <v>0</v>
      </c>
      <c r="AD561" s="75">
        <v>0</v>
      </c>
      <c r="AE561" s="75">
        <v>0</v>
      </c>
      <c r="AF561" s="75">
        <v>0</v>
      </c>
      <c r="AG561" s="75">
        <f>IF(AG560+2&lt;13,(AG560+2)*AH1,(AG560-10)*AH1)</f>
        <v>0</v>
      </c>
      <c r="AH561" s="75">
        <f>SUM(BG561*AH1)</f>
        <v>0</v>
      </c>
      <c r="AI561" s="75">
        <f>IF(AG561&lt;3,(AI560+1)*AH1,AI560*AH1)</f>
        <v>0</v>
      </c>
      <c r="AJ561" s="75">
        <f>IF(AJ559=AJ560,(AJ560+1-AK561)*AL1,AJ560*AL1)</f>
        <v>0</v>
      </c>
      <c r="AK561" s="75">
        <f t="shared" si="452"/>
        <v>0</v>
      </c>
      <c r="AL561" s="75">
        <f>IF(AJ561-AJ560=0,(AL560+15)*AL1,AM1*AL1)</f>
        <v>0</v>
      </c>
      <c r="AM561" s="75">
        <f>IF(AK561=12,(AM560+1)*AL1,AM560*AL1)</f>
        <v>0</v>
      </c>
      <c r="AN561" s="75">
        <f>IF(AN559=AN560,(AN560+1-AO561)*AO1,AN560*AO1)</f>
        <v>0</v>
      </c>
      <c r="AO561" s="75">
        <f t="shared" si="444"/>
        <v>0</v>
      </c>
      <c r="AP561" s="75">
        <f>IF(AN560=AN561,BG561*AO1,(AP560-15)*AO1)</f>
        <v>0</v>
      </c>
      <c r="AQ561" s="75">
        <f>IF(AO561=12,(AQ560+1)*AO1,AQ560*AO1)</f>
        <v>0</v>
      </c>
      <c r="AR561" s="91">
        <f>SUM(MONTH(BC560+14)*AS1)</f>
        <v>0</v>
      </c>
      <c r="AS561" s="91">
        <f>SUM(DAY(BC560+14)*AS1)</f>
        <v>0</v>
      </c>
      <c r="AT561" s="91">
        <f>SUM(YEAR(BC560+14)*AS1)</f>
        <v>0</v>
      </c>
      <c r="AU561" s="91">
        <f>SUM(MONTH(BC560+7)*AV1)</f>
        <v>0</v>
      </c>
      <c r="AV561" s="91">
        <f>SUM(DAY(BC560+7)*AV1)</f>
        <v>0</v>
      </c>
      <c r="AW561" s="91">
        <f>SUM(YEAR(BC560+7)*AV1)</f>
        <v>0</v>
      </c>
      <c r="AX561" s="91">
        <f t="shared" si="422"/>
        <v>1</v>
      </c>
      <c r="AY561" s="91">
        <f t="shared" si="420"/>
        <v>1</v>
      </c>
      <c r="AZ561" s="91">
        <f t="shared" si="421"/>
        <v>0</v>
      </c>
      <c r="BA561" s="91">
        <f t="shared" si="421"/>
        <v>0</v>
      </c>
      <c r="BB561" s="79">
        <f t="shared" si="423"/>
        <v>0</v>
      </c>
      <c r="BC561" s="91">
        <f t="shared" si="424"/>
        <v>0</v>
      </c>
      <c r="BD561" s="75" t="s">
        <v>59</v>
      </c>
      <c r="BE561" s="91">
        <f>IF(BC561&lt;BU42,((BC561*10)+5),999999)</f>
        <v>5</v>
      </c>
      <c r="BF561" s="91">
        <f t="shared" si="425"/>
        <v>1</v>
      </c>
      <c r="BG561" s="75">
        <f t="shared" si="426"/>
        <v>0</v>
      </c>
      <c r="BH561" s="75">
        <f t="shared" si="445"/>
        <v>0</v>
      </c>
      <c r="BI561" s="75" t="b">
        <f t="shared" si="427"/>
        <v>0</v>
      </c>
      <c r="BJ561" s="75">
        <f t="shared" si="428"/>
        <v>0</v>
      </c>
      <c r="BK561" s="75">
        <f t="shared" si="429"/>
        <v>0</v>
      </c>
      <c r="BL561" s="75" t="b">
        <f t="shared" si="430"/>
        <v>1</v>
      </c>
      <c r="BM561" s="75">
        <f t="shared" si="431"/>
        <v>0</v>
      </c>
      <c r="BN561" s="75">
        <f t="shared" si="432"/>
        <v>0</v>
      </c>
      <c r="BO561" s="75" t="b">
        <f t="shared" si="433"/>
        <v>0</v>
      </c>
      <c r="BP561" s="75">
        <f t="shared" si="434"/>
        <v>0</v>
      </c>
      <c r="BQ561" s="75">
        <f t="shared" si="435"/>
        <v>0</v>
      </c>
      <c r="BR561" s="75"/>
      <c r="BS561" s="72" t="b">
        <f t="shared" si="459"/>
        <v>0</v>
      </c>
      <c r="BT561" s="72">
        <f t="shared" si="464"/>
        <v>0</v>
      </c>
      <c r="BU561" s="69" t="str">
        <f t="shared" si="463"/>
        <v/>
      </c>
      <c r="BV561" s="75"/>
      <c r="BW561" s="75"/>
      <c r="BX561" s="75"/>
      <c r="BY561" s="75"/>
      <c r="BZ561" s="75"/>
      <c r="CA561" s="75"/>
      <c r="CB561" s="75"/>
      <c r="CC561" s="75"/>
      <c r="CD561" s="79">
        <f t="shared" si="436"/>
        <v>0</v>
      </c>
      <c r="CE561" s="92">
        <f>IF(CD561&lt;CE3,CD561,CE3)</f>
        <v>0</v>
      </c>
      <c r="CF561" s="72" t="str">
        <f>IF(CE561&gt;=CE3,"BALLOON","PMT")</f>
        <v>PMT</v>
      </c>
      <c r="CG561" s="91">
        <f t="shared" si="446"/>
        <v>0</v>
      </c>
      <c r="CH561" s="91">
        <f>IF(BX1=360,CB5,CG561)</f>
        <v>0</v>
      </c>
      <c r="CI561" s="75" t="b">
        <f t="shared" si="437"/>
        <v>0</v>
      </c>
      <c r="CJ561" s="75">
        <f t="shared" si="447"/>
        <v>0</v>
      </c>
      <c r="CK561" s="75">
        <f>SUM(CJ561*CK1)</f>
        <v>0</v>
      </c>
      <c r="CL561" s="98">
        <f t="shared" si="438"/>
        <v>0</v>
      </c>
      <c r="CM561" s="97">
        <f>IF(CF561="PMT",E16-CL561,0)</f>
        <v>0</v>
      </c>
      <c r="CN561" s="97">
        <f t="shared" si="451"/>
        <v>0</v>
      </c>
      <c r="CO561" s="97">
        <f t="shared" si="439"/>
        <v>0</v>
      </c>
      <c r="CP561" s="97">
        <f t="shared" si="440"/>
        <v>0</v>
      </c>
      <c r="CQ561" s="94">
        <f t="shared" si="441"/>
        <v>0</v>
      </c>
      <c r="CR561" s="95">
        <f t="shared" si="448"/>
        <v>0</v>
      </c>
      <c r="CS561" s="96">
        <f t="shared" si="442"/>
        <v>0</v>
      </c>
      <c r="CT561" s="75">
        <f t="shared" si="450"/>
        <v>0</v>
      </c>
      <c r="CU561" s="99">
        <f t="shared" si="443"/>
        <v>0</v>
      </c>
      <c r="CV561" s="99">
        <f t="shared" si="419"/>
        <v>0</v>
      </c>
      <c r="CW561" s="100">
        <f t="shared" si="449"/>
        <v>0</v>
      </c>
      <c r="CX561" s="75">
        <f>SUM(CR561*CT561*BE1)</f>
        <v>0</v>
      </c>
    </row>
    <row r="562" spans="1:102" ht="18.95" customHeight="1">
      <c r="A562" s="45" t="str">
        <f t="shared" si="453"/>
        <v/>
      </c>
      <c r="B562" s="55" t="str">
        <f t="shared" si="455"/>
        <v/>
      </c>
      <c r="C562" s="47" t="str">
        <f t="shared" si="454"/>
        <v/>
      </c>
      <c r="D562" s="56" t="str">
        <f t="shared" si="456"/>
        <v/>
      </c>
      <c r="E562" s="121" t="str">
        <f t="shared" si="460"/>
        <v/>
      </c>
      <c r="F562" s="121"/>
      <c r="G562" s="57" t="str">
        <f t="shared" si="457"/>
        <v/>
      </c>
      <c r="H562" s="57" t="str">
        <f t="shared" si="458"/>
        <v/>
      </c>
      <c r="I562" s="128" t="str">
        <f t="shared" si="461"/>
        <v/>
      </c>
      <c r="J562" s="128" t="str">
        <f t="shared" si="462"/>
        <v/>
      </c>
      <c r="K562" s="140" t="str">
        <f t="shared" si="466"/>
        <v/>
      </c>
      <c r="L562" s="140"/>
      <c r="M562" s="139" t="str">
        <f t="shared" si="465"/>
        <v/>
      </c>
      <c r="N562" s="139"/>
      <c r="O562" s="46" t="str">
        <f t="shared" si="467"/>
        <v/>
      </c>
      <c r="P562" s="51" t="str">
        <f t="shared" si="468"/>
        <v/>
      </c>
      <c r="Q562" s="51"/>
      <c r="R562" s="75">
        <f>IF(R561+1&lt;13,(R561+1)*S1,1*S1)</f>
        <v>0</v>
      </c>
      <c r="S562" s="75">
        <f>SUM(BG562*S1)</f>
        <v>0</v>
      </c>
      <c r="T562" s="75">
        <f>IF(R562=1,(T561+1)*S1,T561*S1)</f>
        <v>0</v>
      </c>
      <c r="U562" s="75">
        <f>IF(U561+3&lt;13,(U561+3)*V1,(U561-9)*V1)</f>
        <v>0</v>
      </c>
      <c r="V562" s="75">
        <f>SUM(BG562*V1)</f>
        <v>0</v>
      </c>
      <c r="W562" s="75">
        <f>IF(U562&lt;4,(W561+1)*V1,W561*V1)</f>
        <v>0</v>
      </c>
      <c r="X562" s="75">
        <f>IF(X561+6&lt;13,(X561+6)*Y1,(X561-6)*Y1)</f>
        <v>0</v>
      </c>
      <c r="Y562" s="75">
        <f>SUM(BG562*Y1)</f>
        <v>0</v>
      </c>
      <c r="Z562" s="75">
        <f>IF(X562&lt;6,(Z561+1)*Y1,Z561*Y1)</f>
        <v>0</v>
      </c>
      <c r="AA562" s="75">
        <f>SUM(AA561*AB1)</f>
        <v>0</v>
      </c>
      <c r="AB562" s="75">
        <f>SUM(BG562*AB1)</f>
        <v>0</v>
      </c>
      <c r="AC562" s="75">
        <f>SUM(AC561+1*AB1)</f>
        <v>0</v>
      </c>
      <c r="AD562" s="75">
        <v>0</v>
      </c>
      <c r="AE562" s="75">
        <v>0</v>
      </c>
      <c r="AF562" s="75">
        <v>0</v>
      </c>
      <c r="AG562" s="75">
        <f>IF(AG561+2&lt;13,(AG561+2)*AH1,(AG561-10)*AH1)</f>
        <v>0</v>
      </c>
      <c r="AH562" s="75">
        <f>SUM(BG562*AH1)</f>
        <v>0</v>
      </c>
      <c r="AI562" s="75">
        <f>IF(AG562&lt;3,(AI561+1)*AH1,AI561*AH1)</f>
        <v>0</v>
      </c>
      <c r="AJ562" s="75">
        <f>IF(AJ560=AJ561,(AJ561+1-AK562)*AL1,AJ561*AL1)</f>
        <v>0</v>
      </c>
      <c r="AK562" s="75">
        <f t="shared" si="452"/>
        <v>0</v>
      </c>
      <c r="AL562" s="75">
        <f>IF(AJ562-AJ561=0,(AL561+15)*AL1,AM1*AL1)</f>
        <v>0</v>
      </c>
      <c r="AM562" s="75">
        <f>IF(AK562=12,(AM561+1)*AL1,AM561*AL1)</f>
        <v>0</v>
      </c>
      <c r="AN562" s="75">
        <f>IF(AN560=AN561,(AN561+1-AO562)*AO1,AN561*AO1)</f>
        <v>0</v>
      </c>
      <c r="AO562" s="75">
        <f t="shared" si="444"/>
        <v>0</v>
      </c>
      <c r="AP562" s="75">
        <f>IF(AN561=AN562,BG562*AO1,(AP561-15)*AO1)</f>
        <v>0</v>
      </c>
      <c r="AQ562" s="75">
        <f>IF(AO562=12,(AQ561+1)*AO1,AQ561*AO1)</f>
        <v>0</v>
      </c>
      <c r="AR562" s="91">
        <f>SUM(MONTH(BC561+14)*AS1)</f>
        <v>0</v>
      </c>
      <c r="AS562" s="91">
        <f>SUM(DAY(BC561+14)*AS1)</f>
        <v>0</v>
      </c>
      <c r="AT562" s="91">
        <f>SUM(YEAR(BC561+14)*AS1)</f>
        <v>0</v>
      </c>
      <c r="AU562" s="91">
        <f>SUM(MONTH(BC561+7)*AV1)</f>
        <v>0</v>
      </c>
      <c r="AV562" s="91">
        <f>SUM(DAY(BC561+7)*AV1)</f>
        <v>0</v>
      </c>
      <c r="AW562" s="91">
        <f>SUM(YEAR(BC561+7)*AV1)</f>
        <v>0</v>
      </c>
      <c r="AX562" s="91">
        <f t="shared" si="422"/>
        <v>1</v>
      </c>
      <c r="AY562" s="91">
        <f t="shared" si="420"/>
        <v>1</v>
      </c>
      <c r="AZ562" s="91">
        <f t="shared" si="421"/>
        <v>0</v>
      </c>
      <c r="BA562" s="91">
        <f t="shared" si="421"/>
        <v>0</v>
      </c>
      <c r="BB562" s="79">
        <f t="shared" si="423"/>
        <v>0</v>
      </c>
      <c r="BC562" s="91">
        <f t="shared" si="424"/>
        <v>0</v>
      </c>
      <c r="BD562" s="75" t="s">
        <v>59</v>
      </c>
      <c r="BE562" s="91">
        <f>IF(BC562&lt;BU42,((BC562*10)+5),999999)</f>
        <v>5</v>
      </c>
      <c r="BF562" s="91">
        <f t="shared" si="425"/>
        <v>1</v>
      </c>
      <c r="BG562" s="75">
        <f t="shared" si="426"/>
        <v>0</v>
      </c>
      <c r="BH562" s="75">
        <f t="shared" si="445"/>
        <v>0</v>
      </c>
      <c r="BI562" s="75" t="b">
        <f t="shared" si="427"/>
        <v>0</v>
      </c>
      <c r="BJ562" s="75">
        <f t="shared" si="428"/>
        <v>0</v>
      </c>
      <c r="BK562" s="75">
        <f t="shared" si="429"/>
        <v>0</v>
      </c>
      <c r="BL562" s="75" t="b">
        <f t="shared" si="430"/>
        <v>1</v>
      </c>
      <c r="BM562" s="75">
        <f t="shared" si="431"/>
        <v>0</v>
      </c>
      <c r="BN562" s="75">
        <f t="shared" si="432"/>
        <v>0</v>
      </c>
      <c r="BO562" s="75" t="b">
        <f t="shared" si="433"/>
        <v>0</v>
      </c>
      <c r="BP562" s="75">
        <f t="shared" si="434"/>
        <v>0</v>
      </c>
      <c r="BQ562" s="75">
        <f t="shared" si="435"/>
        <v>0</v>
      </c>
      <c r="BR562" s="75"/>
      <c r="BS562" s="72" t="b">
        <f t="shared" si="459"/>
        <v>0</v>
      </c>
      <c r="BT562" s="72">
        <f t="shared" si="464"/>
        <v>0</v>
      </c>
      <c r="BU562" s="69" t="str">
        <f t="shared" si="463"/>
        <v/>
      </c>
      <c r="BV562" s="75"/>
      <c r="BW562" s="75"/>
      <c r="BX562" s="75"/>
      <c r="BY562" s="75"/>
      <c r="BZ562" s="75"/>
      <c r="CA562" s="75"/>
      <c r="CB562" s="75"/>
      <c r="CC562" s="75"/>
      <c r="CD562" s="79">
        <f t="shared" si="436"/>
        <v>0</v>
      </c>
      <c r="CE562" s="92">
        <f>IF(CD562&lt;CE3,CD562,CE3)</f>
        <v>0</v>
      </c>
      <c r="CF562" s="72" t="str">
        <f>IF(CE562&gt;=CE3,"BALLOON","PMT")</f>
        <v>PMT</v>
      </c>
      <c r="CG562" s="91">
        <f t="shared" si="446"/>
        <v>0</v>
      </c>
      <c r="CH562" s="91">
        <f>IF(BX1=360,CB5,CG562)</f>
        <v>0</v>
      </c>
      <c r="CI562" s="75" t="b">
        <f t="shared" si="437"/>
        <v>0</v>
      </c>
      <c r="CJ562" s="75">
        <f t="shared" si="447"/>
        <v>0</v>
      </c>
      <c r="CK562" s="75">
        <f>SUM(CJ562*CK1)</f>
        <v>0</v>
      </c>
      <c r="CL562" s="98">
        <f t="shared" si="438"/>
        <v>0</v>
      </c>
      <c r="CM562" s="97">
        <f>IF(CF562="PMT",E16-CL562,0)</f>
        <v>0</v>
      </c>
      <c r="CN562" s="97">
        <f t="shared" si="451"/>
        <v>0</v>
      </c>
      <c r="CO562" s="97">
        <f t="shared" si="439"/>
        <v>0</v>
      </c>
      <c r="CP562" s="97">
        <f t="shared" si="440"/>
        <v>0</v>
      </c>
      <c r="CQ562" s="94">
        <f t="shared" si="441"/>
        <v>0</v>
      </c>
      <c r="CR562" s="95">
        <f t="shared" si="448"/>
        <v>0</v>
      </c>
      <c r="CS562" s="96">
        <f t="shared" si="442"/>
        <v>0</v>
      </c>
      <c r="CT562" s="75">
        <f t="shared" si="450"/>
        <v>0</v>
      </c>
      <c r="CU562" s="99">
        <f t="shared" si="443"/>
        <v>0</v>
      </c>
      <c r="CV562" s="99">
        <f t="shared" si="419"/>
        <v>0</v>
      </c>
      <c r="CW562" s="100">
        <f t="shared" si="449"/>
        <v>0</v>
      </c>
      <c r="CX562" s="75">
        <f>SUM(CR562*CT562*BE1)</f>
        <v>0</v>
      </c>
    </row>
    <row r="563" spans="1:102" ht="18.95" customHeight="1">
      <c r="A563" s="45" t="str">
        <f t="shared" si="453"/>
        <v/>
      </c>
      <c r="B563" s="55" t="str">
        <f t="shared" si="455"/>
        <v/>
      </c>
      <c r="C563" s="47" t="str">
        <f t="shared" si="454"/>
        <v/>
      </c>
      <c r="D563" s="56" t="str">
        <f t="shared" si="456"/>
        <v/>
      </c>
      <c r="E563" s="121" t="str">
        <f t="shared" si="460"/>
        <v/>
      </c>
      <c r="F563" s="121"/>
      <c r="G563" s="57" t="str">
        <f t="shared" si="457"/>
        <v/>
      </c>
      <c r="H563" s="57" t="str">
        <f t="shared" si="458"/>
        <v/>
      </c>
      <c r="I563" s="128" t="str">
        <f t="shared" si="461"/>
        <v/>
      </c>
      <c r="J563" s="128" t="str">
        <f t="shared" si="462"/>
        <v/>
      </c>
      <c r="K563" s="140" t="str">
        <f t="shared" si="466"/>
        <v/>
      </c>
      <c r="L563" s="140"/>
      <c r="M563" s="139" t="str">
        <f t="shared" si="465"/>
        <v/>
      </c>
      <c r="N563" s="139"/>
      <c r="O563" s="46" t="str">
        <f t="shared" si="467"/>
        <v/>
      </c>
      <c r="P563" s="51" t="str">
        <f t="shared" si="468"/>
        <v/>
      </c>
      <c r="Q563" s="51"/>
      <c r="R563" s="75">
        <f>IF(R562+1&lt;13,(R562+1)*S1,1*S1)</f>
        <v>0</v>
      </c>
      <c r="S563" s="75">
        <f>SUM(BG563*S1)</f>
        <v>0</v>
      </c>
      <c r="T563" s="75">
        <f>IF(R563=1,(T562+1)*S1,T562*S1)</f>
        <v>0</v>
      </c>
      <c r="U563" s="75">
        <f>IF(U562+3&lt;13,(U562+3)*V1,(U562-9)*V1)</f>
        <v>0</v>
      </c>
      <c r="V563" s="75">
        <f>SUM(BG563*V1)</f>
        <v>0</v>
      </c>
      <c r="W563" s="75">
        <f>IF(U563&lt;4,(W562+1)*V1,W562*V1)</f>
        <v>0</v>
      </c>
      <c r="X563" s="75">
        <f>IF(X562+6&lt;13,(X562+6)*Y1,(X562-6)*Y1)</f>
        <v>0</v>
      </c>
      <c r="Y563" s="75">
        <f>SUM(BG563*Y1)</f>
        <v>0</v>
      </c>
      <c r="Z563" s="75">
        <f>IF(X563&lt;6,(Z562+1)*Y1,Z562*Y1)</f>
        <v>0</v>
      </c>
      <c r="AA563" s="75">
        <f>SUM(AA562*AB1)</f>
        <v>0</v>
      </c>
      <c r="AB563" s="75">
        <f>SUM(BG563*AB1)</f>
        <v>0</v>
      </c>
      <c r="AC563" s="75">
        <f>SUM(AC562+1*AB1)</f>
        <v>0</v>
      </c>
      <c r="AD563" s="75">
        <v>0</v>
      </c>
      <c r="AE563" s="75">
        <v>0</v>
      </c>
      <c r="AF563" s="75">
        <v>0</v>
      </c>
      <c r="AG563" s="75">
        <f>IF(AG562+2&lt;13,(AG562+2)*AH1,(AG562-10)*AH1)</f>
        <v>0</v>
      </c>
      <c r="AH563" s="75">
        <f>SUM(BG563*AH1)</f>
        <v>0</v>
      </c>
      <c r="AI563" s="75">
        <f>IF(AG563&lt;3,(AI562+1)*AH1,AI562*AH1)</f>
        <v>0</v>
      </c>
      <c r="AJ563" s="75">
        <f>IF(AJ561=AJ562,(AJ562+1-AK563)*AL1,AJ562*AL1)</f>
        <v>0</v>
      </c>
      <c r="AK563" s="75">
        <f t="shared" si="452"/>
        <v>0</v>
      </c>
      <c r="AL563" s="75">
        <f>IF(AJ563-AJ562=0,(AL562+15)*AL1,AM1*AL1)</f>
        <v>0</v>
      </c>
      <c r="AM563" s="75">
        <f>IF(AK563=12,(AM562+1)*AL1,AM562*AL1)</f>
        <v>0</v>
      </c>
      <c r="AN563" s="75">
        <f>IF(AN561=AN562,(AN562+1-AO563)*AO1,AN562*AO1)</f>
        <v>0</v>
      </c>
      <c r="AO563" s="75">
        <f t="shared" si="444"/>
        <v>0</v>
      </c>
      <c r="AP563" s="75">
        <f>IF(AN562=AN563,BG563*AO1,(AP562-15)*AO1)</f>
        <v>0</v>
      </c>
      <c r="AQ563" s="75">
        <f>IF(AO563=12,(AQ562+1)*AO1,AQ562*AO1)</f>
        <v>0</v>
      </c>
      <c r="AR563" s="91">
        <f>SUM(MONTH(BC562+14)*AS1)</f>
        <v>0</v>
      </c>
      <c r="AS563" s="91">
        <f>SUM(DAY(BC562+14)*AS1)</f>
        <v>0</v>
      </c>
      <c r="AT563" s="91">
        <f>SUM(YEAR(BC562+14)*AS1)</f>
        <v>0</v>
      </c>
      <c r="AU563" s="91">
        <f>SUM(MONTH(BC562+7)*AV1)</f>
        <v>0</v>
      </c>
      <c r="AV563" s="91">
        <f>SUM(DAY(BC562+7)*AV1)</f>
        <v>0</v>
      </c>
      <c r="AW563" s="91">
        <f>SUM(YEAR(BC562+7)*AV1)</f>
        <v>0</v>
      </c>
      <c r="AX563" s="91">
        <f t="shared" si="422"/>
        <v>1</v>
      </c>
      <c r="AY563" s="91">
        <f t="shared" si="420"/>
        <v>1</v>
      </c>
      <c r="AZ563" s="91">
        <f t="shared" si="421"/>
        <v>0</v>
      </c>
      <c r="BA563" s="91">
        <f t="shared" si="421"/>
        <v>0</v>
      </c>
      <c r="BB563" s="79">
        <f t="shared" si="423"/>
        <v>0</v>
      </c>
      <c r="BC563" s="91">
        <f t="shared" si="424"/>
        <v>0</v>
      </c>
      <c r="BD563" s="75" t="s">
        <v>59</v>
      </c>
      <c r="BE563" s="91">
        <f>IF(BC563&lt;BU42,((BC563*10)+5),999999)</f>
        <v>5</v>
      </c>
      <c r="BF563" s="91">
        <f t="shared" si="425"/>
        <v>1</v>
      </c>
      <c r="BG563" s="75">
        <f t="shared" si="426"/>
        <v>0</v>
      </c>
      <c r="BH563" s="75">
        <f t="shared" si="445"/>
        <v>0</v>
      </c>
      <c r="BI563" s="75" t="b">
        <f t="shared" si="427"/>
        <v>0</v>
      </c>
      <c r="BJ563" s="75">
        <f t="shared" si="428"/>
        <v>0</v>
      </c>
      <c r="BK563" s="75">
        <f t="shared" si="429"/>
        <v>0</v>
      </c>
      <c r="BL563" s="75" t="b">
        <f t="shared" si="430"/>
        <v>1</v>
      </c>
      <c r="BM563" s="75">
        <f t="shared" si="431"/>
        <v>0</v>
      </c>
      <c r="BN563" s="75">
        <f t="shared" si="432"/>
        <v>0</v>
      </c>
      <c r="BO563" s="75" t="b">
        <f t="shared" si="433"/>
        <v>0</v>
      </c>
      <c r="BP563" s="75">
        <f t="shared" si="434"/>
        <v>0</v>
      </c>
      <c r="BQ563" s="75">
        <f t="shared" si="435"/>
        <v>0</v>
      </c>
      <c r="BR563" s="75"/>
      <c r="BS563" s="72" t="b">
        <f t="shared" si="459"/>
        <v>0</v>
      </c>
      <c r="BT563" s="72">
        <f t="shared" si="464"/>
        <v>0</v>
      </c>
      <c r="BU563" s="69" t="str">
        <f t="shared" si="463"/>
        <v/>
      </c>
      <c r="BV563" s="75"/>
      <c r="BW563" s="75"/>
      <c r="BX563" s="75"/>
      <c r="BY563" s="75"/>
      <c r="BZ563" s="75"/>
      <c r="CA563" s="75"/>
      <c r="CB563" s="75"/>
      <c r="CC563" s="75"/>
      <c r="CD563" s="79">
        <f t="shared" si="436"/>
        <v>0</v>
      </c>
      <c r="CE563" s="92">
        <f>IF(CD563&lt;CE3,CD563,CE3)</f>
        <v>0</v>
      </c>
      <c r="CF563" s="72" t="str">
        <f>IF(CE563&gt;=CE3,"BALLOON","PMT")</f>
        <v>PMT</v>
      </c>
      <c r="CG563" s="91">
        <f t="shared" si="446"/>
        <v>0</v>
      </c>
      <c r="CH563" s="91">
        <f>IF(BX1=360,CB5,CG563)</f>
        <v>0</v>
      </c>
      <c r="CI563" s="75" t="b">
        <f t="shared" si="437"/>
        <v>0</v>
      </c>
      <c r="CJ563" s="75">
        <f t="shared" si="447"/>
        <v>0</v>
      </c>
      <c r="CK563" s="75">
        <f>SUM(CJ563*CK1)</f>
        <v>0</v>
      </c>
      <c r="CL563" s="98">
        <f t="shared" si="438"/>
        <v>0</v>
      </c>
      <c r="CM563" s="97">
        <f>IF(CF563="PMT",E16-CL563,0)</f>
        <v>0</v>
      </c>
      <c r="CN563" s="97">
        <f t="shared" si="451"/>
        <v>0</v>
      </c>
      <c r="CO563" s="97">
        <f t="shared" si="439"/>
        <v>0</v>
      </c>
      <c r="CP563" s="97">
        <f t="shared" si="440"/>
        <v>0</v>
      </c>
      <c r="CQ563" s="94">
        <f t="shared" si="441"/>
        <v>0</v>
      </c>
      <c r="CR563" s="95">
        <f t="shared" si="448"/>
        <v>0</v>
      </c>
      <c r="CS563" s="96">
        <f t="shared" si="442"/>
        <v>0</v>
      </c>
      <c r="CT563" s="75">
        <f t="shared" si="450"/>
        <v>0</v>
      </c>
      <c r="CU563" s="99">
        <f t="shared" si="443"/>
        <v>0</v>
      </c>
      <c r="CV563" s="99">
        <f t="shared" si="419"/>
        <v>0</v>
      </c>
      <c r="CW563" s="100">
        <f t="shared" si="449"/>
        <v>0</v>
      </c>
      <c r="CX563" s="75">
        <f>SUM(CR563*CT563*BE1)</f>
        <v>0</v>
      </c>
    </row>
    <row r="564" spans="1:102" ht="18.95" customHeight="1">
      <c r="A564" s="45" t="str">
        <f t="shared" si="453"/>
        <v/>
      </c>
      <c r="B564" s="55" t="str">
        <f t="shared" si="455"/>
        <v/>
      </c>
      <c r="C564" s="47" t="str">
        <f t="shared" si="454"/>
        <v/>
      </c>
      <c r="D564" s="56" t="str">
        <f t="shared" si="456"/>
        <v/>
      </c>
      <c r="E564" s="121" t="str">
        <f t="shared" si="460"/>
        <v/>
      </c>
      <c r="F564" s="121"/>
      <c r="G564" s="57" t="str">
        <f t="shared" si="457"/>
        <v/>
      </c>
      <c r="H564" s="57" t="str">
        <f t="shared" si="458"/>
        <v/>
      </c>
      <c r="I564" s="128" t="str">
        <f t="shared" si="461"/>
        <v/>
      </c>
      <c r="J564" s="128" t="str">
        <f t="shared" si="462"/>
        <v/>
      </c>
      <c r="K564" s="140" t="str">
        <f t="shared" si="466"/>
        <v/>
      </c>
      <c r="L564" s="140"/>
      <c r="M564" s="139" t="str">
        <f t="shared" si="465"/>
        <v/>
      </c>
      <c r="N564" s="139"/>
      <c r="O564" s="46" t="str">
        <f t="shared" si="467"/>
        <v/>
      </c>
      <c r="P564" s="51" t="str">
        <f t="shared" si="468"/>
        <v/>
      </c>
      <c r="Q564" s="51"/>
      <c r="R564" s="75">
        <f>IF(R563+1&lt;13,(R563+1)*S1,1*S1)</f>
        <v>0</v>
      </c>
      <c r="S564" s="75">
        <f>SUM(BG564*S1)</f>
        <v>0</v>
      </c>
      <c r="T564" s="75">
        <f>IF(R564=1,(T563+1)*S1,T563*S1)</f>
        <v>0</v>
      </c>
      <c r="U564" s="75">
        <f>IF(U563+3&lt;13,(U563+3)*V1,(U563-9)*V1)</f>
        <v>0</v>
      </c>
      <c r="V564" s="75">
        <f>SUM(BG564*V1)</f>
        <v>0</v>
      </c>
      <c r="W564" s="75">
        <f>IF(U564&lt;4,(W563+1)*V1,W563*V1)</f>
        <v>0</v>
      </c>
      <c r="X564" s="75">
        <f>IF(X563+6&lt;13,(X563+6)*Y1,(X563-6)*Y1)</f>
        <v>0</v>
      </c>
      <c r="Y564" s="75">
        <f>SUM(BG564*Y1)</f>
        <v>0</v>
      </c>
      <c r="Z564" s="75">
        <f>IF(X564&lt;6,(Z563+1)*Y1,Z563*Y1)</f>
        <v>0</v>
      </c>
      <c r="AA564" s="75">
        <f>SUM(AA563*AB1)</f>
        <v>0</v>
      </c>
      <c r="AB564" s="75">
        <f>SUM(BG564*AB1)</f>
        <v>0</v>
      </c>
      <c r="AC564" s="75">
        <f>SUM(AC563+1*AB1)</f>
        <v>0</v>
      </c>
      <c r="AD564" s="75">
        <v>0</v>
      </c>
      <c r="AE564" s="75">
        <v>0</v>
      </c>
      <c r="AF564" s="75">
        <v>0</v>
      </c>
      <c r="AG564" s="75">
        <f>IF(AG563+2&lt;13,(AG563+2)*AH1,(AG563-10)*AH1)</f>
        <v>0</v>
      </c>
      <c r="AH564" s="75">
        <f>SUM(BG564*AH1)</f>
        <v>0</v>
      </c>
      <c r="AI564" s="75">
        <f>IF(AG564&lt;3,(AI563+1)*AH1,AI563*AH1)</f>
        <v>0</v>
      </c>
      <c r="AJ564" s="75">
        <f>IF(AJ562=AJ563,(AJ563+1-AK564)*AL1,AJ563*AL1)</f>
        <v>0</v>
      </c>
      <c r="AK564" s="75">
        <f t="shared" si="452"/>
        <v>0</v>
      </c>
      <c r="AL564" s="75">
        <f>IF(AJ564-AJ563=0,(AL563+15)*AL1,AM1*AL1)</f>
        <v>0</v>
      </c>
      <c r="AM564" s="75">
        <f>IF(AK564=12,(AM563+1)*AL1,AM563*AL1)</f>
        <v>0</v>
      </c>
      <c r="AN564" s="75">
        <f>IF(AN562=AN563,(AN563+1-AO564)*AO1,AN563*AO1)</f>
        <v>0</v>
      </c>
      <c r="AO564" s="75">
        <f t="shared" si="444"/>
        <v>0</v>
      </c>
      <c r="AP564" s="75">
        <f>IF(AN563=AN564,BG564*AO1,(AP563-15)*AO1)</f>
        <v>0</v>
      </c>
      <c r="AQ564" s="75">
        <f>IF(AO564=12,(AQ563+1)*AO1,AQ563*AO1)</f>
        <v>0</v>
      </c>
      <c r="AR564" s="91">
        <f>SUM(MONTH(BC563+14)*AS1)</f>
        <v>0</v>
      </c>
      <c r="AS564" s="91">
        <f>SUM(DAY(BC563+14)*AS1)</f>
        <v>0</v>
      </c>
      <c r="AT564" s="91">
        <f>SUM(YEAR(BC563+14)*AS1)</f>
        <v>0</v>
      </c>
      <c r="AU564" s="91">
        <f>SUM(MONTH(BC563+7)*AV1)</f>
        <v>0</v>
      </c>
      <c r="AV564" s="91">
        <f>SUM(DAY(BC563+7)*AV1)</f>
        <v>0</v>
      </c>
      <c r="AW564" s="91">
        <f>SUM(YEAR(BC563+7)*AV1)</f>
        <v>0</v>
      </c>
      <c r="AX564" s="91">
        <f t="shared" si="422"/>
        <v>1</v>
      </c>
      <c r="AY564" s="91">
        <f t="shared" si="420"/>
        <v>1</v>
      </c>
      <c r="AZ564" s="91">
        <f t="shared" si="421"/>
        <v>0</v>
      </c>
      <c r="BA564" s="91">
        <f t="shared" si="421"/>
        <v>0</v>
      </c>
      <c r="BB564" s="79">
        <f t="shared" si="423"/>
        <v>0</v>
      </c>
      <c r="BC564" s="91">
        <f t="shared" si="424"/>
        <v>0</v>
      </c>
      <c r="BD564" s="75" t="s">
        <v>59</v>
      </c>
      <c r="BE564" s="91">
        <f>IF(BC564&lt;BU42,((BC564*10)+5),999999)</f>
        <v>5</v>
      </c>
      <c r="BF564" s="91">
        <f t="shared" si="425"/>
        <v>1</v>
      </c>
      <c r="BG564" s="75">
        <f t="shared" si="426"/>
        <v>0</v>
      </c>
      <c r="BH564" s="75">
        <f t="shared" si="445"/>
        <v>0</v>
      </c>
      <c r="BI564" s="75" t="b">
        <f t="shared" si="427"/>
        <v>0</v>
      </c>
      <c r="BJ564" s="75">
        <f t="shared" si="428"/>
        <v>0</v>
      </c>
      <c r="BK564" s="75">
        <f t="shared" si="429"/>
        <v>0</v>
      </c>
      <c r="BL564" s="75" t="b">
        <f t="shared" si="430"/>
        <v>1</v>
      </c>
      <c r="BM564" s="75">
        <f t="shared" si="431"/>
        <v>0</v>
      </c>
      <c r="BN564" s="75">
        <f t="shared" si="432"/>
        <v>0</v>
      </c>
      <c r="BO564" s="75" t="b">
        <f t="shared" si="433"/>
        <v>0</v>
      </c>
      <c r="BP564" s="75">
        <f t="shared" si="434"/>
        <v>0</v>
      </c>
      <c r="BQ564" s="75">
        <f t="shared" si="435"/>
        <v>0</v>
      </c>
      <c r="BR564" s="75"/>
      <c r="BS564" s="72" t="b">
        <f t="shared" si="459"/>
        <v>0</v>
      </c>
      <c r="BT564" s="72">
        <f t="shared" si="464"/>
        <v>0</v>
      </c>
      <c r="BU564" s="69" t="str">
        <f t="shared" si="463"/>
        <v/>
      </c>
      <c r="BV564" s="75"/>
      <c r="BW564" s="75"/>
      <c r="BX564" s="75"/>
      <c r="BY564" s="75"/>
      <c r="BZ564" s="75"/>
      <c r="CA564" s="75"/>
      <c r="CB564" s="75"/>
      <c r="CC564" s="75"/>
      <c r="CD564" s="79">
        <f t="shared" si="436"/>
        <v>0</v>
      </c>
      <c r="CE564" s="92">
        <f>IF(CD564&lt;CE3,CD564,CE3)</f>
        <v>0</v>
      </c>
      <c r="CF564" s="72" t="str">
        <f>IF(CE564&gt;=CE3,"BALLOON","PMT")</f>
        <v>PMT</v>
      </c>
      <c r="CG564" s="91">
        <f t="shared" si="446"/>
        <v>0</v>
      </c>
      <c r="CH564" s="91">
        <f>IF(BX1=360,CB5,CG564)</f>
        <v>0</v>
      </c>
      <c r="CI564" s="75" t="b">
        <f t="shared" si="437"/>
        <v>0</v>
      </c>
      <c r="CJ564" s="75">
        <f t="shared" si="447"/>
        <v>0</v>
      </c>
      <c r="CK564" s="75">
        <f>SUM(CJ564*CK1)</f>
        <v>0</v>
      </c>
      <c r="CL564" s="98">
        <f t="shared" si="438"/>
        <v>0</v>
      </c>
      <c r="CM564" s="97">
        <f>IF(CF564="PMT",E16-CL564,0)</f>
        <v>0</v>
      </c>
      <c r="CN564" s="97">
        <f t="shared" si="451"/>
        <v>0</v>
      </c>
      <c r="CO564" s="97">
        <f t="shared" si="439"/>
        <v>0</v>
      </c>
      <c r="CP564" s="97">
        <f t="shared" si="440"/>
        <v>0</v>
      </c>
      <c r="CQ564" s="94">
        <f t="shared" si="441"/>
        <v>0</v>
      </c>
      <c r="CR564" s="95">
        <f t="shared" si="448"/>
        <v>0</v>
      </c>
      <c r="CS564" s="96">
        <f t="shared" si="442"/>
        <v>0</v>
      </c>
      <c r="CT564" s="75">
        <f t="shared" si="450"/>
        <v>0</v>
      </c>
      <c r="CU564" s="99">
        <f t="shared" si="443"/>
        <v>0</v>
      </c>
      <c r="CV564" s="99">
        <f t="shared" si="419"/>
        <v>0</v>
      </c>
      <c r="CW564" s="100">
        <f t="shared" si="449"/>
        <v>0</v>
      </c>
      <c r="CX564" s="75">
        <f>SUM(CR564*CT564*BE1)</f>
        <v>0</v>
      </c>
    </row>
    <row r="565" spans="1:102" ht="18.95" customHeight="1">
      <c r="A565" s="45" t="str">
        <f t="shared" si="453"/>
        <v/>
      </c>
      <c r="B565" s="55" t="str">
        <f t="shared" si="455"/>
        <v/>
      </c>
      <c r="C565" s="47" t="str">
        <f t="shared" si="454"/>
        <v/>
      </c>
      <c r="D565" s="56" t="str">
        <f t="shared" si="456"/>
        <v/>
      </c>
      <c r="E565" s="121" t="str">
        <f t="shared" si="460"/>
        <v/>
      </c>
      <c r="F565" s="121"/>
      <c r="G565" s="57" t="str">
        <f t="shared" si="457"/>
        <v/>
      </c>
      <c r="H565" s="57" t="str">
        <f t="shared" si="458"/>
        <v/>
      </c>
      <c r="I565" s="128" t="str">
        <f t="shared" si="461"/>
        <v/>
      </c>
      <c r="J565" s="128" t="str">
        <f t="shared" si="462"/>
        <v/>
      </c>
      <c r="K565" s="140" t="str">
        <f t="shared" si="466"/>
        <v/>
      </c>
      <c r="L565" s="140"/>
      <c r="M565" s="139" t="str">
        <f t="shared" si="465"/>
        <v/>
      </c>
      <c r="N565" s="139"/>
      <c r="O565" s="46" t="str">
        <f t="shared" si="467"/>
        <v/>
      </c>
      <c r="P565" s="51" t="str">
        <f t="shared" si="468"/>
        <v/>
      </c>
      <c r="Q565" s="51"/>
      <c r="R565" s="75">
        <f>IF(R564+1&lt;13,(R564+1)*S1,1*S1)</f>
        <v>0</v>
      </c>
      <c r="S565" s="75">
        <f>SUM(BG565*S1)</f>
        <v>0</v>
      </c>
      <c r="T565" s="75">
        <f>IF(R565=1,(T564+1)*S1,T564*S1)</f>
        <v>0</v>
      </c>
      <c r="U565" s="75">
        <f>IF(U564+3&lt;13,(U564+3)*V1,(U564-9)*V1)</f>
        <v>0</v>
      </c>
      <c r="V565" s="75">
        <f>SUM(BG565*V1)</f>
        <v>0</v>
      </c>
      <c r="W565" s="75">
        <f>IF(U565&lt;4,(W564+1)*V1,W564*V1)</f>
        <v>0</v>
      </c>
      <c r="X565" s="75">
        <f>IF(X564+6&lt;13,(X564+6)*Y1,(X564-6)*Y1)</f>
        <v>0</v>
      </c>
      <c r="Y565" s="75">
        <f>SUM(BG565*Y1)</f>
        <v>0</v>
      </c>
      <c r="Z565" s="75">
        <f>IF(X565&lt;6,(Z564+1)*Y1,Z564*Y1)</f>
        <v>0</v>
      </c>
      <c r="AA565" s="75">
        <f>SUM(AA564*AB1)</f>
        <v>0</v>
      </c>
      <c r="AB565" s="75">
        <f>SUM(BG565*AB1)</f>
        <v>0</v>
      </c>
      <c r="AC565" s="75">
        <f>SUM(AC564+1*AB1)</f>
        <v>0</v>
      </c>
      <c r="AD565" s="75">
        <v>0</v>
      </c>
      <c r="AE565" s="75">
        <v>0</v>
      </c>
      <c r="AF565" s="75">
        <v>0</v>
      </c>
      <c r="AG565" s="75">
        <f>IF(AG564+2&lt;13,(AG564+2)*AH1,(AG564-10)*AH1)</f>
        <v>0</v>
      </c>
      <c r="AH565" s="75">
        <f>SUM(BG565*AH1)</f>
        <v>0</v>
      </c>
      <c r="AI565" s="75">
        <f>IF(AG565&lt;3,(AI564+1)*AH1,AI564*AH1)</f>
        <v>0</v>
      </c>
      <c r="AJ565" s="75">
        <f>IF(AJ563=AJ564,(AJ564+1-AK565)*AL1,AJ564*AL1)</f>
        <v>0</v>
      </c>
      <c r="AK565" s="75">
        <f t="shared" si="452"/>
        <v>0</v>
      </c>
      <c r="AL565" s="75">
        <f>IF(AJ565-AJ564=0,(AL564+15)*AL1,AM1*AL1)</f>
        <v>0</v>
      </c>
      <c r="AM565" s="75">
        <f>IF(AK565=12,(AM564+1)*AL1,AM564*AL1)</f>
        <v>0</v>
      </c>
      <c r="AN565" s="75">
        <f>IF(AN563=AN564,(AN564+1-AO565)*AO1,AN564*AO1)</f>
        <v>0</v>
      </c>
      <c r="AO565" s="75">
        <f t="shared" si="444"/>
        <v>0</v>
      </c>
      <c r="AP565" s="75">
        <f>IF(AN564=AN565,BG565*AO1,(AP564-15)*AO1)</f>
        <v>0</v>
      </c>
      <c r="AQ565" s="75">
        <f>IF(AO565=12,(AQ564+1)*AO1,AQ564*AO1)</f>
        <v>0</v>
      </c>
      <c r="AR565" s="91">
        <f>SUM(MONTH(BC564+14)*AS1)</f>
        <v>0</v>
      </c>
      <c r="AS565" s="91">
        <f>SUM(DAY(BC564+14)*AS1)</f>
        <v>0</v>
      </c>
      <c r="AT565" s="91">
        <f>SUM(YEAR(BC564+14)*AS1)</f>
        <v>0</v>
      </c>
      <c r="AU565" s="91">
        <f>SUM(MONTH(BC564+7)*AV1)</f>
        <v>0</v>
      </c>
      <c r="AV565" s="91">
        <f>SUM(DAY(BC564+7)*AV1)</f>
        <v>0</v>
      </c>
      <c r="AW565" s="91">
        <f>SUM(YEAR(BC564+7)*AV1)</f>
        <v>0</v>
      </c>
      <c r="AX565" s="91">
        <f t="shared" si="422"/>
        <v>1</v>
      </c>
      <c r="AY565" s="91">
        <f t="shared" si="420"/>
        <v>1</v>
      </c>
      <c r="AZ565" s="91">
        <f t="shared" si="421"/>
        <v>0</v>
      </c>
      <c r="BA565" s="91">
        <f t="shared" si="421"/>
        <v>0</v>
      </c>
      <c r="BB565" s="79">
        <f t="shared" si="423"/>
        <v>0</v>
      </c>
      <c r="BC565" s="91">
        <f t="shared" si="424"/>
        <v>0</v>
      </c>
      <c r="BD565" s="75" t="s">
        <v>59</v>
      </c>
      <c r="BE565" s="91">
        <f>IF(BC565&lt;BU42,((BC565*10)+5),999999)</f>
        <v>5</v>
      </c>
      <c r="BF565" s="91">
        <f t="shared" si="425"/>
        <v>1</v>
      </c>
      <c r="BG565" s="75">
        <f t="shared" si="426"/>
        <v>0</v>
      </c>
      <c r="BH565" s="75">
        <f t="shared" si="445"/>
        <v>0</v>
      </c>
      <c r="BI565" s="75" t="b">
        <f t="shared" si="427"/>
        <v>0</v>
      </c>
      <c r="BJ565" s="75">
        <f t="shared" si="428"/>
        <v>0</v>
      </c>
      <c r="BK565" s="75">
        <f t="shared" si="429"/>
        <v>0</v>
      </c>
      <c r="BL565" s="75" t="b">
        <f t="shared" si="430"/>
        <v>1</v>
      </c>
      <c r="BM565" s="75">
        <f t="shared" si="431"/>
        <v>0</v>
      </c>
      <c r="BN565" s="75">
        <f t="shared" si="432"/>
        <v>0</v>
      </c>
      <c r="BO565" s="75" t="b">
        <f t="shared" si="433"/>
        <v>0</v>
      </c>
      <c r="BP565" s="75">
        <f t="shared" si="434"/>
        <v>0</v>
      </c>
      <c r="BQ565" s="75">
        <f t="shared" si="435"/>
        <v>0</v>
      </c>
      <c r="BR565" s="75"/>
      <c r="BS565" s="72" t="b">
        <f t="shared" si="459"/>
        <v>0</v>
      </c>
      <c r="BT565" s="72">
        <f t="shared" si="464"/>
        <v>0</v>
      </c>
      <c r="BU565" s="69" t="str">
        <f t="shared" si="463"/>
        <v/>
      </c>
      <c r="BV565" s="75"/>
      <c r="BW565" s="75"/>
      <c r="BX565" s="75"/>
      <c r="BY565" s="75"/>
      <c r="BZ565" s="75"/>
      <c r="CA565" s="75"/>
      <c r="CB565" s="75"/>
      <c r="CC565" s="75"/>
      <c r="CD565" s="79">
        <f t="shared" si="436"/>
        <v>0</v>
      </c>
      <c r="CE565" s="92">
        <f>IF(CD565&lt;CE3,CD565,CE3)</f>
        <v>0</v>
      </c>
      <c r="CF565" s="72" t="str">
        <f>IF(CE565&gt;=CE3,"BALLOON","PMT")</f>
        <v>PMT</v>
      </c>
      <c r="CG565" s="91">
        <f t="shared" si="446"/>
        <v>0</v>
      </c>
      <c r="CH565" s="91">
        <f>IF(BX1=360,CB5,CG565)</f>
        <v>0</v>
      </c>
      <c r="CI565" s="75" t="b">
        <f t="shared" si="437"/>
        <v>0</v>
      </c>
      <c r="CJ565" s="75">
        <f t="shared" si="447"/>
        <v>0</v>
      </c>
      <c r="CK565" s="75">
        <f>SUM(CJ565*CK1)</f>
        <v>0</v>
      </c>
      <c r="CL565" s="98">
        <f t="shared" si="438"/>
        <v>0</v>
      </c>
      <c r="CM565" s="97">
        <f>IF(CF565="PMT",E16-CL565,0)</f>
        <v>0</v>
      </c>
      <c r="CN565" s="97">
        <f t="shared" si="451"/>
        <v>0</v>
      </c>
      <c r="CO565" s="97">
        <f t="shared" si="439"/>
        <v>0</v>
      </c>
      <c r="CP565" s="97">
        <f t="shared" si="440"/>
        <v>0</v>
      </c>
      <c r="CQ565" s="94">
        <f t="shared" si="441"/>
        <v>0</v>
      </c>
      <c r="CR565" s="95">
        <f t="shared" si="448"/>
        <v>0</v>
      </c>
      <c r="CS565" s="96">
        <f t="shared" si="442"/>
        <v>0</v>
      </c>
      <c r="CT565" s="75">
        <f t="shared" si="450"/>
        <v>0</v>
      </c>
      <c r="CU565" s="99">
        <f t="shared" si="443"/>
        <v>0</v>
      </c>
      <c r="CV565" s="99">
        <f t="shared" si="419"/>
        <v>0</v>
      </c>
      <c r="CW565" s="100">
        <f t="shared" si="449"/>
        <v>0</v>
      </c>
      <c r="CX565" s="75">
        <f>SUM(CR565*CT565*BE1)</f>
        <v>0</v>
      </c>
    </row>
    <row r="566" spans="1:102" ht="18.95" customHeight="1">
      <c r="A566" s="45" t="str">
        <f t="shared" si="453"/>
        <v/>
      </c>
      <c r="B566" s="55" t="str">
        <f t="shared" si="455"/>
        <v/>
      </c>
      <c r="C566" s="47" t="str">
        <f t="shared" si="454"/>
        <v/>
      </c>
      <c r="D566" s="56" t="str">
        <f t="shared" si="456"/>
        <v/>
      </c>
      <c r="E566" s="121" t="str">
        <f t="shared" si="460"/>
        <v/>
      </c>
      <c r="F566" s="121"/>
      <c r="G566" s="57" t="str">
        <f t="shared" si="457"/>
        <v/>
      </c>
      <c r="H566" s="57" t="str">
        <f t="shared" si="458"/>
        <v/>
      </c>
      <c r="I566" s="128" t="str">
        <f t="shared" si="461"/>
        <v/>
      </c>
      <c r="J566" s="128" t="str">
        <f t="shared" si="462"/>
        <v/>
      </c>
      <c r="K566" s="140" t="str">
        <f t="shared" si="466"/>
        <v/>
      </c>
      <c r="L566" s="140"/>
      <c r="M566" s="139" t="str">
        <f t="shared" si="465"/>
        <v/>
      </c>
      <c r="N566" s="139"/>
      <c r="O566" s="46" t="str">
        <f t="shared" si="467"/>
        <v/>
      </c>
      <c r="P566" s="51" t="str">
        <f t="shared" si="468"/>
        <v/>
      </c>
      <c r="Q566" s="51"/>
      <c r="R566" s="75">
        <f>IF(R565+1&lt;13,(R565+1)*S1,1*S1)</f>
        <v>0</v>
      </c>
      <c r="S566" s="75">
        <f>SUM(BG566*S1)</f>
        <v>0</v>
      </c>
      <c r="T566" s="75">
        <f>IF(R566=1,(T565+1)*S1,T565*S1)</f>
        <v>0</v>
      </c>
      <c r="U566" s="75">
        <f>IF(U565+3&lt;13,(U565+3)*V1,(U565-9)*V1)</f>
        <v>0</v>
      </c>
      <c r="V566" s="75">
        <f>SUM(BG566*V1)</f>
        <v>0</v>
      </c>
      <c r="W566" s="75">
        <f>IF(U566&lt;4,(W565+1)*V1,W565*V1)</f>
        <v>0</v>
      </c>
      <c r="X566" s="75">
        <f>IF(X565+6&lt;13,(X565+6)*Y1,(X565-6)*Y1)</f>
        <v>0</v>
      </c>
      <c r="Y566" s="75">
        <f>SUM(BG566*Y1)</f>
        <v>0</v>
      </c>
      <c r="Z566" s="75">
        <f>IF(X566&lt;6,(Z565+1)*Y1,Z565*Y1)</f>
        <v>0</v>
      </c>
      <c r="AA566" s="75">
        <f>SUM(AA565*AB1)</f>
        <v>0</v>
      </c>
      <c r="AB566" s="75">
        <f>SUM(BG566*AB1)</f>
        <v>0</v>
      </c>
      <c r="AC566" s="75">
        <f>SUM(AC565+1*AB1)</f>
        <v>0</v>
      </c>
      <c r="AD566" s="75">
        <v>0</v>
      </c>
      <c r="AE566" s="75">
        <v>0</v>
      </c>
      <c r="AF566" s="75">
        <v>0</v>
      </c>
      <c r="AG566" s="75">
        <f>IF(AG565+2&lt;13,(AG565+2)*AH1,(AG565-10)*AH1)</f>
        <v>0</v>
      </c>
      <c r="AH566" s="75">
        <f>SUM(BG566*AH1)</f>
        <v>0</v>
      </c>
      <c r="AI566" s="75">
        <f>IF(AG566&lt;3,(AI565+1)*AH1,AI565*AH1)</f>
        <v>0</v>
      </c>
      <c r="AJ566" s="75">
        <f>IF(AJ564=AJ565,(AJ565+1-AK566)*AL1,AJ565*AL1)</f>
        <v>0</v>
      </c>
      <c r="AK566" s="75">
        <f t="shared" si="452"/>
        <v>0</v>
      </c>
      <c r="AL566" s="75">
        <f>IF(AJ566-AJ565=0,(AL565+15)*AL1,AM1*AL1)</f>
        <v>0</v>
      </c>
      <c r="AM566" s="75">
        <f>IF(AK566=12,(AM565+1)*AL1,AM565*AL1)</f>
        <v>0</v>
      </c>
      <c r="AN566" s="75">
        <f>IF(AN564=AN565,(AN565+1-AO566)*AO1,AN565*AO1)</f>
        <v>0</v>
      </c>
      <c r="AO566" s="75">
        <f t="shared" si="444"/>
        <v>0</v>
      </c>
      <c r="AP566" s="75">
        <f>IF(AN565=AN566,BG566*AO1,(AP565-15)*AO1)</f>
        <v>0</v>
      </c>
      <c r="AQ566" s="75">
        <f>IF(AO566=12,(AQ565+1)*AO1,AQ565*AO1)</f>
        <v>0</v>
      </c>
      <c r="AR566" s="91">
        <f>SUM(MONTH(BC565+14)*AS1)</f>
        <v>0</v>
      </c>
      <c r="AS566" s="91">
        <f>SUM(DAY(BC565+14)*AS1)</f>
        <v>0</v>
      </c>
      <c r="AT566" s="91">
        <f>SUM(YEAR(BC565+14)*AS1)</f>
        <v>0</v>
      </c>
      <c r="AU566" s="91">
        <f>SUM(MONTH(BC565+7)*AV1)</f>
        <v>0</v>
      </c>
      <c r="AV566" s="91">
        <f>SUM(DAY(BC565+7)*AV1)</f>
        <v>0</v>
      </c>
      <c r="AW566" s="91">
        <f>SUM(YEAR(BC565+7)*AV1)</f>
        <v>0</v>
      </c>
      <c r="AX566" s="91">
        <f t="shared" si="422"/>
        <v>1</v>
      </c>
      <c r="AY566" s="91">
        <f t="shared" si="420"/>
        <v>1</v>
      </c>
      <c r="AZ566" s="91">
        <f t="shared" si="421"/>
        <v>0</v>
      </c>
      <c r="BA566" s="91">
        <f t="shared" si="421"/>
        <v>0</v>
      </c>
      <c r="BB566" s="79">
        <f t="shared" si="423"/>
        <v>0</v>
      </c>
      <c r="BC566" s="91">
        <f t="shared" si="424"/>
        <v>0</v>
      </c>
      <c r="BD566" s="75" t="s">
        <v>59</v>
      </c>
      <c r="BE566" s="91">
        <f>IF(BC566&lt;BU42,((BC566*10)+5),999999)</f>
        <v>5</v>
      </c>
      <c r="BF566" s="91">
        <f t="shared" si="425"/>
        <v>1</v>
      </c>
      <c r="BG566" s="75">
        <f t="shared" si="426"/>
        <v>0</v>
      </c>
      <c r="BH566" s="75">
        <f t="shared" si="445"/>
        <v>0</v>
      </c>
      <c r="BI566" s="75" t="b">
        <f t="shared" si="427"/>
        <v>0</v>
      </c>
      <c r="BJ566" s="75">
        <f t="shared" si="428"/>
        <v>0</v>
      </c>
      <c r="BK566" s="75">
        <f t="shared" si="429"/>
        <v>0</v>
      </c>
      <c r="BL566" s="75" t="b">
        <f t="shared" si="430"/>
        <v>1</v>
      </c>
      <c r="BM566" s="75">
        <f t="shared" si="431"/>
        <v>0</v>
      </c>
      <c r="BN566" s="75">
        <f t="shared" si="432"/>
        <v>0</v>
      </c>
      <c r="BO566" s="75" t="b">
        <f t="shared" si="433"/>
        <v>0</v>
      </c>
      <c r="BP566" s="75">
        <f t="shared" si="434"/>
        <v>0</v>
      </c>
      <c r="BQ566" s="75">
        <f t="shared" si="435"/>
        <v>0</v>
      </c>
      <c r="BR566" s="75"/>
      <c r="BS566" s="72" t="b">
        <f t="shared" si="459"/>
        <v>0</v>
      </c>
      <c r="BT566" s="72">
        <f t="shared" si="464"/>
        <v>0</v>
      </c>
      <c r="BU566" s="69" t="str">
        <f t="shared" si="463"/>
        <v/>
      </c>
      <c r="BV566" s="75"/>
      <c r="BW566" s="75"/>
      <c r="BX566" s="75"/>
      <c r="BY566" s="75"/>
      <c r="BZ566" s="75"/>
      <c r="CA566" s="75"/>
      <c r="CB566" s="75"/>
      <c r="CC566" s="75"/>
      <c r="CD566" s="79">
        <f t="shared" si="436"/>
        <v>0</v>
      </c>
      <c r="CE566" s="92">
        <f>IF(CD566&lt;CE3,CD566,CE3)</f>
        <v>0</v>
      </c>
      <c r="CF566" s="72" t="str">
        <f>IF(CE566&gt;=CE3,"BALLOON","PMT")</f>
        <v>PMT</v>
      </c>
      <c r="CG566" s="91">
        <f t="shared" si="446"/>
        <v>0</v>
      </c>
      <c r="CH566" s="91">
        <f>IF(BX1=360,CB5,CG566)</f>
        <v>0</v>
      </c>
      <c r="CI566" s="75" t="b">
        <f t="shared" si="437"/>
        <v>0</v>
      </c>
      <c r="CJ566" s="75">
        <f t="shared" si="447"/>
        <v>0</v>
      </c>
      <c r="CK566" s="75">
        <f>SUM(CJ566*CK1)</f>
        <v>0</v>
      </c>
      <c r="CL566" s="98">
        <f t="shared" si="438"/>
        <v>0</v>
      </c>
      <c r="CM566" s="97">
        <f>IF(CF566="PMT",E16-CL566,0)</f>
        <v>0</v>
      </c>
      <c r="CN566" s="97">
        <f t="shared" si="451"/>
        <v>0</v>
      </c>
      <c r="CO566" s="97">
        <f t="shared" si="439"/>
        <v>0</v>
      </c>
      <c r="CP566" s="97">
        <f t="shared" si="440"/>
        <v>0</v>
      </c>
      <c r="CQ566" s="94">
        <f t="shared" si="441"/>
        <v>0</v>
      </c>
      <c r="CR566" s="95">
        <f t="shared" si="448"/>
        <v>0</v>
      </c>
      <c r="CS566" s="96">
        <f t="shared" si="442"/>
        <v>0</v>
      </c>
      <c r="CT566" s="75">
        <f t="shared" si="450"/>
        <v>0</v>
      </c>
      <c r="CU566" s="99">
        <f t="shared" si="443"/>
        <v>0</v>
      </c>
      <c r="CV566" s="99">
        <f t="shared" si="419"/>
        <v>0</v>
      </c>
      <c r="CW566" s="100">
        <f t="shared" si="449"/>
        <v>0</v>
      </c>
      <c r="CX566" s="75">
        <f>SUM(CR566*CT566*BE1)</f>
        <v>0</v>
      </c>
    </row>
    <row r="567" spans="1:102" ht="18.95" customHeight="1">
      <c r="A567" s="45" t="str">
        <f t="shared" si="453"/>
        <v/>
      </c>
      <c r="B567" s="55" t="str">
        <f t="shared" si="455"/>
        <v/>
      </c>
      <c r="C567" s="47" t="str">
        <f t="shared" si="454"/>
        <v/>
      </c>
      <c r="D567" s="56" t="str">
        <f t="shared" si="456"/>
        <v/>
      </c>
      <c r="E567" s="121" t="str">
        <f t="shared" si="460"/>
        <v/>
      </c>
      <c r="F567" s="121"/>
      <c r="G567" s="57" t="str">
        <f t="shared" si="457"/>
        <v/>
      </c>
      <c r="H567" s="57" t="str">
        <f t="shared" si="458"/>
        <v/>
      </c>
      <c r="I567" s="128" t="str">
        <f t="shared" si="461"/>
        <v/>
      </c>
      <c r="J567" s="128" t="str">
        <f t="shared" si="462"/>
        <v/>
      </c>
      <c r="K567" s="140" t="str">
        <f t="shared" si="466"/>
        <v/>
      </c>
      <c r="L567" s="140"/>
      <c r="M567" s="139" t="str">
        <f t="shared" si="465"/>
        <v/>
      </c>
      <c r="N567" s="139"/>
      <c r="O567" s="46" t="str">
        <f t="shared" si="467"/>
        <v/>
      </c>
      <c r="P567" s="51" t="str">
        <f t="shared" si="468"/>
        <v/>
      </c>
      <c r="Q567" s="51"/>
      <c r="R567" s="75">
        <f>IF(R566+1&lt;13,(R566+1)*S1,1*S1)</f>
        <v>0</v>
      </c>
      <c r="S567" s="75">
        <f>SUM(BG567*S1)</f>
        <v>0</v>
      </c>
      <c r="T567" s="75">
        <f>IF(R567=1,(T566+1)*S1,T566*S1)</f>
        <v>0</v>
      </c>
      <c r="U567" s="75">
        <f>IF(U566+3&lt;13,(U566+3)*V1,(U566-9)*V1)</f>
        <v>0</v>
      </c>
      <c r="V567" s="75">
        <f>SUM(BG567*V1)</f>
        <v>0</v>
      </c>
      <c r="W567" s="75">
        <f>IF(U567&lt;4,(W566+1)*V1,W566*V1)</f>
        <v>0</v>
      </c>
      <c r="X567" s="75">
        <f>IF(X566+6&lt;13,(X566+6)*Y1,(X566-6)*Y1)</f>
        <v>0</v>
      </c>
      <c r="Y567" s="75">
        <f>SUM(BG567*Y1)</f>
        <v>0</v>
      </c>
      <c r="Z567" s="75">
        <f>IF(X567&lt;6,(Z566+1)*Y1,Z566*Y1)</f>
        <v>0</v>
      </c>
      <c r="AA567" s="75">
        <f>SUM(AA566*AB1)</f>
        <v>0</v>
      </c>
      <c r="AB567" s="75">
        <f>SUM(BG567*AB1)</f>
        <v>0</v>
      </c>
      <c r="AC567" s="75">
        <f>SUM(AC566+1*AB1)</f>
        <v>0</v>
      </c>
      <c r="AD567" s="75">
        <v>0</v>
      </c>
      <c r="AE567" s="75">
        <v>0</v>
      </c>
      <c r="AF567" s="75">
        <v>0</v>
      </c>
      <c r="AG567" s="75">
        <f>IF(AG566+2&lt;13,(AG566+2)*AH1,(AG566-10)*AH1)</f>
        <v>0</v>
      </c>
      <c r="AH567" s="75">
        <f>SUM(BG567*AH1)</f>
        <v>0</v>
      </c>
      <c r="AI567" s="75">
        <f>IF(AG567&lt;3,(AI566+1)*AH1,AI566*AH1)</f>
        <v>0</v>
      </c>
      <c r="AJ567" s="75">
        <f>IF(AJ565=AJ566,(AJ566+1-AK567)*AL1,AJ566*AL1)</f>
        <v>0</v>
      </c>
      <c r="AK567" s="75">
        <f t="shared" si="452"/>
        <v>0</v>
      </c>
      <c r="AL567" s="75">
        <f>IF(AJ567-AJ566=0,(AL566+15)*AL1,AM1*AL1)</f>
        <v>0</v>
      </c>
      <c r="AM567" s="75">
        <f>IF(AK567=12,(AM566+1)*AL1,AM566*AL1)</f>
        <v>0</v>
      </c>
      <c r="AN567" s="75">
        <f>IF(AN565=AN566,(AN566+1-AO567)*AO1,AN566*AO1)</f>
        <v>0</v>
      </c>
      <c r="AO567" s="75">
        <f t="shared" si="444"/>
        <v>0</v>
      </c>
      <c r="AP567" s="75">
        <f>IF(AN566=AN567,BG567*AO1,(AP566-15)*AO1)</f>
        <v>0</v>
      </c>
      <c r="AQ567" s="75">
        <f>IF(AO567=12,(AQ566+1)*AO1,AQ566*AO1)</f>
        <v>0</v>
      </c>
      <c r="AR567" s="91">
        <f>SUM(MONTH(BC566+14)*AS1)</f>
        <v>0</v>
      </c>
      <c r="AS567" s="91">
        <f>SUM(DAY(BC566+14)*AS1)</f>
        <v>0</v>
      </c>
      <c r="AT567" s="91">
        <f>SUM(YEAR(BC566+14)*AS1)</f>
        <v>0</v>
      </c>
      <c r="AU567" s="91">
        <f>SUM(MONTH(BC566+7)*AV1)</f>
        <v>0</v>
      </c>
      <c r="AV567" s="91">
        <f>SUM(DAY(BC566+7)*AV1)</f>
        <v>0</v>
      </c>
      <c r="AW567" s="91">
        <f>SUM(YEAR(BC566+7)*AV1)</f>
        <v>0</v>
      </c>
      <c r="AX567" s="91">
        <f t="shared" si="422"/>
        <v>1</v>
      </c>
      <c r="AY567" s="91">
        <f t="shared" si="420"/>
        <v>1</v>
      </c>
      <c r="AZ567" s="91">
        <f t="shared" si="421"/>
        <v>0</v>
      </c>
      <c r="BA567" s="91">
        <f t="shared" si="421"/>
        <v>0</v>
      </c>
      <c r="BB567" s="79">
        <f t="shared" si="423"/>
        <v>0</v>
      </c>
      <c r="BC567" s="91">
        <f t="shared" si="424"/>
        <v>0</v>
      </c>
      <c r="BD567" s="75" t="s">
        <v>59</v>
      </c>
      <c r="BE567" s="91">
        <f>IF(BC567&lt;BU42,((BC567*10)+5),999999)</f>
        <v>5</v>
      </c>
      <c r="BF567" s="91">
        <f t="shared" si="425"/>
        <v>1</v>
      </c>
      <c r="BG567" s="75">
        <f t="shared" si="426"/>
        <v>0</v>
      </c>
      <c r="BH567" s="75">
        <f t="shared" si="445"/>
        <v>0</v>
      </c>
      <c r="BI567" s="75" t="b">
        <f t="shared" si="427"/>
        <v>0</v>
      </c>
      <c r="BJ567" s="75">
        <f t="shared" si="428"/>
        <v>0</v>
      </c>
      <c r="BK567" s="75">
        <f t="shared" si="429"/>
        <v>0</v>
      </c>
      <c r="BL567" s="75" t="b">
        <f t="shared" si="430"/>
        <v>1</v>
      </c>
      <c r="BM567" s="75">
        <f t="shared" si="431"/>
        <v>0</v>
      </c>
      <c r="BN567" s="75">
        <f t="shared" si="432"/>
        <v>0</v>
      </c>
      <c r="BO567" s="75" t="b">
        <f t="shared" si="433"/>
        <v>0</v>
      </c>
      <c r="BP567" s="75">
        <f t="shared" si="434"/>
        <v>0</v>
      </c>
      <c r="BQ567" s="75">
        <f t="shared" si="435"/>
        <v>0</v>
      </c>
      <c r="BR567" s="75"/>
      <c r="BS567" s="72" t="b">
        <f t="shared" si="459"/>
        <v>0</v>
      </c>
      <c r="BT567" s="72">
        <f t="shared" si="464"/>
        <v>0</v>
      </c>
      <c r="BU567" s="69" t="str">
        <f t="shared" si="463"/>
        <v/>
      </c>
      <c r="BV567" s="75"/>
      <c r="BW567" s="75"/>
      <c r="BX567" s="75"/>
      <c r="BY567" s="75"/>
      <c r="BZ567" s="75"/>
      <c r="CA567" s="75"/>
      <c r="CB567" s="75"/>
      <c r="CC567" s="75"/>
      <c r="CD567" s="79">
        <f t="shared" si="436"/>
        <v>0</v>
      </c>
      <c r="CE567" s="92">
        <f>IF(CD567&lt;CE3,CD567,CE3)</f>
        <v>0</v>
      </c>
      <c r="CF567" s="72" t="str">
        <f>IF(CE567&gt;=CE3,"BALLOON","PMT")</f>
        <v>PMT</v>
      </c>
      <c r="CG567" s="91">
        <f t="shared" si="446"/>
        <v>0</v>
      </c>
      <c r="CH567" s="91">
        <f>IF(BX1=360,CB5,CG567)</f>
        <v>0</v>
      </c>
      <c r="CI567" s="75" t="b">
        <f t="shared" si="437"/>
        <v>0</v>
      </c>
      <c r="CJ567" s="75">
        <f t="shared" si="447"/>
        <v>0</v>
      </c>
      <c r="CK567" s="75">
        <f>SUM(CJ567*CK1)</f>
        <v>0</v>
      </c>
      <c r="CL567" s="98">
        <f t="shared" si="438"/>
        <v>0</v>
      </c>
      <c r="CM567" s="97">
        <f>IF(CF567="PMT",E16-CL567,0)</f>
        <v>0</v>
      </c>
      <c r="CN567" s="97">
        <f t="shared" si="451"/>
        <v>0</v>
      </c>
      <c r="CO567" s="97">
        <f t="shared" si="439"/>
        <v>0</v>
      </c>
      <c r="CP567" s="97">
        <f t="shared" si="440"/>
        <v>0</v>
      </c>
      <c r="CQ567" s="94">
        <f t="shared" si="441"/>
        <v>0</v>
      </c>
      <c r="CR567" s="95">
        <f t="shared" si="448"/>
        <v>0</v>
      </c>
      <c r="CS567" s="96">
        <f t="shared" si="442"/>
        <v>0</v>
      </c>
      <c r="CT567" s="75">
        <f t="shared" si="450"/>
        <v>0</v>
      </c>
      <c r="CU567" s="99">
        <f t="shared" si="443"/>
        <v>0</v>
      </c>
      <c r="CV567" s="99">
        <f t="shared" si="419"/>
        <v>0</v>
      </c>
      <c r="CW567" s="100">
        <f t="shared" si="449"/>
        <v>0</v>
      </c>
      <c r="CX567" s="75">
        <f>SUM(CR567*CT567*BE1)</f>
        <v>0</v>
      </c>
    </row>
    <row r="568" spans="1:102" ht="18.95" customHeight="1">
      <c r="A568" s="45" t="str">
        <f t="shared" si="453"/>
        <v/>
      </c>
      <c r="B568" s="55" t="str">
        <f t="shared" si="455"/>
        <v/>
      </c>
      <c r="C568" s="47" t="str">
        <f t="shared" si="454"/>
        <v/>
      </c>
      <c r="D568" s="56" t="str">
        <f t="shared" si="456"/>
        <v/>
      </c>
      <c r="E568" s="121" t="str">
        <f t="shared" si="460"/>
        <v/>
      </c>
      <c r="F568" s="121"/>
      <c r="G568" s="57" t="str">
        <f t="shared" si="457"/>
        <v/>
      </c>
      <c r="H568" s="57" t="str">
        <f t="shared" si="458"/>
        <v/>
      </c>
      <c r="I568" s="128" t="str">
        <f t="shared" si="461"/>
        <v/>
      </c>
      <c r="J568" s="128" t="str">
        <f t="shared" si="462"/>
        <v/>
      </c>
      <c r="K568" s="140" t="str">
        <f t="shared" si="466"/>
        <v/>
      </c>
      <c r="L568" s="140"/>
      <c r="M568" s="139" t="str">
        <f t="shared" si="465"/>
        <v/>
      </c>
      <c r="N568" s="139"/>
      <c r="O568" s="46" t="str">
        <f t="shared" si="467"/>
        <v/>
      </c>
      <c r="P568" s="51" t="str">
        <f t="shared" si="468"/>
        <v/>
      </c>
      <c r="Q568" s="51"/>
      <c r="R568" s="75">
        <f>IF(R567+1&lt;13,(R567+1)*S1,1*S1)</f>
        <v>0</v>
      </c>
      <c r="S568" s="75">
        <f>SUM(BG568*S1)</f>
        <v>0</v>
      </c>
      <c r="T568" s="75">
        <f>IF(R568=1,(T567+1)*S1,T567*S1)</f>
        <v>0</v>
      </c>
      <c r="U568" s="75">
        <f>IF(U567+3&lt;13,(U567+3)*V1,(U567-9)*V1)</f>
        <v>0</v>
      </c>
      <c r="V568" s="75">
        <f>SUM(BG568*V1)</f>
        <v>0</v>
      </c>
      <c r="W568" s="75">
        <f>IF(U568&lt;4,(W567+1)*V1,W567*V1)</f>
        <v>0</v>
      </c>
      <c r="X568" s="75">
        <f>IF(X567+6&lt;13,(X567+6)*Y1,(X567-6)*Y1)</f>
        <v>0</v>
      </c>
      <c r="Y568" s="75">
        <f>SUM(BG568*Y1)</f>
        <v>0</v>
      </c>
      <c r="Z568" s="75">
        <f>IF(X568&lt;6,(Z567+1)*Y1,Z567*Y1)</f>
        <v>0</v>
      </c>
      <c r="AA568" s="75">
        <f>SUM(AA567*AB1)</f>
        <v>0</v>
      </c>
      <c r="AB568" s="75">
        <f>SUM(BG568*AB1)</f>
        <v>0</v>
      </c>
      <c r="AC568" s="75">
        <f>SUM(AC567+1*AB1)</f>
        <v>0</v>
      </c>
      <c r="AD568" s="75">
        <v>0</v>
      </c>
      <c r="AE568" s="75">
        <v>0</v>
      </c>
      <c r="AF568" s="75">
        <v>0</v>
      </c>
      <c r="AG568" s="75">
        <f>IF(AG567+2&lt;13,(AG567+2)*AH1,(AG567-10)*AH1)</f>
        <v>0</v>
      </c>
      <c r="AH568" s="75">
        <f>SUM(BG568*AH1)</f>
        <v>0</v>
      </c>
      <c r="AI568" s="75">
        <f>IF(AG568&lt;3,(AI567+1)*AH1,AI567*AH1)</f>
        <v>0</v>
      </c>
      <c r="AJ568" s="75">
        <f>IF(AJ566=AJ567,(AJ567+1-AK568)*AL1,AJ567*AL1)</f>
        <v>0</v>
      </c>
      <c r="AK568" s="75">
        <f t="shared" si="452"/>
        <v>0</v>
      </c>
      <c r="AL568" s="75">
        <f>IF(AJ568-AJ567=0,(AL567+15)*AL1,AM1*AL1)</f>
        <v>0</v>
      </c>
      <c r="AM568" s="75">
        <f>IF(AK568=12,(AM567+1)*AL1,AM567*AL1)</f>
        <v>0</v>
      </c>
      <c r="AN568" s="75">
        <f>IF(AN566=AN567,(AN567+1-AO568)*AO1,AN567*AO1)</f>
        <v>0</v>
      </c>
      <c r="AO568" s="75">
        <f t="shared" si="444"/>
        <v>0</v>
      </c>
      <c r="AP568" s="75">
        <f>IF(AN567=AN568,BG568*AO1,(AP567-15)*AO1)</f>
        <v>0</v>
      </c>
      <c r="AQ568" s="75">
        <f>IF(AO568=12,(AQ567+1)*AO1,AQ567*AO1)</f>
        <v>0</v>
      </c>
      <c r="AR568" s="91">
        <f>SUM(MONTH(BC567+14)*AS1)</f>
        <v>0</v>
      </c>
      <c r="AS568" s="91">
        <f>SUM(DAY(BC567+14)*AS1)</f>
        <v>0</v>
      </c>
      <c r="AT568" s="91">
        <f>SUM(YEAR(BC567+14)*AS1)</f>
        <v>0</v>
      </c>
      <c r="AU568" s="91">
        <f>SUM(MONTH(BC567+7)*AV1)</f>
        <v>0</v>
      </c>
      <c r="AV568" s="91">
        <f>SUM(DAY(BC567+7)*AV1)</f>
        <v>0</v>
      </c>
      <c r="AW568" s="91">
        <f>SUM(YEAR(BC567+7)*AV1)</f>
        <v>0</v>
      </c>
      <c r="AX568" s="91">
        <f t="shared" si="422"/>
        <v>1</v>
      </c>
      <c r="AY568" s="91">
        <f t="shared" si="420"/>
        <v>1</v>
      </c>
      <c r="AZ568" s="91">
        <f t="shared" si="421"/>
        <v>0</v>
      </c>
      <c r="BA568" s="91">
        <f t="shared" si="421"/>
        <v>0</v>
      </c>
      <c r="BB568" s="79">
        <f t="shared" si="423"/>
        <v>0</v>
      </c>
      <c r="BC568" s="91">
        <f t="shared" si="424"/>
        <v>0</v>
      </c>
      <c r="BD568" s="75" t="s">
        <v>59</v>
      </c>
      <c r="BE568" s="91">
        <f>IF(BC568&lt;BU42,((BC568*10)+5),999999)</f>
        <v>5</v>
      </c>
      <c r="BF568" s="91">
        <f t="shared" si="425"/>
        <v>1</v>
      </c>
      <c r="BG568" s="75">
        <f t="shared" si="426"/>
        <v>0</v>
      </c>
      <c r="BH568" s="75">
        <f t="shared" si="445"/>
        <v>0</v>
      </c>
      <c r="BI568" s="75" t="b">
        <f t="shared" si="427"/>
        <v>0</v>
      </c>
      <c r="BJ568" s="75">
        <f t="shared" si="428"/>
        <v>0</v>
      </c>
      <c r="BK568" s="75">
        <f t="shared" si="429"/>
        <v>0</v>
      </c>
      <c r="BL568" s="75" t="b">
        <f t="shared" si="430"/>
        <v>1</v>
      </c>
      <c r="BM568" s="75">
        <f t="shared" si="431"/>
        <v>0</v>
      </c>
      <c r="BN568" s="75">
        <f t="shared" si="432"/>
        <v>0</v>
      </c>
      <c r="BO568" s="75" t="b">
        <f t="shared" si="433"/>
        <v>0</v>
      </c>
      <c r="BP568" s="75">
        <f t="shared" si="434"/>
        <v>0</v>
      </c>
      <c r="BQ568" s="75">
        <f t="shared" si="435"/>
        <v>0</v>
      </c>
      <c r="BR568" s="75"/>
      <c r="BS568" s="72" t="b">
        <f t="shared" si="459"/>
        <v>0</v>
      </c>
      <c r="BT568" s="72">
        <f t="shared" si="464"/>
        <v>0</v>
      </c>
      <c r="BU568" s="69" t="str">
        <f t="shared" si="463"/>
        <v/>
      </c>
      <c r="BV568" s="75"/>
      <c r="BW568" s="75"/>
      <c r="BX568" s="75"/>
      <c r="BY568" s="75"/>
      <c r="BZ568" s="75"/>
      <c r="CA568" s="75"/>
      <c r="CB568" s="75"/>
      <c r="CC568" s="75"/>
      <c r="CD568" s="79">
        <f t="shared" si="436"/>
        <v>0</v>
      </c>
      <c r="CE568" s="92">
        <f>IF(CD568&lt;CE3,CD568,CE3)</f>
        <v>0</v>
      </c>
      <c r="CF568" s="72" t="str">
        <f>IF(CE568&gt;=CE3,"BALLOON","PMT")</f>
        <v>PMT</v>
      </c>
      <c r="CG568" s="91">
        <f t="shared" si="446"/>
        <v>0</v>
      </c>
      <c r="CH568" s="91">
        <f>IF(BX1=360,CB5,CG568)</f>
        <v>0</v>
      </c>
      <c r="CI568" s="75" t="b">
        <f t="shared" si="437"/>
        <v>0</v>
      </c>
      <c r="CJ568" s="75">
        <f t="shared" si="447"/>
        <v>0</v>
      </c>
      <c r="CK568" s="75">
        <f>SUM(CJ568*CK1)</f>
        <v>0</v>
      </c>
      <c r="CL568" s="98">
        <f t="shared" si="438"/>
        <v>0</v>
      </c>
      <c r="CM568" s="97">
        <f>IF(CF568="PMT",E16-CL568,0)</f>
        <v>0</v>
      </c>
      <c r="CN568" s="97">
        <f t="shared" si="451"/>
        <v>0</v>
      </c>
      <c r="CO568" s="97">
        <f t="shared" si="439"/>
        <v>0</v>
      </c>
      <c r="CP568" s="97">
        <f t="shared" si="440"/>
        <v>0</v>
      </c>
      <c r="CQ568" s="94">
        <f t="shared" si="441"/>
        <v>0</v>
      </c>
      <c r="CR568" s="95">
        <f t="shared" si="448"/>
        <v>0</v>
      </c>
      <c r="CS568" s="96">
        <f t="shared" si="442"/>
        <v>0</v>
      </c>
      <c r="CT568" s="75">
        <f t="shared" si="450"/>
        <v>0</v>
      </c>
      <c r="CU568" s="99">
        <f t="shared" si="443"/>
        <v>0</v>
      </c>
      <c r="CV568" s="99">
        <f t="shared" si="419"/>
        <v>0</v>
      </c>
      <c r="CW568" s="100">
        <f t="shared" si="449"/>
        <v>0</v>
      </c>
      <c r="CX568" s="75">
        <f>SUM(CR568*CT568*BE1)</f>
        <v>0</v>
      </c>
    </row>
    <row r="569" spans="1:102" ht="18.95" customHeight="1">
      <c r="A569" s="45" t="str">
        <f t="shared" si="453"/>
        <v/>
      </c>
      <c r="B569" s="55" t="str">
        <f t="shared" si="455"/>
        <v/>
      </c>
      <c r="C569" s="47" t="str">
        <f t="shared" si="454"/>
        <v/>
      </c>
      <c r="D569" s="56" t="str">
        <f t="shared" si="456"/>
        <v/>
      </c>
      <c r="E569" s="121" t="str">
        <f t="shared" si="460"/>
        <v/>
      </c>
      <c r="F569" s="121"/>
      <c r="G569" s="57" t="str">
        <f t="shared" si="457"/>
        <v/>
      </c>
      <c r="H569" s="57" t="str">
        <f t="shared" si="458"/>
        <v/>
      </c>
      <c r="I569" s="128" t="str">
        <f t="shared" si="461"/>
        <v/>
      </c>
      <c r="J569" s="128" t="str">
        <f t="shared" si="462"/>
        <v/>
      </c>
      <c r="K569" s="140" t="str">
        <f t="shared" si="466"/>
        <v/>
      </c>
      <c r="L569" s="140"/>
      <c r="M569" s="139" t="str">
        <f t="shared" si="465"/>
        <v/>
      </c>
      <c r="N569" s="139"/>
      <c r="O569" s="46" t="str">
        <f t="shared" si="467"/>
        <v/>
      </c>
      <c r="P569" s="51" t="str">
        <f t="shared" si="468"/>
        <v/>
      </c>
      <c r="Q569" s="51"/>
      <c r="R569" s="75">
        <f>IF(R568+1&lt;13,(R568+1)*S1,1*S1)</f>
        <v>0</v>
      </c>
      <c r="S569" s="75">
        <f>SUM(BG569*S1)</f>
        <v>0</v>
      </c>
      <c r="T569" s="75">
        <f>IF(R569=1,(T568+1)*S1,T568*S1)</f>
        <v>0</v>
      </c>
      <c r="U569" s="75">
        <f>IF(U568+3&lt;13,(U568+3)*V1,(U568-9)*V1)</f>
        <v>0</v>
      </c>
      <c r="V569" s="75">
        <f>SUM(BG569*V1)</f>
        <v>0</v>
      </c>
      <c r="W569" s="75">
        <f>IF(U569&lt;4,(W568+1)*V1,W568*V1)</f>
        <v>0</v>
      </c>
      <c r="X569" s="75">
        <f>IF(X568+6&lt;13,(X568+6)*Y1,(X568-6)*Y1)</f>
        <v>0</v>
      </c>
      <c r="Y569" s="75">
        <f>SUM(BG569*Y1)</f>
        <v>0</v>
      </c>
      <c r="Z569" s="75">
        <f>IF(X569&lt;6,(Z568+1)*Y1,Z568*Y1)</f>
        <v>0</v>
      </c>
      <c r="AA569" s="75">
        <f>SUM(AA568*AB1)</f>
        <v>0</v>
      </c>
      <c r="AB569" s="75">
        <f>SUM(BG569*AB1)</f>
        <v>0</v>
      </c>
      <c r="AC569" s="75">
        <f>SUM(AC568+1*AB1)</f>
        <v>0</v>
      </c>
      <c r="AD569" s="75">
        <v>0</v>
      </c>
      <c r="AE569" s="75">
        <v>0</v>
      </c>
      <c r="AF569" s="75">
        <v>0</v>
      </c>
      <c r="AG569" s="75">
        <f>IF(AG568+2&lt;13,(AG568+2)*AH1,(AG568-10)*AH1)</f>
        <v>0</v>
      </c>
      <c r="AH569" s="75">
        <f>SUM(BG569*AH1)</f>
        <v>0</v>
      </c>
      <c r="AI569" s="75">
        <f>IF(AG569&lt;3,(AI568+1)*AH1,AI568*AH1)</f>
        <v>0</v>
      </c>
      <c r="AJ569" s="75">
        <f>IF(AJ567=AJ568,(AJ568+1-AK569)*AL1,AJ568*AL1)</f>
        <v>0</v>
      </c>
      <c r="AK569" s="75">
        <f t="shared" si="452"/>
        <v>0</v>
      </c>
      <c r="AL569" s="75">
        <f>IF(AJ569-AJ568=0,(AL568+15)*AL1,AM1*AL1)</f>
        <v>0</v>
      </c>
      <c r="AM569" s="75">
        <f>IF(AK569=12,(AM568+1)*AL1,AM568*AL1)</f>
        <v>0</v>
      </c>
      <c r="AN569" s="75">
        <f>IF(AN567=AN568,(AN568+1-AO569)*AO1,AN568*AO1)</f>
        <v>0</v>
      </c>
      <c r="AO569" s="75">
        <f t="shared" si="444"/>
        <v>0</v>
      </c>
      <c r="AP569" s="75">
        <f>IF(AN568=AN569,BG569*AO1,(AP568-15)*AO1)</f>
        <v>0</v>
      </c>
      <c r="AQ569" s="75">
        <f>IF(AO569=12,(AQ568+1)*AO1,AQ568*AO1)</f>
        <v>0</v>
      </c>
      <c r="AR569" s="91">
        <f>SUM(MONTH(BC568+14)*AS1)</f>
        <v>0</v>
      </c>
      <c r="AS569" s="91">
        <f>SUM(DAY(BC568+14)*AS1)</f>
        <v>0</v>
      </c>
      <c r="AT569" s="91">
        <f>SUM(YEAR(BC568+14)*AS1)</f>
        <v>0</v>
      </c>
      <c r="AU569" s="91">
        <f>SUM(MONTH(BC568+7)*AV1)</f>
        <v>0</v>
      </c>
      <c r="AV569" s="91">
        <f>SUM(DAY(BC568+7)*AV1)</f>
        <v>0</v>
      </c>
      <c r="AW569" s="91">
        <f>SUM(YEAR(BC568+7)*AV1)</f>
        <v>0</v>
      </c>
      <c r="AX569" s="91">
        <f t="shared" si="422"/>
        <v>1</v>
      </c>
      <c r="AY569" s="91">
        <f t="shared" si="420"/>
        <v>1</v>
      </c>
      <c r="AZ569" s="91">
        <f t="shared" si="421"/>
        <v>0</v>
      </c>
      <c r="BA569" s="91">
        <f t="shared" si="421"/>
        <v>0</v>
      </c>
      <c r="BB569" s="79">
        <f t="shared" si="423"/>
        <v>0</v>
      </c>
      <c r="BC569" s="91">
        <f t="shared" si="424"/>
        <v>0</v>
      </c>
      <c r="BD569" s="75" t="s">
        <v>59</v>
      </c>
      <c r="BE569" s="91">
        <f>IF(BC569&lt;BU42,((BC569*10)+5),999999)</f>
        <v>5</v>
      </c>
      <c r="BF569" s="91">
        <f t="shared" si="425"/>
        <v>1</v>
      </c>
      <c r="BG569" s="75">
        <f t="shared" si="426"/>
        <v>0</v>
      </c>
      <c r="BH569" s="75">
        <f t="shared" si="445"/>
        <v>0</v>
      </c>
      <c r="BI569" s="75" t="b">
        <f t="shared" si="427"/>
        <v>0</v>
      </c>
      <c r="BJ569" s="75">
        <f t="shared" si="428"/>
        <v>0</v>
      </c>
      <c r="BK569" s="75">
        <f t="shared" si="429"/>
        <v>0</v>
      </c>
      <c r="BL569" s="75" t="b">
        <f t="shared" si="430"/>
        <v>1</v>
      </c>
      <c r="BM569" s="75">
        <f t="shared" si="431"/>
        <v>0</v>
      </c>
      <c r="BN569" s="75">
        <f t="shared" si="432"/>
        <v>0</v>
      </c>
      <c r="BO569" s="75" t="b">
        <f t="shared" si="433"/>
        <v>0</v>
      </c>
      <c r="BP569" s="75">
        <f t="shared" si="434"/>
        <v>0</v>
      </c>
      <c r="BQ569" s="75">
        <f t="shared" si="435"/>
        <v>0</v>
      </c>
      <c r="BR569" s="75"/>
      <c r="BS569" s="72" t="b">
        <f t="shared" si="459"/>
        <v>0</v>
      </c>
      <c r="BT569" s="72">
        <f t="shared" si="464"/>
        <v>0</v>
      </c>
      <c r="BU569" s="69" t="str">
        <f t="shared" si="463"/>
        <v/>
      </c>
      <c r="BV569" s="75"/>
      <c r="BW569" s="75"/>
      <c r="BX569" s="75"/>
      <c r="BY569" s="75"/>
      <c r="BZ569" s="75"/>
      <c r="CA569" s="75"/>
      <c r="CB569" s="75"/>
      <c r="CC569" s="75"/>
      <c r="CD569" s="79">
        <f t="shared" si="436"/>
        <v>0</v>
      </c>
      <c r="CE569" s="92">
        <f>IF(CD569&lt;CE3,CD569,CE3)</f>
        <v>0</v>
      </c>
      <c r="CF569" s="72" t="str">
        <f>IF(CE569&gt;=CE3,"BALLOON","PMT")</f>
        <v>PMT</v>
      </c>
      <c r="CG569" s="91">
        <f t="shared" si="446"/>
        <v>0</v>
      </c>
      <c r="CH569" s="91">
        <f>IF(BX1=360,CB5,CG569)</f>
        <v>0</v>
      </c>
      <c r="CI569" s="75" t="b">
        <f t="shared" si="437"/>
        <v>0</v>
      </c>
      <c r="CJ569" s="75">
        <f t="shared" si="447"/>
        <v>0</v>
      </c>
      <c r="CK569" s="75">
        <f>SUM(CJ569*CK1)</f>
        <v>0</v>
      </c>
      <c r="CL569" s="98">
        <f t="shared" si="438"/>
        <v>0</v>
      </c>
      <c r="CM569" s="97">
        <f>IF(CF569="PMT",E16-CL569,0)</f>
        <v>0</v>
      </c>
      <c r="CN569" s="97">
        <f t="shared" si="451"/>
        <v>0</v>
      </c>
      <c r="CO569" s="97">
        <f t="shared" si="439"/>
        <v>0</v>
      </c>
      <c r="CP569" s="97">
        <f t="shared" si="440"/>
        <v>0</v>
      </c>
      <c r="CQ569" s="94">
        <f t="shared" si="441"/>
        <v>0</v>
      </c>
      <c r="CR569" s="95">
        <f t="shared" si="448"/>
        <v>0</v>
      </c>
      <c r="CS569" s="96">
        <f t="shared" si="442"/>
        <v>0</v>
      </c>
      <c r="CT569" s="75">
        <f t="shared" si="450"/>
        <v>0</v>
      </c>
      <c r="CU569" s="99">
        <f t="shared" si="443"/>
        <v>0</v>
      </c>
      <c r="CV569" s="99">
        <f t="shared" si="419"/>
        <v>0</v>
      </c>
      <c r="CW569" s="100">
        <f t="shared" si="449"/>
        <v>0</v>
      </c>
      <c r="CX569" s="75">
        <f>SUM(CR569*CT569*BE1)</f>
        <v>0</v>
      </c>
    </row>
    <row r="570" spans="1:102" ht="18.95" customHeight="1">
      <c r="A570" s="45" t="str">
        <f t="shared" si="453"/>
        <v/>
      </c>
      <c r="B570" s="55" t="str">
        <f t="shared" si="455"/>
        <v/>
      </c>
      <c r="C570" s="47" t="str">
        <f t="shared" si="454"/>
        <v/>
      </c>
      <c r="D570" s="56" t="str">
        <f t="shared" si="456"/>
        <v/>
      </c>
      <c r="E570" s="121" t="str">
        <f t="shared" si="460"/>
        <v/>
      </c>
      <c r="F570" s="121"/>
      <c r="G570" s="57" t="str">
        <f t="shared" si="457"/>
        <v/>
      </c>
      <c r="H570" s="57" t="str">
        <f t="shared" si="458"/>
        <v/>
      </c>
      <c r="I570" s="128" t="str">
        <f t="shared" si="461"/>
        <v/>
      </c>
      <c r="J570" s="128" t="str">
        <f t="shared" si="462"/>
        <v/>
      </c>
      <c r="K570" s="140" t="str">
        <f t="shared" si="466"/>
        <v/>
      </c>
      <c r="L570" s="140"/>
      <c r="M570" s="139" t="str">
        <f t="shared" si="465"/>
        <v/>
      </c>
      <c r="N570" s="139"/>
      <c r="O570" s="46" t="str">
        <f t="shared" si="467"/>
        <v/>
      </c>
      <c r="P570" s="51" t="str">
        <f t="shared" si="468"/>
        <v/>
      </c>
      <c r="Q570" s="51"/>
      <c r="R570" s="75">
        <f>IF(R569+1&lt;13,(R569+1)*S1,1*S1)</f>
        <v>0</v>
      </c>
      <c r="S570" s="75">
        <f>SUM(BG570*S1)</f>
        <v>0</v>
      </c>
      <c r="T570" s="75">
        <f>IF(R570=1,(T569+1)*S1,T569*S1)</f>
        <v>0</v>
      </c>
      <c r="U570" s="75">
        <f>IF(U569+3&lt;13,(U569+3)*V1,(U569-9)*V1)</f>
        <v>0</v>
      </c>
      <c r="V570" s="75">
        <f>SUM(BG570*V1)</f>
        <v>0</v>
      </c>
      <c r="W570" s="75">
        <f>IF(U570&lt;4,(W569+1)*V1,W569*V1)</f>
        <v>0</v>
      </c>
      <c r="X570" s="75">
        <f>IF(X569+6&lt;13,(X569+6)*Y1,(X569-6)*Y1)</f>
        <v>0</v>
      </c>
      <c r="Y570" s="75">
        <f>SUM(BG570*Y1)</f>
        <v>0</v>
      </c>
      <c r="Z570" s="75">
        <f>IF(X570&lt;6,(Z569+1)*Y1,Z569*Y1)</f>
        <v>0</v>
      </c>
      <c r="AA570" s="75">
        <f>SUM(AA569*AB1)</f>
        <v>0</v>
      </c>
      <c r="AB570" s="75">
        <f>SUM(BG570*AB1)</f>
        <v>0</v>
      </c>
      <c r="AC570" s="75">
        <f>SUM(AC569+1*AB1)</f>
        <v>0</v>
      </c>
      <c r="AD570" s="75">
        <v>0</v>
      </c>
      <c r="AE570" s="75">
        <v>0</v>
      </c>
      <c r="AF570" s="75">
        <v>0</v>
      </c>
      <c r="AG570" s="75">
        <f>IF(AG569+2&lt;13,(AG569+2)*AH1,(AG569-10)*AH1)</f>
        <v>0</v>
      </c>
      <c r="AH570" s="75">
        <f>SUM(BG570*AH1)</f>
        <v>0</v>
      </c>
      <c r="AI570" s="75">
        <f>IF(AG570&lt;3,(AI569+1)*AH1,AI569*AH1)</f>
        <v>0</v>
      </c>
      <c r="AJ570" s="75">
        <f>IF(AJ568=AJ569,(AJ569+1-AK570)*AL1,AJ569*AL1)</f>
        <v>0</v>
      </c>
      <c r="AK570" s="75">
        <f t="shared" si="452"/>
        <v>0</v>
      </c>
      <c r="AL570" s="75">
        <f>IF(AJ570-AJ569=0,(AL569+15)*AL1,AM1*AL1)</f>
        <v>0</v>
      </c>
      <c r="AM570" s="75">
        <f>IF(AK570=12,(AM569+1)*AL1,AM569*AL1)</f>
        <v>0</v>
      </c>
      <c r="AN570" s="75">
        <f>IF(AN568=AN569,(AN569+1-AO570)*AO1,AN569*AO1)</f>
        <v>0</v>
      </c>
      <c r="AO570" s="75">
        <f t="shared" si="444"/>
        <v>0</v>
      </c>
      <c r="AP570" s="75">
        <f>IF(AN569=AN570,BG570*AO1,(AP569-15)*AO1)</f>
        <v>0</v>
      </c>
      <c r="AQ570" s="75">
        <f>IF(AO570=12,(AQ569+1)*AO1,AQ569*AO1)</f>
        <v>0</v>
      </c>
      <c r="AR570" s="91">
        <f>SUM(MONTH(BC569+14)*AS1)</f>
        <v>0</v>
      </c>
      <c r="AS570" s="91">
        <f>SUM(DAY(BC569+14)*AS1)</f>
        <v>0</v>
      </c>
      <c r="AT570" s="91">
        <f>SUM(YEAR(BC569+14)*AS1)</f>
        <v>0</v>
      </c>
      <c r="AU570" s="91">
        <f>SUM(MONTH(BC569+7)*AV1)</f>
        <v>0</v>
      </c>
      <c r="AV570" s="91">
        <f>SUM(DAY(BC569+7)*AV1)</f>
        <v>0</v>
      </c>
      <c r="AW570" s="91">
        <f>SUM(YEAR(BC569+7)*AV1)</f>
        <v>0</v>
      </c>
      <c r="AX570" s="91">
        <f t="shared" si="422"/>
        <v>1</v>
      </c>
      <c r="AY570" s="91">
        <f t="shared" si="420"/>
        <v>1</v>
      </c>
      <c r="AZ570" s="91">
        <f t="shared" si="421"/>
        <v>0</v>
      </c>
      <c r="BA570" s="91">
        <f t="shared" si="421"/>
        <v>0</v>
      </c>
      <c r="BB570" s="79">
        <f t="shared" si="423"/>
        <v>0</v>
      </c>
      <c r="BC570" s="91">
        <f t="shared" si="424"/>
        <v>0</v>
      </c>
      <c r="BD570" s="75" t="s">
        <v>59</v>
      </c>
      <c r="BE570" s="91">
        <f>IF(BC570&lt;BU42,((BC570*10)+5),999999)</f>
        <v>5</v>
      </c>
      <c r="BF570" s="91">
        <f t="shared" si="425"/>
        <v>1</v>
      </c>
      <c r="BG570" s="75">
        <f t="shared" si="426"/>
        <v>0</v>
      </c>
      <c r="BH570" s="75">
        <f t="shared" si="445"/>
        <v>0</v>
      </c>
      <c r="BI570" s="75" t="b">
        <f t="shared" si="427"/>
        <v>0</v>
      </c>
      <c r="BJ570" s="75">
        <f t="shared" si="428"/>
        <v>0</v>
      </c>
      <c r="BK570" s="75">
        <f t="shared" si="429"/>
        <v>0</v>
      </c>
      <c r="BL570" s="75" t="b">
        <f t="shared" si="430"/>
        <v>1</v>
      </c>
      <c r="BM570" s="75">
        <f t="shared" si="431"/>
        <v>0</v>
      </c>
      <c r="BN570" s="75">
        <f t="shared" si="432"/>
        <v>0</v>
      </c>
      <c r="BO570" s="75" t="b">
        <f t="shared" si="433"/>
        <v>0</v>
      </c>
      <c r="BP570" s="75">
        <f t="shared" si="434"/>
        <v>0</v>
      </c>
      <c r="BQ570" s="75">
        <f t="shared" si="435"/>
        <v>0</v>
      </c>
      <c r="BR570" s="75"/>
      <c r="BS570" s="72" t="b">
        <f t="shared" si="459"/>
        <v>0</v>
      </c>
      <c r="BT570" s="72">
        <f t="shared" si="464"/>
        <v>0</v>
      </c>
      <c r="BU570" s="69" t="str">
        <f t="shared" si="463"/>
        <v/>
      </c>
      <c r="BV570" s="75"/>
      <c r="BW570" s="75"/>
      <c r="BX570" s="75"/>
      <c r="BY570" s="75"/>
      <c r="BZ570" s="75"/>
      <c r="CA570" s="75"/>
      <c r="CB570" s="75"/>
      <c r="CC570" s="75"/>
      <c r="CD570" s="79">
        <f t="shared" si="436"/>
        <v>0</v>
      </c>
      <c r="CE570" s="92">
        <f>IF(CD570&lt;CE3,CD570,CE3)</f>
        <v>0</v>
      </c>
      <c r="CF570" s="72" t="str">
        <f>IF(CE570&gt;=CE3,"BALLOON","PMT")</f>
        <v>PMT</v>
      </c>
      <c r="CG570" s="91">
        <f t="shared" si="446"/>
        <v>0</v>
      </c>
      <c r="CH570" s="91">
        <f>IF(BX1=360,CB5,CG570)</f>
        <v>0</v>
      </c>
      <c r="CI570" s="75" t="b">
        <f t="shared" si="437"/>
        <v>0</v>
      </c>
      <c r="CJ570" s="75">
        <f t="shared" si="447"/>
        <v>0</v>
      </c>
      <c r="CK570" s="75">
        <f>SUM(CJ570*CK1)</f>
        <v>0</v>
      </c>
      <c r="CL570" s="98">
        <f t="shared" si="438"/>
        <v>0</v>
      </c>
      <c r="CM570" s="97">
        <f>IF(CF570="PMT",E16-CL570,0)</f>
        <v>0</v>
      </c>
      <c r="CN570" s="97">
        <f t="shared" si="451"/>
        <v>0</v>
      </c>
      <c r="CO570" s="97">
        <f t="shared" si="439"/>
        <v>0</v>
      </c>
      <c r="CP570" s="97">
        <f t="shared" si="440"/>
        <v>0</v>
      </c>
      <c r="CQ570" s="94">
        <f t="shared" si="441"/>
        <v>0</v>
      </c>
      <c r="CR570" s="95">
        <f t="shared" si="448"/>
        <v>0</v>
      </c>
      <c r="CS570" s="96">
        <f t="shared" si="442"/>
        <v>0</v>
      </c>
      <c r="CT570" s="75">
        <f t="shared" si="450"/>
        <v>0</v>
      </c>
      <c r="CU570" s="99">
        <f t="shared" si="443"/>
        <v>0</v>
      </c>
      <c r="CV570" s="99">
        <f t="shared" ref="CV570:CV633" si="469">IF(CQ570&lt;0,CS570,CU570)</f>
        <v>0</v>
      </c>
      <c r="CW570" s="100">
        <f t="shared" si="449"/>
        <v>0</v>
      </c>
      <c r="CX570" s="75">
        <f>SUM(CR570*CT570*BE1)</f>
        <v>0</v>
      </c>
    </row>
    <row r="571" spans="1:102" ht="18.95" customHeight="1">
      <c r="A571" s="45" t="str">
        <f t="shared" si="453"/>
        <v/>
      </c>
      <c r="B571" s="55" t="str">
        <f t="shared" si="455"/>
        <v/>
      </c>
      <c r="C571" s="47" t="str">
        <f t="shared" si="454"/>
        <v/>
      </c>
      <c r="D571" s="56" t="str">
        <f t="shared" si="456"/>
        <v/>
      </c>
      <c r="E571" s="121" t="str">
        <f t="shared" si="460"/>
        <v/>
      </c>
      <c r="F571" s="121"/>
      <c r="G571" s="57" t="str">
        <f t="shared" si="457"/>
        <v/>
      </c>
      <c r="H571" s="57" t="str">
        <f t="shared" si="458"/>
        <v/>
      </c>
      <c r="I571" s="128" t="str">
        <f t="shared" si="461"/>
        <v/>
      </c>
      <c r="J571" s="128" t="str">
        <f t="shared" si="462"/>
        <v/>
      </c>
      <c r="K571" s="140" t="str">
        <f t="shared" si="466"/>
        <v/>
      </c>
      <c r="L571" s="140"/>
      <c r="M571" s="139" t="str">
        <f t="shared" si="465"/>
        <v/>
      </c>
      <c r="N571" s="139"/>
      <c r="O571" s="46" t="str">
        <f t="shared" si="467"/>
        <v/>
      </c>
      <c r="P571" s="51" t="str">
        <f t="shared" si="468"/>
        <v/>
      </c>
      <c r="Q571" s="51"/>
      <c r="R571" s="75">
        <f>IF(R570+1&lt;13,(R570+1)*S1,1*S1)</f>
        <v>0</v>
      </c>
      <c r="S571" s="75">
        <f>SUM(BG571*S1)</f>
        <v>0</v>
      </c>
      <c r="T571" s="75">
        <f>IF(R571=1,(T570+1)*S1,T570*S1)</f>
        <v>0</v>
      </c>
      <c r="U571" s="75">
        <f>IF(U570+3&lt;13,(U570+3)*V1,(U570-9)*V1)</f>
        <v>0</v>
      </c>
      <c r="V571" s="75">
        <f>SUM(BG571*V1)</f>
        <v>0</v>
      </c>
      <c r="W571" s="75">
        <f>IF(U571&lt;4,(W570+1)*V1,W570*V1)</f>
        <v>0</v>
      </c>
      <c r="X571" s="75">
        <f>IF(X570+6&lt;13,(X570+6)*Y1,(X570-6)*Y1)</f>
        <v>0</v>
      </c>
      <c r="Y571" s="75">
        <f>SUM(BG571*Y1)</f>
        <v>0</v>
      </c>
      <c r="Z571" s="75">
        <f>IF(X571&lt;6,(Z570+1)*Y1,Z570*Y1)</f>
        <v>0</v>
      </c>
      <c r="AA571" s="75">
        <f>SUM(AA570*AB1)</f>
        <v>0</v>
      </c>
      <c r="AB571" s="75">
        <f>SUM(BG571*AB1)</f>
        <v>0</v>
      </c>
      <c r="AC571" s="75">
        <f>SUM(AC570+1*AB1)</f>
        <v>0</v>
      </c>
      <c r="AD571" s="75">
        <v>0</v>
      </c>
      <c r="AE571" s="75">
        <v>0</v>
      </c>
      <c r="AF571" s="75">
        <v>0</v>
      </c>
      <c r="AG571" s="75">
        <f>IF(AG570+2&lt;13,(AG570+2)*AH1,(AG570-10)*AH1)</f>
        <v>0</v>
      </c>
      <c r="AH571" s="75">
        <f>SUM(BG571*AH1)</f>
        <v>0</v>
      </c>
      <c r="AI571" s="75">
        <f>IF(AG571&lt;3,(AI570+1)*AH1,AI570*AH1)</f>
        <v>0</v>
      </c>
      <c r="AJ571" s="75">
        <f>IF(AJ569=AJ570,(AJ570+1-AK571)*AL1,AJ570*AL1)</f>
        <v>0</v>
      </c>
      <c r="AK571" s="75">
        <f t="shared" si="452"/>
        <v>0</v>
      </c>
      <c r="AL571" s="75">
        <f>IF(AJ571-AJ570=0,(AL570+15)*AL1,AM1*AL1)</f>
        <v>0</v>
      </c>
      <c r="AM571" s="75">
        <f>IF(AK571=12,(AM570+1)*AL1,AM570*AL1)</f>
        <v>0</v>
      </c>
      <c r="AN571" s="75">
        <f>IF(AN569=AN570,(AN570+1-AO571)*AO1,AN570*AO1)</f>
        <v>0</v>
      </c>
      <c r="AO571" s="75">
        <f t="shared" si="444"/>
        <v>0</v>
      </c>
      <c r="AP571" s="75">
        <f>IF(AN570=AN571,BG571*AO1,(AP570-15)*AO1)</f>
        <v>0</v>
      </c>
      <c r="AQ571" s="75">
        <f>IF(AO571=12,(AQ570+1)*AO1,AQ570*AO1)</f>
        <v>0</v>
      </c>
      <c r="AR571" s="91">
        <f>SUM(MONTH(BC570+14)*AS1)</f>
        <v>0</v>
      </c>
      <c r="AS571" s="91">
        <f>SUM(DAY(BC570+14)*AS1)</f>
        <v>0</v>
      </c>
      <c r="AT571" s="91">
        <f>SUM(YEAR(BC570+14)*AS1)</f>
        <v>0</v>
      </c>
      <c r="AU571" s="91">
        <f>SUM(MONTH(BC570+7)*AV1)</f>
        <v>0</v>
      </c>
      <c r="AV571" s="91">
        <f>SUM(DAY(BC570+7)*AV1)</f>
        <v>0</v>
      </c>
      <c r="AW571" s="91">
        <f>SUM(YEAR(BC570+7)*AV1)</f>
        <v>0</v>
      </c>
      <c r="AX571" s="91">
        <f t="shared" si="422"/>
        <v>1</v>
      </c>
      <c r="AY571" s="91">
        <f t="shared" si="420"/>
        <v>1</v>
      </c>
      <c r="AZ571" s="91">
        <f t="shared" si="421"/>
        <v>0</v>
      </c>
      <c r="BA571" s="91">
        <f t="shared" si="421"/>
        <v>0</v>
      </c>
      <c r="BB571" s="79">
        <f t="shared" si="423"/>
        <v>0</v>
      </c>
      <c r="BC571" s="91">
        <f t="shared" si="424"/>
        <v>0</v>
      </c>
      <c r="BD571" s="75" t="s">
        <v>59</v>
      </c>
      <c r="BE571" s="91">
        <f>IF(BC571&lt;BU42,((BC571*10)+5),999999)</f>
        <v>5</v>
      </c>
      <c r="BF571" s="91">
        <f t="shared" si="425"/>
        <v>1</v>
      </c>
      <c r="BG571" s="75">
        <f t="shared" si="426"/>
        <v>0</v>
      </c>
      <c r="BH571" s="75">
        <f t="shared" si="445"/>
        <v>0</v>
      </c>
      <c r="BI571" s="75" t="b">
        <f t="shared" si="427"/>
        <v>0</v>
      </c>
      <c r="BJ571" s="75">
        <f t="shared" si="428"/>
        <v>0</v>
      </c>
      <c r="BK571" s="75">
        <f t="shared" si="429"/>
        <v>0</v>
      </c>
      <c r="BL571" s="75" t="b">
        <f t="shared" si="430"/>
        <v>1</v>
      </c>
      <c r="BM571" s="75">
        <f t="shared" si="431"/>
        <v>0</v>
      </c>
      <c r="BN571" s="75">
        <f t="shared" si="432"/>
        <v>0</v>
      </c>
      <c r="BO571" s="75" t="b">
        <f t="shared" si="433"/>
        <v>0</v>
      </c>
      <c r="BP571" s="75">
        <f t="shared" si="434"/>
        <v>0</v>
      </c>
      <c r="BQ571" s="75">
        <f t="shared" si="435"/>
        <v>0</v>
      </c>
      <c r="BR571" s="75"/>
      <c r="BS571" s="72" t="b">
        <f t="shared" si="459"/>
        <v>0</v>
      </c>
      <c r="BT571" s="72">
        <f t="shared" si="464"/>
        <v>0</v>
      </c>
      <c r="BU571" s="69" t="str">
        <f t="shared" si="463"/>
        <v/>
      </c>
      <c r="BV571" s="75"/>
      <c r="BW571" s="75"/>
      <c r="BX571" s="75"/>
      <c r="BY571" s="75"/>
      <c r="BZ571" s="75"/>
      <c r="CA571" s="75"/>
      <c r="CB571" s="75"/>
      <c r="CC571" s="75"/>
      <c r="CD571" s="79">
        <f t="shared" si="436"/>
        <v>0</v>
      </c>
      <c r="CE571" s="92">
        <f>IF(CD571&lt;CE3,CD571,CE3)</f>
        <v>0</v>
      </c>
      <c r="CF571" s="72" t="str">
        <f>IF(CE571&gt;=CE3,"BALLOON","PMT")</f>
        <v>PMT</v>
      </c>
      <c r="CG571" s="91">
        <f t="shared" si="446"/>
        <v>0</v>
      </c>
      <c r="CH571" s="91">
        <f>IF(BX1=360,CB5,CG571)</f>
        <v>0</v>
      </c>
      <c r="CI571" s="75" t="b">
        <f t="shared" si="437"/>
        <v>0</v>
      </c>
      <c r="CJ571" s="75">
        <f t="shared" si="447"/>
        <v>0</v>
      </c>
      <c r="CK571" s="75">
        <f>SUM(CJ571*CK1)</f>
        <v>0</v>
      </c>
      <c r="CL571" s="98">
        <f t="shared" si="438"/>
        <v>0</v>
      </c>
      <c r="CM571" s="97">
        <f>IF(CF571="PMT",E16-CL571,0)</f>
        <v>0</v>
      </c>
      <c r="CN571" s="97">
        <f t="shared" si="451"/>
        <v>0</v>
      </c>
      <c r="CO571" s="97">
        <f t="shared" si="439"/>
        <v>0</v>
      </c>
      <c r="CP571" s="97">
        <f t="shared" si="440"/>
        <v>0</v>
      </c>
      <c r="CQ571" s="94">
        <f t="shared" si="441"/>
        <v>0</v>
      </c>
      <c r="CR571" s="95">
        <f t="shared" si="448"/>
        <v>0</v>
      </c>
      <c r="CS571" s="96">
        <f t="shared" si="442"/>
        <v>0</v>
      </c>
      <c r="CT571" s="75">
        <f t="shared" si="450"/>
        <v>0</v>
      </c>
      <c r="CU571" s="99">
        <f t="shared" si="443"/>
        <v>0</v>
      </c>
      <c r="CV571" s="99">
        <f t="shared" si="469"/>
        <v>0</v>
      </c>
      <c r="CW571" s="100">
        <f t="shared" si="449"/>
        <v>0</v>
      </c>
      <c r="CX571" s="75">
        <f>SUM(CR571*CT571*BE1)</f>
        <v>0</v>
      </c>
    </row>
    <row r="572" spans="1:102" ht="18.95" customHeight="1">
      <c r="A572" s="45" t="str">
        <f t="shared" si="453"/>
        <v/>
      </c>
      <c r="B572" s="55" t="str">
        <f t="shared" si="455"/>
        <v/>
      </c>
      <c r="C572" s="47" t="str">
        <f t="shared" si="454"/>
        <v/>
      </c>
      <c r="D572" s="56" t="str">
        <f t="shared" si="456"/>
        <v/>
      </c>
      <c r="E572" s="121" t="str">
        <f t="shared" si="460"/>
        <v/>
      </c>
      <c r="F572" s="121"/>
      <c r="G572" s="57" t="str">
        <f t="shared" si="457"/>
        <v/>
      </c>
      <c r="H572" s="57" t="str">
        <f t="shared" si="458"/>
        <v/>
      </c>
      <c r="I572" s="128" t="str">
        <f t="shared" si="461"/>
        <v/>
      </c>
      <c r="J572" s="128" t="str">
        <f t="shared" si="462"/>
        <v/>
      </c>
      <c r="K572" s="140" t="str">
        <f t="shared" si="466"/>
        <v/>
      </c>
      <c r="L572" s="140"/>
      <c r="M572" s="139" t="str">
        <f t="shared" si="465"/>
        <v/>
      </c>
      <c r="N572" s="139"/>
      <c r="O572" s="46" t="str">
        <f t="shared" si="467"/>
        <v/>
      </c>
      <c r="P572" s="51" t="str">
        <f t="shared" si="468"/>
        <v/>
      </c>
      <c r="Q572" s="51"/>
      <c r="R572" s="75">
        <f>IF(R571+1&lt;13,(R571+1)*S1,1*S1)</f>
        <v>0</v>
      </c>
      <c r="S572" s="75">
        <f>SUM(BG572*S1)</f>
        <v>0</v>
      </c>
      <c r="T572" s="75">
        <f>IF(R572=1,(T571+1)*S1,T571*S1)</f>
        <v>0</v>
      </c>
      <c r="U572" s="75">
        <f>IF(U571+3&lt;13,(U571+3)*V1,(U571-9)*V1)</f>
        <v>0</v>
      </c>
      <c r="V572" s="75">
        <f>SUM(BG572*V1)</f>
        <v>0</v>
      </c>
      <c r="W572" s="75">
        <f>IF(U572&lt;4,(W571+1)*V1,W571*V1)</f>
        <v>0</v>
      </c>
      <c r="X572" s="75">
        <f>IF(X571+6&lt;13,(X571+6)*Y1,(X571-6)*Y1)</f>
        <v>0</v>
      </c>
      <c r="Y572" s="75">
        <f>SUM(BG572*Y1)</f>
        <v>0</v>
      </c>
      <c r="Z572" s="75">
        <f>IF(X572&lt;6,(Z571+1)*Y1,Z571*Y1)</f>
        <v>0</v>
      </c>
      <c r="AA572" s="75">
        <f>SUM(AA571*AB1)</f>
        <v>0</v>
      </c>
      <c r="AB572" s="75">
        <f>SUM(BG572*AB1)</f>
        <v>0</v>
      </c>
      <c r="AC572" s="75">
        <f>SUM(AC571+1*AB1)</f>
        <v>0</v>
      </c>
      <c r="AD572" s="75">
        <v>0</v>
      </c>
      <c r="AE572" s="75">
        <v>0</v>
      </c>
      <c r="AF572" s="75">
        <v>0</v>
      </c>
      <c r="AG572" s="75">
        <f>IF(AG571+2&lt;13,(AG571+2)*AH1,(AG571-10)*AH1)</f>
        <v>0</v>
      </c>
      <c r="AH572" s="75">
        <f>SUM(BG572*AH1)</f>
        <v>0</v>
      </c>
      <c r="AI572" s="75">
        <f>IF(AG572&lt;3,(AI571+1)*AH1,AI571*AH1)</f>
        <v>0</v>
      </c>
      <c r="AJ572" s="75">
        <f>IF(AJ570=AJ571,(AJ571+1-AK572)*AL1,AJ571*AL1)</f>
        <v>0</v>
      </c>
      <c r="AK572" s="75">
        <f t="shared" si="452"/>
        <v>0</v>
      </c>
      <c r="AL572" s="75">
        <f>IF(AJ572-AJ571=0,(AL571+15)*AL1,AM1*AL1)</f>
        <v>0</v>
      </c>
      <c r="AM572" s="75">
        <f>IF(AK572=12,(AM571+1)*AL1,AM571*AL1)</f>
        <v>0</v>
      </c>
      <c r="AN572" s="75">
        <f>IF(AN570=AN571,(AN571+1-AO572)*AO1,AN571*AO1)</f>
        <v>0</v>
      </c>
      <c r="AO572" s="75">
        <f t="shared" si="444"/>
        <v>0</v>
      </c>
      <c r="AP572" s="75">
        <f>IF(AN571=AN572,BG572*AO1,(AP571-15)*AO1)</f>
        <v>0</v>
      </c>
      <c r="AQ572" s="75">
        <f>IF(AO572=12,(AQ571+1)*AO1,AQ571*AO1)</f>
        <v>0</v>
      </c>
      <c r="AR572" s="91">
        <f>SUM(MONTH(BC571+14)*AS1)</f>
        <v>0</v>
      </c>
      <c r="AS572" s="91">
        <f>SUM(DAY(BC571+14)*AS1)</f>
        <v>0</v>
      </c>
      <c r="AT572" s="91">
        <f>SUM(YEAR(BC571+14)*AS1)</f>
        <v>0</v>
      </c>
      <c r="AU572" s="91">
        <f>SUM(MONTH(BC571+7)*AV1)</f>
        <v>0</v>
      </c>
      <c r="AV572" s="91">
        <f>SUM(DAY(BC571+7)*AV1)</f>
        <v>0</v>
      </c>
      <c r="AW572" s="91">
        <f>SUM(YEAR(BC571+7)*AV1)</f>
        <v>0</v>
      </c>
      <c r="AX572" s="91">
        <f t="shared" si="422"/>
        <v>1</v>
      </c>
      <c r="AY572" s="91">
        <f t="shared" si="420"/>
        <v>1</v>
      </c>
      <c r="AZ572" s="91">
        <f t="shared" si="421"/>
        <v>0</v>
      </c>
      <c r="BA572" s="91">
        <f t="shared" si="421"/>
        <v>0</v>
      </c>
      <c r="BB572" s="79">
        <f t="shared" si="423"/>
        <v>0</v>
      </c>
      <c r="BC572" s="91">
        <f t="shared" si="424"/>
        <v>0</v>
      </c>
      <c r="BD572" s="75" t="s">
        <v>59</v>
      </c>
      <c r="BE572" s="91">
        <f>IF(BC572&lt;BU42,((BC572*10)+5),999999)</f>
        <v>5</v>
      </c>
      <c r="BF572" s="91">
        <f t="shared" si="425"/>
        <v>1</v>
      </c>
      <c r="BG572" s="75">
        <f t="shared" si="426"/>
        <v>0</v>
      </c>
      <c r="BH572" s="75">
        <f t="shared" si="445"/>
        <v>0</v>
      </c>
      <c r="BI572" s="75" t="b">
        <f t="shared" si="427"/>
        <v>0</v>
      </c>
      <c r="BJ572" s="75">
        <f t="shared" si="428"/>
        <v>0</v>
      </c>
      <c r="BK572" s="75">
        <f t="shared" si="429"/>
        <v>0</v>
      </c>
      <c r="BL572" s="75" t="b">
        <f t="shared" si="430"/>
        <v>1</v>
      </c>
      <c r="BM572" s="75">
        <f t="shared" si="431"/>
        <v>0</v>
      </c>
      <c r="BN572" s="75">
        <f t="shared" si="432"/>
        <v>0</v>
      </c>
      <c r="BO572" s="75" t="b">
        <f t="shared" si="433"/>
        <v>0</v>
      </c>
      <c r="BP572" s="75">
        <f t="shared" si="434"/>
        <v>0</v>
      </c>
      <c r="BQ572" s="75">
        <f t="shared" si="435"/>
        <v>0</v>
      </c>
      <c r="BR572" s="75"/>
      <c r="BS572" s="72" t="b">
        <f t="shared" si="459"/>
        <v>0</v>
      </c>
      <c r="BT572" s="72">
        <f t="shared" si="464"/>
        <v>0</v>
      </c>
      <c r="BU572" s="69" t="str">
        <f t="shared" si="463"/>
        <v/>
      </c>
      <c r="BV572" s="75"/>
      <c r="BW572" s="75"/>
      <c r="BX572" s="75"/>
      <c r="BY572" s="75"/>
      <c r="BZ572" s="75"/>
      <c r="CA572" s="75"/>
      <c r="CB572" s="75"/>
      <c r="CC572" s="75"/>
      <c r="CD572" s="79">
        <f t="shared" si="436"/>
        <v>0</v>
      </c>
      <c r="CE572" s="92">
        <f>IF(CD572&lt;CE3,CD572,CE3)</f>
        <v>0</v>
      </c>
      <c r="CF572" s="72" t="str">
        <f>IF(CE572&gt;=CE3,"BALLOON","PMT")</f>
        <v>PMT</v>
      </c>
      <c r="CG572" s="91">
        <f t="shared" si="446"/>
        <v>0</v>
      </c>
      <c r="CH572" s="91">
        <f>IF(BX1=360,CB5,CG572)</f>
        <v>0</v>
      </c>
      <c r="CI572" s="75" t="b">
        <f t="shared" si="437"/>
        <v>0</v>
      </c>
      <c r="CJ572" s="75">
        <f t="shared" si="447"/>
        <v>0</v>
      </c>
      <c r="CK572" s="75">
        <f>SUM(CJ572*CK1)</f>
        <v>0</v>
      </c>
      <c r="CL572" s="98">
        <f t="shared" si="438"/>
        <v>0</v>
      </c>
      <c r="CM572" s="97">
        <f>IF(CF572="PMT",E16-CL572,0)</f>
        <v>0</v>
      </c>
      <c r="CN572" s="97">
        <f t="shared" si="451"/>
        <v>0</v>
      </c>
      <c r="CO572" s="97">
        <f t="shared" si="439"/>
        <v>0</v>
      </c>
      <c r="CP572" s="97">
        <f t="shared" si="440"/>
        <v>0</v>
      </c>
      <c r="CQ572" s="94">
        <f t="shared" si="441"/>
        <v>0</v>
      </c>
      <c r="CR572" s="95">
        <f t="shared" si="448"/>
        <v>0</v>
      </c>
      <c r="CS572" s="96">
        <f t="shared" si="442"/>
        <v>0</v>
      </c>
      <c r="CT572" s="75">
        <f t="shared" si="450"/>
        <v>0</v>
      </c>
      <c r="CU572" s="99">
        <f t="shared" si="443"/>
        <v>0</v>
      </c>
      <c r="CV572" s="99">
        <f t="shared" si="469"/>
        <v>0</v>
      </c>
      <c r="CW572" s="100">
        <f t="shared" si="449"/>
        <v>0</v>
      </c>
      <c r="CX572" s="75">
        <f>SUM(CR572*CT572*BE1)</f>
        <v>0</v>
      </c>
    </row>
    <row r="573" spans="1:102" ht="18.95" customHeight="1">
      <c r="A573" s="45" t="str">
        <f t="shared" si="453"/>
        <v/>
      </c>
      <c r="B573" s="55" t="str">
        <f t="shared" si="455"/>
        <v/>
      </c>
      <c r="C573" s="47" t="str">
        <f t="shared" si="454"/>
        <v/>
      </c>
      <c r="D573" s="56" t="str">
        <f t="shared" si="456"/>
        <v/>
      </c>
      <c r="E573" s="121" t="str">
        <f t="shared" si="460"/>
        <v/>
      </c>
      <c r="F573" s="121"/>
      <c r="G573" s="57" t="str">
        <f t="shared" si="457"/>
        <v/>
      </c>
      <c r="H573" s="57" t="str">
        <f t="shared" si="458"/>
        <v/>
      </c>
      <c r="I573" s="128" t="str">
        <f t="shared" si="461"/>
        <v/>
      </c>
      <c r="J573" s="128" t="str">
        <f t="shared" si="462"/>
        <v/>
      </c>
      <c r="K573" s="140" t="str">
        <f t="shared" si="466"/>
        <v/>
      </c>
      <c r="L573" s="140"/>
      <c r="M573" s="139" t="str">
        <f t="shared" si="465"/>
        <v/>
      </c>
      <c r="N573" s="139"/>
      <c r="O573" s="46" t="str">
        <f t="shared" si="467"/>
        <v/>
      </c>
      <c r="P573" s="51" t="str">
        <f t="shared" si="468"/>
        <v/>
      </c>
      <c r="Q573" s="51"/>
      <c r="R573" s="75">
        <f>IF(R572+1&lt;13,(R572+1)*S1,1*S1)</f>
        <v>0</v>
      </c>
      <c r="S573" s="75">
        <f>SUM(BG573*S1)</f>
        <v>0</v>
      </c>
      <c r="T573" s="75">
        <f>IF(R573=1,(T572+1)*S1,T572*S1)</f>
        <v>0</v>
      </c>
      <c r="U573" s="75">
        <f>IF(U572+3&lt;13,(U572+3)*V1,(U572-9)*V1)</f>
        <v>0</v>
      </c>
      <c r="V573" s="75">
        <f>SUM(BG573*V1)</f>
        <v>0</v>
      </c>
      <c r="W573" s="75">
        <f>IF(U573&lt;4,(W572+1)*V1,W572*V1)</f>
        <v>0</v>
      </c>
      <c r="X573" s="75">
        <f>IF(X572+6&lt;13,(X572+6)*Y1,(X572-6)*Y1)</f>
        <v>0</v>
      </c>
      <c r="Y573" s="75">
        <f>SUM(BG573*Y1)</f>
        <v>0</v>
      </c>
      <c r="Z573" s="75">
        <f>IF(X573&lt;6,(Z572+1)*Y1,Z572*Y1)</f>
        <v>0</v>
      </c>
      <c r="AA573" s="75">
        <f>SUM(AA572*AB1)</f>
        <v>0</v>
      </c>
      <c r="AB573" s="75">
        <f>SUM(BG573*AB1)</f>
        <v>0</v>
      </c>
      <c r="AC573" s="75">
        <f>SUM(AC572+1*AB1)</f>
        <v>0</v>
      </c>
      <c r="AD573" s="75">
        <v>0</v>
      </c>
      <c r="AE573" s="75">
        <v>0</v>
      </c>
      <c r="AF573" s="75">
        <v>0</v>
      </c>
      <c r="AG573" s="75">
        <f>IF(AG572+2&lt;13,(AG572+2)*AH1,(AG572-10)*AH1)</f>
        <v>0</v>
      </c>
      <c r="AH573" s="75">
        <f>SUM(BG573*AH1)</f>
        <v>0</v>
      </c>
      <c r="AI573" s="75">
        <f>IF(AG573&lt;3,(AI572+1)*AH1,AI572*AH1)</f>
        <v>0</v>
      </c>
      <c r="AJ573" s="75">
        <f>IF(AJ571=AJ572,(AJ572+1-AK573)*AL1,AJ572*AL1)</f>
        <v>0</v>
      </c>
      <c r="AK573" s="75">
        <f t="shared" si="452"/>
        <v>0</v>
      </c>
      <c r="AL573" s="75">
        <f>IF(AJ573-AJ572=0,(AL572+15)*AL1,AM1*AL1)</f>
        <v>0</v>
      </c>
      <c r="AM573" s="75">
        <f>IF(AK573=12,(AM572+1)*AL1,AM572*AL1)</f>
        <v>0</v>
      </c>
      <c r="AN573" s="75">
        <f>IF(AN571=AN572,(AN572+1-AO573)*AO1,AN572*AO1)</f>
        <v>0</v>
      </c>
      <c r="AO573" s="75">
        <f t="shared" si="444"/>
        <v>0</v>
      </c>
      <c r="AP573" s="75">
        <f>IF(AN572=AN573,BG573*AO1,(AP572-15)*AO1)</f>
        <v>0</v>
      </c>
      <c r="AQ573" s="75">
        <f>IF(AO573=12,(AQ572+1)*AO1,AQ572*AO1)</f>
        <v>0</v>
      </c>
      <c r="AR573" s="91">
        <f>SUM(MONTH(BC572+14)*AS1)</f>
        <v>0</v>
      </c>
      <c r="AS573" s="91">
        <f>SUM(DAY(BC572+14)*AS1)</f>
        <v>0</v>
      </c>
      <c r="AT573" s="91">
        <f>SUM(YEAR(BC572+14)*AS1)</f>
        <v>0</v>
      </c>
      <c r="AU573" s="91">
        <f>SUM(MONTH(BC572+7)*AV1)</f>
        <v>0</v>
      </c>
      <c r="AV573" s="91">
        <f>SUM(DAY(BC572+7)*AV1)</f>
        <v>0</v>
      </c>
      <c r="AW573" s="91">
        <f>SUM(YEAR(BC572+7)*AV1)</f>
        <v>0</v>
      </c>
      <c r="AX573" s="91">
        <f t="shared" si="422"/>
        <v>1</v>
      </c>
      <c r="AY573" s="91">
        <f t="shared" si="420"/>
        <v>1</v>
      </c>
      <c r="AZ573" s="91">
        <f t="shared" si="421"/>
        <v>0</v>
      </c>
      <c r="BA573" s="91">
        <f t="shared" si="421"/>
        <v>0</v>
      </c>
      <c r="BB573" s="79">
        <f t="shared" si="423"/>
        <v>0</v>
      </c>
      <c r="BC573" s="91">
        <f t="shared" si="424"/>
        <v>0</v>
      </c>
      <c r="BD573" s="75" t="s">
        <v>59</v>
      </c>
      <c r="BE573" s="91">
        <f>IF(BC573&lt;BU42,((BC573*10)+5),999999)</f>
        <v>5</v>
      </c>
      <c r="BF573" s="91">
        <f t="shared" si="425"/>
        <v>1</v>
      </c>
      <c r="BG573" s="75">
        <f t="shared" si="426"/>
        <v>0</v>
      </c>
      <c r="BH573" s="75">
        <f t="shared" si="445"/>
        <v>0</v>
      </c>
      <c r="BI573" s="75" t="b">
        <f t="shared" si="427"/>
        <v>0</v>
      </c>
      <c r="BJ573" s="75">
        <f t="shared" si="428"/>
        <v>0</v>
      </c>
      <c r="BK573" s="75">
        <f t="shared" si="429"/>
        <v>0</v>
      </c>
      <c r="BL573" s="75" t="b">
        <f t="shared" si="430"/>
        <v>1</v>
      </c>
      <c r="BM573" s="75">
        <f t="shared" si="431"/>
        <v>0</v>
      </c>
      <c r="BN573" s="75">
        <f t="shared" si="432"/>
        <v>0</v>
      </c>
      <c r="BO573" s="75" t="b">
        <f t="shared" si="433"/>
        <v>0</v>
      </c>
      <c r="BP573" s="75">
        <f t="shared" si="434"/>
        <v>0</v>
      </c>
      <c r="BQ573" s="75">
        <f t="shared" si="435"/>
        <v>0</v>
      </c>
      <c r="BR573" s="75"/>
      <c r="BS573" s="72" t="b">
        <f t="shared" si="459"/>
        <v>0</v>
      </c>
      <c r="BT573" s="72">
        <f t="shared" si="464"/>
        <v>0</v>
      </c>
      <c r="BU573" s="69" t="str">
        <f t="shared" si="463"/>
        <v/>
      </c>
      <c r="BV573" s="75"/>
      <c r="BW573" s="75"/>
      <c r="BX573" s="75"/>
      <c r="BY573" s="75"/>
      <c r="BZ573" s="75"/>
      <c r="CA573" s="75"/>
      <c r="CB573" s="75"/>
      <c r="CC573" s="75"/>
      <c r="CD573" s="79">
        <f t="shared" si="436"/>
        <v>0</v>
      </c>
      <c r="CE573" s="92">
        <f>IF(CD573&lt;CE3,CD573,CE3)</f>
        <v>0</v>
      </c>
      <c r="CF573" s="72" t="str">
        <f>IF(CE573&gt;=CE3,"BALLOON","PMT")</f>
        <v>PMT</v>
      </c>
      <c r="CG573" s="91">
        <f t="shared" si="446"/>
        <v>0</v>
      </c>
      <c r="CH573" s="91">
        <f>IF(BX1=360,CB5,CG573)</f>
        <v>0</v>
      </c>
      <c r="CI573" s="75" t="b">
        <f t="shared" si="437"/>
        <v>0</v>
      </c>
      <c r="CJ573" s="75">
        <f t="shared" si="447"/>
        <v>0</v>
      </c>
      <c r="CK573" s="75">
        <f>SUM(CJ573*CK1)</f>
        <v>0</v>
      </c>
      <c r="CL573" s="98">
        <f t="shared" si="438"/>
        <v>0</v>
      </c>
      <c r="CM573" s="97">
        <f>IF(CF573="PMT",E16-CL573,0)</f>
        <v>0</v>
      </c>
      <c r="CN573" s="97">
        <f t="shared" si="451"/>
        <v>0</v>
      </c>
      <c r="CO573" s="97">
        <f t="shared" si="439"/>
        <v>0</v>
      </c>
      <c r="CP573" s="97">
        <f t="shared" si="440"/>
        <v>0</v>
      </c>
      <c r="CQ573" s="94">
        <f t="shared" si="441"/>
        <v>0</v>
      </c>
      <c r="CR573" s="95">
        <f t="shared" si="448"/>
        <v>0</v>
      </c>
      <c r="CS573" s="96">
        <f t="shared" si="442"/>
        <v>0</v>
      </c>
      <c r="CT573" s="75">
        <f t="shared" si="450"/>
        <v>0</v>
      </c>
      <c r="CU573" s="99">
        <f t="shared" si="443"/>
        <v>0</v>
      </c>
      <c r="CV573" s="99">
        <f t="shared" si="469"/>
        <v>0</v>
      </c>
      <c r="CW573" s="100">
        <f t="shared" si="449"/>
        <v>0</v>
      </c>
      <c r="CX573" s="75">
        <f>SUM(CR573*CT573*BE1)</f>
        <v>0</v>
      </c>
    </row>
    <row r="574" spans="1:102" ht="18.95" customHeight="1">
      <c r="A574" s="45" t="str">
        <f t="shared" si="453"/>
        <v/>
      </c>
      <c r="B574" s="55" t="str">
        <f t="shared" si="455"/>
        <v/>
      </c>
      <c r="C574" s="47" t="str">
        <f t="shared" si="454"/>
        <v/>
      </c>
      <c r="D574" s="56" t="str">
        <f t="shared" si="456"/>
        <v/>
      </c>
      <c r="E574" s="121" t="str">
        <f t="shared" si="460"/>
        <v/>
      </c>
      <c r="F574" s="121"/>
      <c r="G574" s="57" t="str">
        <f t="shared" si="457"/>
        <v/>
      </c>
      <c r="H574" s="57" t="str">
        <f t="shared" si="458"/>
        <v/>
      </c>
      <c r="I574" s="128" t="str">
        <f t="shared" si="461"/>
        <v/>
      </c>
      <c r="J574" s="128" t="str">
        <f t="shared" si="462"/>
        <v/>
      </c>
      <c r="K574" s="140" t="str">
        <f t="shared" si="466"/>
        <v/>
      </c>
      <c r="L574" s="140"/>
      <c r="M574" s="139" t="str">
        <f t="shared" si="465"/>
        <v/>
      </c>
      <c r="N574" s="139"/>
      <c r="O574" s="46" t="str">
        <f t="shared" si="467"/>
        <v/>
      </c>
      <c r="P574" s="51" t="str">
        <f t="shared" si="468"/>
        <v/>
      </c>
      <c r="Q574" s="51"/>
      <c r="R574" s="75">
        <f>IF(R573+1&lt;13,(R573+1)*S1,1*S1)</f>
        <v>0</v>
      </c>
      <c r="S574" s="75">
        <f>SUM(BG574*S1)</f>
        <v>0</v>
      </c>
      <c r="T574" s="75">
        <f>IF(R574=1,(T573+1)*S1,T573*S1)</f>
        <v>0</v>
      </c>
      <c r="U574" s="75">
        <f>IF(U573+3&lt;13,(U573+3)*V1,(U573-9)*V1)</f>
        <v>0</v>
      </c>
      <c r="V574" s="75">
        <f>SUM(BG574*V1)</f>
        <v>0</v>
      </c>
      <c r="W574" s="75">
        <f>IF(U574&lt;4,(W573+1)*V1,W573*V1)</f>
        <v>0</v>
      </c>
      <c r="X574" s="75">
        <f>IF(X573+6&lt;13,(X573+6)*Y1,(X573-6)*Y1)</f>
        <v>0</v>
      </c>
      <c r="Y574" s="75">
        <f>SUM(BG574*Y1)</f>
        <v>0</v>
      </c>
      <c r="Z574" s="75">
        <f>IF(X574&lt;6,(Z573+1)*Y1,Z573*Y1)</f>
        <v>0</v>
      </c>
      <c r="AA574" s="75">
        <f>SUM(AA573*AB1)</f>
        <v>0</v>
      </c>
      <c r="AB574" s="75">
        <f>SUM(BG574*AB1)</f>
        <v>0</v>
      </c>
      <c r="AC574" s="75">
        <f>SUM(AC573+1*AB1)</f>
        <v>0</v>
      </c>
      <c r="AD574" s="75">
        <v>0</v>
      </c>
      <c r="AE574" s="75">
        <v>0</v>
      </c>
      <c r="AF574" s="75">
        <v>0</v>
      </c>
      <c r="AG574" s="75">
        <f>IF(AG573+2&lt;13,(AG573+2)*AH1,(AG573-10)*AH1)</f>
        <v>0</v>
      </c>
      <c r="AH574" s="75">
        <f>SUM(BG574*AH1)</f>
        <v>0</v>
      </c>
      <c r="AI574" s="75">
        <f>IF(AG574&lt;3,(AI573+1)*AH1,AI573*AH1)</f>
        <v>0</v>
      </c>
      <c r="AJ574" s="75">
        <f>IF(AJ572=AJ573,(AJ573+1-AK574)*AL1,AJ573*AL1)</f>
        <v>0</v>
      </c>
      <c r="AK574" s="75">
        <f t="shared" si="452"/>
        <v>0</v>
      </c>
      <c r="AL574" s="75">
        <f>IF(AJ574-AJ573=0,(AL573+15)*AL1,AM1*AL1)</f>
        <v>0</v>
      </c>
      <c r="AM574" s="75">
        <f>IF(AK574=12,(AM573+1)*AL1,AM573*AL1)</f>
        <v>0</v>
      </c>
      <c r="AN574" s="75">
        <f>IF(AN572=AN573,(AN573+1-AO574)*AO1,AN573*AO1)</f>
        <v>0</v>
      </c>
      <c r="AO574" s="75">
        <f t="shared" si="444"/>
        <v>0</v>
      </c>
      <c r="AP574" s="75">
        <f>IF(AN573=AN574,BG574*AO1,(AP573-15)*AO1)</f>
        <v>0</v>
      </c>
      <c r="AQ574" s="75">
        <f>IF(AO574=12,(AQ573+1)*AO1,AQ573*AO1)</f>
        <v>0</v>
      </c>
      <c r="AR574" s="91">
        <f>SUM(MONTH(BC573+14)*AS1)</f>
        <v>0</v>
      </c>
      <c r="AS574" s="91">
        <f>SUM(DAY(BC573+14)*AS1)</f>
        <v>0</v>
      </c>
      <c r="AT574" s="91">
        <f>SUM(YEAR(BC573+14)*AS1)</f>
        <v>0</v>
      </c>
      <c r="AU574" s="91">
        <f>SUM(MONTH(BC573+7)*AV1)</f>
        <v>0</v>
      </c>
      <c r="AV574" s="91">
        <f>SUM(DAY(BC573+7)*AV1)</f>
        <v>0</v>
      </c>
      <c r="AW574" s="91">
        <f>SUM(YEAR(BC573+7)*AV1)</f>
        <v>0</v>
      </c>
      <c r="AX574" s="91">
        <f t="shared" si="422"/>
        <v>1</v>
      </c>
      <c r="AY574" s="91">
        <f t="shared" si="420"/>
        <v>1</v>
      </c>
      <c r="AZ574" s="91">
        <f t="shared" si="421"/>
        <v>0</v>
      </c>
      <c r="BA574" s="91">
        <f t="shared" si="421"/>
        <v>0</v>
      </c>
      <c r="BB574" s="79">
        <f t="shared" si="423"/>
        <v>0</v>
      </c>
      <c r="BC574" s="91">
        <f t="shared" si="424"/>
        <v>0</v>
      </c>
      <c r="BD574" s="75" t="s">
        <v>59</v>
      </c>
      <c r="BE574" s="91">
        <f>IF(BC574&lt;BU42,((BC574*10)+5),999999)</f>
        <v>5</v>
      </c>
      <c r="BF574" s="91">
        <f t="shared" si="425"/>
        <v>1</v>
      </c>
      <c r="BG574" s="75">
        <f t="shared" si="426"/>
        <v>0</v>
      </c>
      <c r="BH574" s="75">
        <f t="shared" si="445"/>
        <v>0</v>
      </c>
      <c r="BI574" s="75" t="b">
        <f t="shared" si="427"/>
        <v>0</v>
      </c>
      <c r="BJ574" s="75">
        <f t="shared" si="428"/>
        <v>0</v>
      </c>
      <c r="BK574" s="75">
        <f t="shared" si="429"/>
        <v>0</v>
      </c>
      <c r="BL574" s="75" t="b">
        <f t="shared" si="430"/>
        <v>1</v>
      </c>
      <c r="BM574" s="75">
        <f t="shared" si="431"/>
        <v>0</v>
      </c>
      <c r="BN574" s="75">
        <f t="shared" si="432"/>
        <v>0</v>
      </c>
      <c r="BO574" s="75" t="b">
        <f t="shared" si="433"/>
        <v>0</v>
      </c>
      <c r="BP574" s="75">
        <f t="shared" si="434"/>
        <v>0</v>
      </c>
      <c r="BQ574" s="75">
        <f t="shared" si="435"/>
        <v>0</v>
      </c>
      <c r="BR574" s="75"/>
      <c r="BS574" s="72" t="b">
        <f t="shared" si="459"/>
        <v>0</v>
      </c>
      <c r="BT574" s="72">
        <f t="shared" si="464"/>
        <v>0</v>
      </c>
      <c r="BU574" s="69" t="str">
        <f t="shared" si="463"/>
        <v/>
      </c>
      <c r="BV574" s="75"/>
      <c r="BW574" s="75"/>
      <c r="BX574" s="75"/>
      <c r="BY574" s="75"/>
      <c r="BZ574" s="75"/>
      <c r="CA574" s="75"/>
      <c r="CB574" s="75"/>
      <c r="CC574" s="75"/>
      <c r="CD574" s="79">
        <f t="shared" si="436"/>
        <v>0</v>
      </c>
      <c r="CE574" s="92">
        <f>IF(CD574&lt;CE3,CD574,CE3)</f>
        <v>0</v>
      </c>
      <c r="CF574" s="72" t="str">
        <f>IF(CE574&gt;=CE3,"BALLOON","PMT")</f>
        <v>PMT</v>
      </c>
      <c r="CG574" s="91">
        <f t="shared" si="446"/>
        <v>0</v>
      </c>
      <c r="CH574" s="91">
        <f>IF(BX1=360,CB5,CG574)</f>
        <v>0</v>
      </c>
      <c r="CI574" s="75" t="b">
        <f t="shared" si="437"/>
        <v>0</v>
      </c>
      <c r="CJ574" s="75">
        <f t="shared" si="447"/>
        <v>0</v>
      </c>
      <c r="CK574" s="75">
        <f>SUM(CJ574*CK1)</f>
        <v>0</v>
      </c>
      <c r="CL574" s="98">
        <f t="shared" si="438"/>
        <v>0</v>
      </c>
      <c r="CM574" s="97">
        <f>IF(CF574="PMT",E16-CL574,0)</f>
        <v>0</v>
      </c>
      <c r="CN574" s="97">
        <f t="shared" si="451"/>
        <v>0</v>
      </c>
      <c r="CO574" s="97">
        <f t="shared" si="439"/>
        <v>0</v>
      </c>
      <c r="CP574" s="97">
        <f t="shared" si="440"/>
        <v>0</v>
      </c>
      <c r="CQ574" s="94">
        <f t="shared" si="441"/>
        <v>0</v>
      </c>
      <c r="CR574" s="95">
        <f t="shared" si="448"/>
        <v>0</v>
      </c>
      <c r="CS574" s="96">
        <f t="shared" si="442"/>
        <v>0</v>
      </c>
      <c r="CT574" s="75">
        <f t="shared" si="450"/>
        <v>0</v>
      </c>
      <c r="CU574" s="99">
        <f t="shared" si="443"/>
        <v>0</v>
      </c>
      <c r="CV574" s="99">
        <f t="shared" si="469"/>
        <v>0</v>
      </c>
      <c r="CW574" s="100">
        <f t="shared" si="449"/>
        <v>0</v>
      </c>
      <c r="CX574" s="75">
        <f>SUM(CR574*CT574*BE1)</f>
        <v>0</v>
      </c>
    </row>
    <row r="575" spans="1:102" ht="18.95" customHeight="1">
      <c r="A575" s="45" t="str">
        <f t="shared" si="453"/>
        <v/>
      </c>
      <c r="B575" s="55" t="str">
        <f t="shared" si="455"/>
        <v/>
      </c>
      <c r="C575" s="47" t="str">
        <f t="shared" si="454"/>
        <v/>
      </c>
      <c r="D575" s="56" t="str">
        <f t="shared" si="456"/>
        <v/>
      </c>
      <c r="E575" s="121" t="str">
        <f t="shared" si="460"/>
        <v/>
      </c>
      <c r="F575" s="121"/>
      <c r="G575" s="57" t="str">
        <f t="shared" si="457"/>
        <v/>
      </c>
      <c r="H575" s="57" t="str">
        <f t="shared" si="458"/>
        <v/>
      </c>
      <c r="I575" s="128" t="str">
        <f t="shared" si="461"/>
        <v/>
      </c>
      <c r="J575" s="128" t="str">
        <f t="shared" si="462"/>
        <v/>
      </c>
      <c r="K575" s="140" t="str">
        <f t="shared" si="466"/>
        <v/>
      </c>
      <c r="L575" s="140"/>
      <c r="M575" s="139" t="str">
        <f t="shared" si="465"/>
        <v/>
      </c>
      <c r="N575" s="139"/>
      <c r="O575" s="46" t="str">
        <f t="shared" si="467"/>
        <v/>
      </c>
      <c r="P575" s="51" t="str">
        <f t="shared" si="468"/>
        <v/>
      </c>
      <c r="Q575" s="51"/>
      <c r="R575" s="75">
        <f>IF(R574+1&lt;13,(R574+1)*S1,1*S1)</f>
        <v>0</v>
      </c>
      <c r="S575" s="75">
        <f>SUM(BG575*S1)</f>
        <v>0</v>
      </c>
      <c r="T575" s="75">
        <f>IF(R575=1,(T574+1)*S1,T574*S1)</f>
        <v>0</v>
      </c>
      <c r="U575" s="75">
        <f>IF(U574+3&lt;13,(U574+3)*V1,(U574-9)*V1)</f>
        <v>0</v>
      </c>
      <c r="V575" s="75">
        <f>SUM(BG575*V1)</f>
        <v>0</v>
      </c>
      <c r="W575" s="75">
        <f>IF(U575&lt;4,(W574+1)*V1,W574*V1)</f>
        <v>0</v>
      </c>
      <c r="X575" s="75">
        <f>IF(X574+6&lt;13,(X574+6)*Y1,(X574-6)*Y1)</f>
        <v>0</v>
      </c>
      <c r="Y575" s="75">
        <f>SUM(BG575*Y1)</f>
        <v>0</v>
      </c>
      <c r="Z575" s="75">
        <f>IF(X575&lt;6,(Z574+1)*Y1,Z574*Y1)</f>
        <v>0</v>
      </c>
      <c r="AA575" s="75">
        <f>SUM(AA574*AB1)</f>
        <v>0</v>
      </c>
      <c r="AB575" s="75">
        <f>SUM(BG575*AB1)</f>
        <v>0</v>
      </c>
      <c r="AC575" s="75">
        <f>SUM(AC574+1*AB1)</f>
        <v>0</v>
      </c>
      <c r="AD575" s="75">
        <v>0</v>
      </c>
      <c r="AE575" s="75">
        <v>0</v>
      </c>
      <c r="AF575" s="75">
        <v>0</v>
      </c>
      <c r="AG575" s="75">
        <f>IF(AG574+2&lt;13,(AG574+2)*AH1,(AG574-10)*AH1)</f>
        <v>0</v>
      </c>
      <c r="AH575" s="75">
        <f>SUM(BG575*AH1)</f>
        <v>0</v>
      </c>
      <c r="AI575" s="75">
        <f>IF(AG575&lt;3,(AI574+1)*AH1,AI574*AH1)</f>
        <v>0</v>
      </c>
      <c r="AJ575" s="75">
        <f>IF(AJ573=AJ574,(AJ574+1-AK575)*AL1,AJ574*AL1)</f>
        <v>0</v>
      </c>
      <c r="AK575" s="75">
        <f t="shared" si="452"/>
        <v>0</v>
      </c>
      <c r="AL575" s="75">
        <f>IF(AJ575-AJ574=0,(AL574+15)*AL1,AM1*AL1)</f>
        <v>0</v>
      </c>
      <c r="AM575" s="75">
        <f>IF(AK575=12,(AM574+1)*AL1,AM574*AL1)</f>
        <v>0</v>
      </c>
      <c r="AN575" s="75">
        <f>IF(AN573=AN574,(AN574+1-AO575)*AO1,AN574*AO1)</f>
        <v>0</v>
      </c>
      <c r="AO575" s="75">
        <f t="shared" si="444"/>
        <v>0</v>
      </c>
      <c r="AP575" s="75">
        <f>IF(AN574=AN575,BG575*AO1,(AP574-15)*AO1)</f>
        <v>0</v>
      </c>
      <c r="AQ575" s="75">
        <f>IF(AO575=12,(AQ574+1)*AO1,AQ574*AO1)</f>
        <v>0</v>
      </c>
      <c r="AR575" s="91">
        <f>SUM(MONTH(BC574+14)*AS1)</f>
        <v>0</v>
      </c>
      <c r="AS575" s="91">
        <f>SUM(DAY(BC574+14)*AS1)</f>
        <v>0</v>
      </c>
      <c r="AT575" s="91">
        <f>SUM(YEAR(BC574+14)*AS1)</f>
        <v>0</v>
      </c>
      <c r="AU575" s="91">
        <f>SUM(MONTH(BC574+7)*AV1)</f>
        <v>0</v>
      </c>
      <c r="AV575" s="91">
        <f>SUM(DAY(BC574+7)*AV1)</f>
        <v>0</v>
      </c>
      <c r="AW575" s="91">
        <f>SUM(YEAR(BC574+7)*AV1)</f>
        <v>0</v>
      </c>
      <c r="AX575" s="91">
        <f t="shared" si="422"/>
        <v>1</v>
      </c>
      <c r="AY575" s="91">
        <f t="shared" si="420"/>
        <v>1</v>
      </c>
      <c r="AZ575" s="91">
        <f t="shared" si="421"/>
        <v>0</v>
      </c>
      <c r="BA575" s="91">
        <f t="shared" si="421"/>
        <v>0</v>
      </c>
      <c r="BB575" s="79">
        <f t="shared" si="423"/>
        <v>0</v>
      </c>
      <c r="BC575" s="91">
        <f t="shared" si="424"/>
        <v>0</v>
      </c>
      <c r="BD575" s="75" t="s">
        <v>59</v>
      </c>
      <c r="BE575" s="91">
        <f>IF(BC575&lt;BU42,((BC575*10)+5),999999)</f>
        <v>5</v>
      </c>
      <c r="BF575" s="91">
        <f t="shared" si="425"/>
        <v>1</v>
      </c>
      <c r="BG575" s="75">
        <f t="shared" si="426"/>
        <v>0</v>
      </c>
      <c r="BH575" s="75">
        <f t="shared" si="445"/>
        <v>0</v>
      </c>
      <c r="BI575" s="75" t="b">
        <f t="shared" si="427"/>
        <v>0</v>
      </c>
      <c r="BJ575" s="75">
        <f t="shared" si="428"/>
        <v>0</v>
      </c>
      <c r="BK575" s="75">
        <f t="shared" si="429"/>
        <v>0</v>
      </c>
      <c r="BL575" s="75" t="b">
        <f t="shared" si="430"/>
        <v>1</v>
      </c>
      <c r="BM575" s="75">
        <f t="shared" si="431"/>
        <v>0</v>
      </c>
      <c r="BN575" s="75">
        <f t="shared" si="432"/>
        <v>0</v>
      </c>
      <c r="BO575" s="75" t="b">
        <f t="shared" si="433"/>
        <v>0</v>
      </c>
      <c r="BP575" s="75">
        <f t="shared" si="434"/>
        <v>0</v>
      </c>
      <c r="BQ575" s="75">
        <f t="shared" si="435"/>
        <v>0</v>
      </c>
      <c r="BR575" s="75"/>
      <c r="BS575" s="72" t="b">
        <f t="shared" si="459"/>
        <v>0</v>
      </c>
      <c r="BT575" s="72">
        <f t="shared" si="464"/>
        <v>0</v>
      </c>
      <c r="BU575" s="69" t="str">
        <f t="shared" si="463"/>
        <v/>
      </c>
      <c r="BV575" s="75"/>
      <c r="BW575" s="75"/>
      <c r="BX575" s="75"/>
      <c r="BY575" s="75"/>
      <c r="BZ575" s="75"/>
      <c r="CA575" s="75"/>
      <c r="CB575" s="75"/>
      <c r="CC575" s="75"/>
      <c r="CD575" s="79">
        <f t="shared" si="436"/>
        <v>0</v>
      </c>
      <c r="CE575" s="92">
        <f>IF(CD575&lt;CE3,CD575,CE3)</f>
        <v>0</v>
      </c>
      <c r="CF575" s="72" t="str">
        <f>IF(CE575&gt;=CE3,"BALLOON","PMT")</f>
        <v>PMT</v>
      </c>
      <c r="CG575" s="91">
        <f t="shared" si="446"/>
        <v>0</v>
      </c>
      <c r="CH575" s="91">
        <f>IF(BX1=360,CB5,CG575)</f>
        <v>0</v>
      </c>
      <c r="CI575" s="75" t="b">
        <f t="shared" si="437"/>
        <v>0</v>
      </c>
      <c r="CJ575" s="75">
        <f t="shared" si="447"/>
        <v>0</v>
      </c>
      <c r="CK575" s="75">
        <f>SUM(CJ575*CK1)</f>
        <v>0</v>
      </c>
      <c r="CL575" s="98">
        <f t="shared" si="438"/>
        <v>0</v>
      </c>
      <c r="CM575" s="97">
        <f>IF(CF575="PMT",E16-CL575,0)</f>
        <v>0</v>
      </c>
      <c r="CN575" s="97">
        <f t="shared" si="451"/>
        <v>0</v>
      </c>
      <c r="CO575" s="97">
        <f t="shared" si="439"/>
        <v>0</v>
      </c>
      <c r="CP575" s="97">
        <f t="shared" si="440"/>
        <v>0</v>
      </c>
      <c r="CQ575" s="94">
        <f t="shared" si="441"/>
        <v>0</v>
      </c>
      <c r="CR575" s="95">
        <f t="shared" si="448"/>
        <v>0</v>
      </c>
      <c r="CS575" s="96">
        <f t="shared" si="442"/>
        <v>0</v>
      </c>
      <c r="CT575" s="75">
        <f t="shared" si="450"/>
        <v>0</v>
      </c>
      <c r="CU575" s="99">
        <f t="shared" si="443"/>
        <v>0</v>
      </c>
      <c r="CV575" s="99">
        <f t="shared" si="469"/>
        <v>0</v>
      </c>
      <c r="CW575" s="100">
        <f t="shared" si="449"/>
        <v>0</v>
      </c>
      <c r="CX575" s="75">
        <f>SUM(CR575*CT575*BE1)</f>
        <v>0</v>
      </c>
    </row>
    <row r="576" spans="1:102" ht="18.95" customHeight="1">
      <c r="A576" s="45" t="str">
        <f t="shared" si="453"/>
        <v/>
      </c>
      <c r="B576" s="55" t="str">
        <f t="shared" si="455"/>
        <v/>
      </c>
      <c r="C576" s="47" t="str">
        <f t="shared" si="454"/>
        <v/>
      </c>
      <c r="D576" s="56" t="str">
        <f t="shared" si="456"/>
        <v/>
      </c>
      <c r="E576" s="121" t="str">
        <f t="shared" si="460"/>
        <v/>
      </c>
      <c r="F576" s="121"/>
      <c r="G576" s="57" t="str">
        <f t="shared" si="457"/>
        <v/>
      </c>
      <c r="H576" s="57" t="str">
        <f t="shared" si="458"/>
        <v/>
      </c>
      <c r="I576" s="128" t="str">
        <f t="shared" si="461"/>
        <v/>
      </c>
      <c r="J576" s="128" t="str">
        <f t="shared" si="462"/>
        <v/>
      </c>
      <c r="K576" s="140" t="str">
        <f t="shared" si="466"/>
        <v/>
      </c>
      <c r="L576" s="140"/>
      <c r="M576" s="139" t="str">
        <f t="shared" si="465"/>
        <v/>
      </c>
      <c r="N576" s="139"/>
      <c r="O576" s="46" t="str">
        <f t="shared" si="467"/>
        <v/>
      </c>
      <c r="P576" s="51" t="str">
        <f t="shared" si="468"/>
        <v/>
      </c>
      <c r="Q576" s="51"/>
      <c r="R576" s="75">
        <f>IF(R575+1&lt;13,(R575+1)*S1,1*S1)</f>
        <v>0</v>
      </c>
      <c r="S576" s="75">
        <f>SUM(BG576*S1)</f>
        <v>0</v>
      </c>
      <c r="T576" s="75">
        <f>IF(R576=1,(T575+1)*S1,T575*S1)</f>
        <v>0</v>
      </c>
      <c r="U576" s="75">
        <f>IF(U575+3&lt;13,(U575+3)*V1,(U575-9)*V1)</f>
        <v>0</v>
      </c>
      <c r="V576" s="75">
        <f>SUM(BG576*V1)</f>
        <v>0</v>
      </c>
      <c r="W576" s="75">
        <f>IF(U576&lt;4,(W575+1)*V1,W575*V1)</f>
        <v>0</v>
      </c>
      <c r="X576" s="75">
        <f>IF(X575+6&lt;13,(X575+6)*Y1,(X575-6)*Y1)</f>
        <v>0</v>
      </c>
      <c r="Y576" s="75">
        <f>SUM(BG576*Y1)</f>
        <v>0</v>
      </c>
      <c r="Z576" s="75">
        <f>IF(X576&lt;6,(Z575+1)*Y1,Z575*Y1)</f>
        <v>0</v>
      </c>
      <c r="AA576" s="75">
        <f>SUM(AA575*AB1)</f>
        <v>0</v>
      </c>
      <c r="AB576" s="75">
        <f>SUM(BG576*AB1)</f>
        <v>0</v>
      </c>
      <c r="AC576" s="75">
        <f>SUM(AC575+1*AB1)</f>
        <v>0</v>
      </c>
      <c r="AD576" s="75">
        <v>0</v>
      </c>
      <c r="AE576" s="75">
        <v>0</v>
      </c>
      <c r="AF576" s="75">
        <v>0</v>
      </c>
      <c r="AG576" s="75">
        <f>IF(AG575+2&lt;13,(AG575+2)*AH1,(AG575-10)*AH1)</f>
        <v>0</v>
      </c>
      <c r="AH576" s="75">
        <f>SUM(BG576*AH1)</f>
        <v>0</v>
      </c>
      <c r="AI576" s="75">
        <f>IF(AG576&lt;3,(AI575+1)*AH1,AI575*AH1)</f>
        <v>0</v>
      </c>
      <c r="AJ576" s="75">
        <f>IF(AJ574=AJ575,(AJ575+1-AK576)*AL1,AJ575*AL1)</f>
        <v>0</v>
      </c>
      <c r="AK576" s="75">
        <f t="shared" si="452"/>
        <v>0</v>
      </c>
      <c r="AL576" s="75">
        <f>IF(AJ576-AJ575=0,(AL575+15)*AL1,AM1*AL1)</f>
        <v>0</v>
      </c>
      <c r="AM576" s="75">
        <f>IF(AK576=12,(AM575+1)*AL1,AM575*AL1)</f>
        <v>0</v>
      </c>
      <c r="AN576" s="75">
        <f>IF(AN574=AN575,(AN575+1-AO576)*AO1,AN575*AO1)</f>
        <v>0</v>
      </c>
      <c r="AO576" s="75">
        <f t="shared" si="444"/>
        <v>0</v>
      </c>
      <c r="AP576" s="75">
        <f>IF(AN575=AN576,BG576*AO1,(AP575-15)*AO1)</f>
        <v>0</v>
      </c>
      <c r="AQ576" s="75">
        <f>IF(AO576=12,(AQ575+1)*AO1,AQ575*AO1)</f>
        <v>0</v>
      </c>
      <c r="AR576" s="91">
        <f>SUM(MONTH(BC575+14)*AS1)</f>
        <v>0</v>
      </c>
      <c r="AS576" s="91">
        <f>SUM(DAY(BC575+14)*AS1)</f>
        <v>0</v>
      </c>
      <c r="AT576" s="91">
        <f>SUM(YEAR(BC575+14)*AS1)</f>
        <v>0</v>
      </c>
      <c r="AU576" s="91">
        <f>SUM(MONTH(BC575+7)*AV1)</f>
        <v>0</v>
      </c>
      <c r="AV576" s="91">
        <f>SUM(DAY(BC575+7)*AV1)</f>
        <v>0</v>
      </c>
      <c r="AW576" s="91">
        <f>SUM(YEAR(BC575+7)*AV1)</f>
        <v>0</v>
      </c>
      <c r="AX576" s="91">
        <f t="shared" si="422"/>
        <v>1</v>
      </c>
      <c r="AY576" s="91">
        <f t="shared" si="420"/>
        <v>1</v>
      </c>
      <c r="AZ576" s="91">
        <f t="shared" si="421"/>
        <v>0</v>
      </c>
      <c r="BA576" s="91">
        <f t="shared" si="421"/>
        <v>0</v>
      </c>
      <c r="BB576" s="79">
        <f t="shared" si="423"/>
        <v>0</v>
      </c>
      <c r="BC576" s="91">
        <f t="shared" si="424"/>
        <v>0</v>
      </c>
      <c r="BD576" s="75" t="s">
        <v>59</v>
      </c>
      <c r="BE576" s="91">
        <f>IF(BC576&lt;BU42,((BC576*10)+5),999999)</f>
        <v>5</v>
      </c>
      <c r="BF576" s="91">
        <f t="shared" si="425"/>
        <v>1</v>
      </c>
      <c r="BG576" s="75">
        <f t="shared" si="426"/>
        <v>0</v>
      </c>
      <c r="BH576" s="75">
        <f t="shared" si="445"/>
        <v>0</v>
      </c>
      <c r="BI576" s="75" t="b">
        <f t="shared" si="427"/>
        <v>0</v>
      </c>
      <c r="BJ576" s="75">
        <f t="shared" si="428"/>
        <v>0</v>
      </c>
      <c r="BK576" s="75">
        <f t="shared" si="429"/>
        <v>0</v>
      </c>
      <c r="BL576" s="75" t="b">
        <f t="shared" si="430"/>
        <v>1</v>
      </c>
      <c r="BM576" s="75">
        <f t="shared" si="431"/>
        <v>0</v>
      </c>
      <c r="BN576" s="75">
        <f t="shared" si="432"/>
        <v>0</v>
      </c>
      <c r="BO576" s="75" t="b">
        <f t="shared" si="433"/>
        <v>0</v>
      </c>
      <c r="BP576" s="75">
        <f t="shared" si="434"/>
        <v>0</v>
      </c>
      <c r="BQ576" s="75">
        <f t="shared" si="435"/>
        <v>0</v>
      </c>
      <c r="BR576" s="75"/>
      <c r="BS576" s="72" t="b">
        <f t="shared" si="459"/>
        <v>0</v>
      </c>
      <c r="BT576" s="72">
        <f t="shared" si="464"/>
        <v>0</v>
      </c>
      <c r="BU576" s="69" t="str">
        <f t="shared" si="463"/>
        <v/>
      </c>
      <c r="BV576" s="75"/>
      <c r="BW576" s="75"/>
      <c r="BX576" s="75"/>
      <c r="BY576" s="75"/>
      <c r="BZ576" s="75"/>
      <c r="CA576" s="75"/>
      <c r="CB576" s="75"/>
      <c r="CC576" s="75"/>
      <c r="CD576" s="79">
        <f t="shared" si="436"/>
        <v>0</v>
      </c>
      <c r="CE576" s="92">
        <f>IF(CD576&lt;CE3,CD576,CE3)</f>
        <v>0</v>
      </c>
      <c r="CF576" s="72" t="str">
        <f>IF(CE576&gt;=CE3,"BALLOON","PMT")</f>
        <v>PMT</v>
      </c>
      <c r="CG576" s="91">
        <f t="shared" si="446"/>
        <v>0</v>
      </c>
      <c r="CH576" s="91">
        <f>IF(BX1=360,CB5,CG576)</f>
        <v>0</v>
      </c>
      <c r="CI576" s="75" t="b">
        <f t="shared" si="437"/>
        <v>0</v>
      </c>
      <c r="CJ576" s="75">
        <f t="shared" si="447"/>
        <v>0</v>
      </c>
      <c r="CK576" s="75">
        <f>SUM(CJ576*CK1)</f>
        <v>0</v>
      </c>
      <c r="CL576" s="98">
        <f t="shared" si="438"/>
        <v>0</v>
      </c>
      <c r="CM576" s="97">
        <f>IF(CF576="PMT",E16-CL576,0)</f>
        <v>0</v>
      </c>
      <c r="CN576" s="97">
        <f t="shared" si="451"/>
        <v>0</v>
      </c>
      <c r="CO576" s="97">
        <f t="shared" si="439"/>
        <v>0</v>
      </c>
      <c r="CP576" s="97">
        <f t="shared" si="440"/>
        <v>0</v>
      </c>
      <c r="CQ576" s="94">
        <f t="shared" si="441"/>
        <v>0</v>
      </c>
      <c r="CR576" s="95">
        <f t="shared" si="448"/>
        <v>0</v>
      </c>
      <c r="CS576" s="96">
        <f t="shared" si="442"/>
        <v>0</v>
      </c>
      <c r="CT576" s="75">
        <f t="shared" si="450"/>
        <v>0</v>
      </c>
      <c r="CU576" s="99">
        <f t="shared" si="443"/>
        <v>0</v>
      </c>
      <c r="CV576" s="99">
        <f t="shared" si="469"/>
        <v>0</v>
      </c>
      <c r="CW576" s="100">
        <f t="shared" si="449"/>
        <v>0</v>
      </c>
      <c r="CX576" s="75">
        <f>SUM(CR576*CT576*BE1)</f>
        <v>0</v>
      </c>
    </row>
    <row r="577" spans="1:102" ht="18.95" customHeight="1">
      <c r="A577" s="45" t="str">
        <f t="shared" si="453"/>
        <v/>
      </c>
      <c r="B577" s="55" t="str">
        <f t="shared" si="455"/>
        <v/>
      </c>
      <c r="C577" s="47" t="str">
        <f t="shared" si="454"/>
        <v/>
      </c>
      <c r="D577" s="56" t="str">
        <f t="shared" si="456"/>
        <v/>
      </c>
      <c r="E577" s="121" t="str">
        <f t="shared" si="460"/>
        <v/>
      </c>
      <c r="F577" s="121"/>
      <c r="G577" s="57" t="str">
        <f t="shared" si="457"/>
        <v/>
      </c>
      <c r="H577" s="57" t="str">
        <f t="shared" si="458"/>
        <v/>
      </c>
      <c r="I577" s="128" t="str">
        <f t="shared" si="461"/>
        <v/>
      </c>
      <c r="J577" s="128" t="str">
        <f t="shared" si="462"/>
        <v/>
      </c>
      <c r="K577" s="140" t="str">
        <f t="shared" si="466"/>
        <v/>
      </c>
      <c r="L577" s="140"/>
      <c r="M577" s="139" t="str">
        <f t="shared" si="465"/>
        <v/>
      </c>
      <c r="N577" s="139"/>
      <c r="O577" s="46" t="str">
        <f t="shared" si="467"/>
        <v/>
      </c>
      <c r="P577" s="51" t="str">
        <f t="shared" si="468"/>
        <v/>
      </c>
      <c r="Q577" s="51"/>
      <c r="R577" s="75">
        <f>IF(R576+1&lt;13,(R576+1)*S1,1*S1)</f>
        <v>0</v>
      </c>
      <c r="S577" s="75">
        <f>SUM(BG577*S1)</f>
        <v>0</v>
      </c>
      <c r="T577" s="75">
        <f>IF(R577=1,(T576+1)*S1,T576*S1)</f>
        <v>0</v>
      </c>
      <c r="U577" s="75">
        <f>IF(U576+3&lt;13,(U576+3)*V1,(U576-9)*V1)</f>
        <v>0</v>
      </c>
      <c r="V577" s="75">
        <f>SUM(BG577*V1)</f>
        <v>0</v>
      </c>
      <c r="W577" s="75">
        <f>IF(U577&lt;4,(W576+1)*V1,W576*V1)</f>
        <v>0</v>
      </c>
      <c r="X577" s="75">
        <f>IF(X576+6&lt;13,(X576+6)*Y1,(X576-6)*Y1)</f>
        <v>0</v>
      </c>
      <c r="Y577" s="75">
        <f>SUM(BG577*Y1)</f>
        <v>0</v>
      </c>
      <c r="Z577" s="75">
        <f>IF(X577&lt;6,(Z576+1)*Y1,Z576*Y1)</f>
        <v>0</v>
      </c>
      <c r="AA577" s="75">
        <f>SUM(AA576*AB1)</f>
        <v>0</v>
      </c>
      <c r="AB577" s="75">
        <f>SUM(BG577*AB1)</f>
        <v>0</v>
      </c>
      <c r="AC577" s="75">
        <f>SUM(AC576+1*AB1)</f>
        <v>0</v>
      </c>
      <c r="AD577" s="75">
        <v>0</v>
      </c>
      <c r="AE577" s="75">
        <v>0</v>
      </c>
      <c r="AF577" s="75">
        <v>0</v>
      </c>
      <c r="AG577" s="75">
        <f>IF(AG576+2&lt;13,(AG576+2)*AH1,(AG576-10)*AH1)</f>
        <v>0</v>
      </c>
      <c r="AH577" s="75">
        <f>SUM(BG577*AH1)</f>
        <v>0</v>
      </c>
      <c r="AI577" s="75">
        <f>IF(AG577&lt;3,(AI576+1)*AH1,AI576*AH1)</f>
        <v>0</v>
      </c>
      <c r="AJ577" s="75">
        <f>IF(AJ575=AJ576,(AJ576+1-AK577)*AL1,AJ576*AL1)</f>
        <v>0</v>
      </c>
      <c r="AK577" s="75">
        <f t="shared" si="452"/>
        <v>0</v>
      </c>
      <c r="AL577" s="75">
        <f>IF(AJ577-AJ576=0,(AL576+15)*AL1,AM1*AL1)</f>
        <v>0</v>
      </c>
      <c r="AM577" s="75">
        <f>IF(AK577=12,(AM576+1)*AL1,AM576*AL1)</f>
        <v>0</v>
      </c>
      <c r="AN577" s="75">
        <f>IF(AN575=AN576,(AN576+1-AO577)*AO1,AN576*AO1)</f>
        <v>0</v>
      </c>
      <c r="AO577" s="75">
        <f t="shared" si="444"/>
        <v>0</v>
      </c>
      <c r="AP577" s="75">
        <f>IF(AN576=AN577,BG577*AO1,(AP576-15)*AO1)</f>
        <v>0</v>
      </c>
      <c r="AQ577" s="75">
        <f>IF(AO577=12,(AQ576+1)*AO1,AQ576*AO1)</f>
        <v>0</v>
      </c>
      <c r="AR577" s="91">
        <f>SUM(MONTH(BC576+14)*AS1)</f>
        <v>0</v>
      </c>
      <c r="AS577" s="91">
        <f>SUM(DAY(BC576+14)*AS1)</f>
        <v>0</v>
      </c>
      <c r="AT577" s="91">
        <f>SUM(YEAR(BC576+14)*AS1)</f>
        <v>0</v>
      </c>
      <c r="AU577" s="91">
        <f>SUM(MONTH(BC576+7)*AV1)</f>
        <v>0</v>
      </c>
      <c r="AV577" s="91">
        <f>SUM(DAY(BC576+7)*AV1)</f>
        <v>0</v>
      </c>
      <c r="AW577" s="91">
        <f>SUM(YEAR(BC576+7)*AV1)</f>
        <v>0</v>
      </c>
      <c r="AX577" s="91">
        <f t="shared" si="422"/>
        <v>1</v>
      </c>
      <c r="AY577" s="91">
        <f t="shared" si="420"/>
        <v>1</v>
      </c>
      <c r="AZ577" s="91">
        <f t="shared" si="421"/>
        <v>0</v>
      </c>
      <c r="BA577" s="91">
        <f t="shared" si="421"/>
        <v>0</v>
      </c>
      <c r="BB577" s="79">
        <f t="shared" si="423"/>
        <v>0</v>
      </c>
      <c r="BC577" s="91">
        <f t="shared" si="424"/>
        <v>0</v>
      </c>
      <c r="BD577" s="75" t="s">
        <v>59</v>
      </c>
      <c r="BE577" s="91">
        <f>IF(BC577&lt;BU42,((BC577*10)+5),999999)</f>
        <v>5</v>
      </c>
      <c r="BF577" s="91">
        <f t="shared" si="425"/>
        <v>1</v>
      </c>
      <c r="BG577" s="75">
        <f t="shared" si="426"/>
        <v>0</v>
      </c>
      <c r="BH577" s="75">
        <f t="shared" si="445"/>
        <v>0</v>
      </c>
      <c r="BI577" s="75" t="b">
        <f t="shared" si="427"/>
        <v>0</v>
      </c>
      <c r="BJ577" s="75">
        <f t="shared" si="428"/>
        <v>0</v>
      </c>
      <c r="BK577" s="75">
        <f t="shared" si="429"/>
        <v>0</v>
      </c>
      <c r="BL577" s="75" t="b">
        <f t="shared" si="430"/>
        <v>1</v>
      </c>
      <c r="BM577" s="75">
        <f t="shared" si="431"/>
        <v>0</v>
      </c>
      <c r="BN577" s="75">
        <f t="shared" si="432"/>
        <v>0</v>
      </c>
      <c r="BO577" s="75" t="b">
        <f t="shared" si="433"/>
        <v>0</v>
      </c>
      <c r="BP577" s="75">
        <f t="shared" si="434"/>
        <v>0</v>
      </c>
      <c r="BQ577" s="75">
        <f t="shared" si="435"/>
        <v>0</v>
      </c>
      <c r="BR577" s="75"/>
      <c r="BS577" s="72" t="b">
        <f t="shared" si="459"/>
        <v>0</v>
      </c>
      <c r="BT577" s="72">
        <f t="shared" si="464"/>
        <v>0</v>
      </c>
      <c r="BU577" s="69" t="str">
        <f t="shared" si="463"/>
        <v/>
      </c>
      <c r="BV577" s="75"/>
      <c r="BW577" s="75"/>
      <c r="BX577" s="75"/>
      <c r="BY577" s="75"/>
      <c r="BZ577" s="75"/>
      <c r="CA577" s="75"/>
      <c r="CB577" s="75"/>
      <c r="CC577" s="75"/>
      <c r="CD577" s="79">
        <f t="shared" si="436"/>
        <v>0</v>
      </c>
      <c r="CE577" s="92">
        <f>IF(CD577&lt;CE3,CD577,CE3)</f>
        <v>0</v>
      </c>
      <c r="CF577" s="72" t="str">
        <f>IF(CE577&gt;=CE3,"BALLOON","PMT")</f>
        <v>PMT</v>
      </c>
      <c r="CG577" s="91">
        <f t="shared" si="446"/>
        <v>0</v>
      </c>
      <c r="CH577" s="91">
        <f>IF(BX1=360,CB5,CG577)</f>
        <v>0</v>
      </c>
      <c r="CI577" s="75" t="b">
        <f t="shared" si="437"/>
        <v>0</v>
      </c>
      <c r="CJ577" s="75">
        <f t="shared" si="447"/>
        <v>0</v>
      </c>
      <c r="CK577" s="75">
        <f>SUM(CJ577*CK1)</f>
        <v>0</v>
      </c>
      <c r="CL577" s="98">
        <f t="shared" si="438"/>
        <v>0</v>
      </c>
      <c r="CM577" s="97">
        <f>IF(CF577="PMT",E16-CL577,0)</f>
        <v>0</v>
      </c>
      <c r="CN577" s="97">
        <f t="shared" si="451"/>
        <v>0</v>
      </c>
      <c r="CO577" s="97">
        <f t="shared" si="439"/>
        <v>0</v>
      </c>
      <c r="CP577" s="97">
        <f t="shared" si="440"/>
        <v>0</v>
      </c>
      <c r="CQ577" s="94">
        <f t="shared" si="441"/>
        <v>0</v>
      </c>
      <c r="CR577" s="95">
        <f t="shared" si="448"/>
        <v>0</v>
      </c>
      <c r="CS577" s="96">
        <f t="shared" si="442"/>
        <v>0</v>
      </c>
      <c r="CT577" s="75">
        <f t="shared" si="450"/>
        <v>0</v>
      </c>
      <c r="CU577" s="99">
        <f t="shared" si="443"/>
        <v>0</v>
      </c>
      <c r="CV577" s="99">
        <f t="shared" si="469"/>
        <v>0</v>
      </c>
      <c r="CW577" s="100">
        <f t="shared" si="449"/>
        <v>0</v>
      </c>
      <c r="CX577" s="75">
        <f>SUM(CR577*CT577*BE1)</f>
        <v>0</v>
      </c>
    </row>
    <row r="578" spans="1:102" ht="18.95" customHeight="1">
      <c r="A578" s="45" t="str">
        <f t="shared" si="453"/>
        <v/>
      </c>
      <c r="B578" s="55" t="str">
        <f t="shared" si="455"/>
        <v/>
      </c>
      <c r="C578" s="47" t="str">
        <f t="shared" si="454"/>
        <v/>
      </c>
      <c r="D578" s="56" t="str">
        <f t="shared" si="456"/>
        <v/>
      </c>
      <c r="E578" s="121" t="str">
        <f t="shared" si="460"/>
        <v/>
      </c>
      <c r="F578" s="121"/>
      <c r="G578" s="57" t="str">
        <f t="shared" si="457"/>
        <v/>
      </c>
      <c r="H578" s="57" t="str">
        <f t="shared" si="458"/>
        <v/>
      </c>
      <c r="I578" s="128" t="str">
        <f t="shared" si="461"/>
        <v/>
      </c>
      <c r="J578" s="128" t="str">
        <f t="shared" si="462"/>
        <v/>
      </c>
      <c r="K578" s="140" t="str">
        <f t="shared" si="466"/>
        <v/>
      </c>
      <c r="L578" s="140"/>
      <c r="M578" s="139" t="str">
        <f t="shared" si="465"/>
        <v/>
      </c>
      <c r="N578" s="139"/>
      <c r="O578" s="46" t="str">
        <f t="shared" si="467"/>
        <v/>
      </c>
      <c r="P578" s="51" t="str">
        <f t="shared" si="468"/>
        <v/>
      </c>
      <c r="Q578" s="51"/>
      <c r="R578" s="75">
        <f>IF(R577+1&lt;13,(R577+1)*S1,1*S1)</f>
        <v>0</v>
      </c>
      <c r="S578" s="75">
        <f>SUM(BG578*S1)</f>
        <v>0</v>
      </c>
      <c r="T578" s="75">
        <f>IF(R578=1,(T577+1)*S1,T577*S1)</f>
        <v>0</v>
      </c>
      <c r="U578" s="75">
        <f>IF(U577+3&lt;13,(U577+3)*V1,(U577-9)*V1)</f>
        <v>0</v>
      </c>
      <c r="V578" s="75">
        <f>SUM(BG578*V1)</f>
        <v>0</v>
      </c>
      <c r="W578" s="75">
        <f>IF(U578&lt;4,(W577+1)*V1,W577*V1)</f>
        <v>0</v>
      </c>
      <c r="X578" s="75">
        <f>IF(X577+6&lt;13,(X577+6)*Y1,(X577-6)*Y1)</f>
        <v>0</v>
      </c>
      <c r="Y578" s="75">
        <f>SUM(BG578*Y1)</f>
        <v>0</v>
      </c>
      <c r="Z578" s="75">
        <f>IF(X578&lt;6,(Z577+1)*Y1,Z577*Y1)</f>
        <v>0</v>
      </c>
      <c r="AA578" s="75">
        <f>SUM(AA577*AB1)</f>
        <v>0</v>
      </c>
      <c r="AB578" s="75">
        <f>SUM(BG578*AB1)</f>
        <v>0</v>
      </c>
      <c r="AC578" s="75">
        <f>SUM(AC577+1*AB1)</f>
        <v>0</v>
      </c>
      <c r="AD578" s="75">
        <v>0</v>
      </c>
      <c r="AE578" s="75">
        <v>0</v>
      </c>
      <c r="AF578" s="75">
        <v>0</v>
      </c>
      <c r="AG578" s="75">
        <f>IF(AG577+2&lt;13,(AG577+2)*AH1,(AG577-10)*AH1)</f>
        <v>0</v>
      </c>
      <c r="AH578" s="75">
        <f>SUM(BG578*AH1)</f>
        <v>0</v>
      </c>
      <c r="AI578" s="75">
        <f>IF(AG578&lt;3,(AI577+1)*AH1,AI577*AH1)</f>
        <v>0</v>
      </c>
      <c r="AJ578" s="75">
        <f>IF(AJ576=AJ577,(AJ577+1-AK578)*AL1,AJ577*AL1)</f>
        <v>0</v>
      </c>
      <c r="AK578" s="75">
        <f t="shared" si="452"/>
        <v>0</v>
      </c>
      <c r="AL578" s="75">
        <f>IF(AJ578-AJ577=0,(AL577+15)*AL1,AM1*AL1)</f>
        <v>0</v>
      </c>
      <c r="AM578" s="75">
        <f>IF(AK578=12,(AM577+1)*AL1,AM577*AL1)</f>
        <v>0</v>
      </c>
      <c r="AN578" s="75">
        <f>IF(AN576=AN577,(AN577+1-AO578)*AO1,AN577*AO1)</f>
        <v>0</v>
      </c>
      <c r="AO578" s="75">
        <f t="shared" si="444"/>
        <v>0</v>
      </c>
      <c r="AP578" s="75">
        <f>IF(AN577=AN578,BG578*AO1,(AP577-15)*AO1)</f>
        <v>0</v>
      </c>
      <c r="AQ578" s="75">
        <f>IF(AO578=12,(AQ577+1)*AO1,AQ577*AO1)</f>
        <v>0</v>
      </c>
      <c r="AR578" s="91">
        <f>SUM(MONTH(BC577+14)*AS1)</f>
        <v>0</v>
      </c>
      <c r="AS578" s="91">
        <f>SUM(DAY(BC577+14)*AS1)</f>
        <v>0</v>
      </c>
      <c r="AT578" s="91">
        <f>SUM(YEAR(BC577+14)*AS1)</f>
        <v>0</v>
      </c>
      <c r="AU578" s="91">
        <f>SUM(MONTH(BC577+7)*AV1)</f>
        <v>0</v>
      </c>
      <c r="AV578" s="91">
        <f>SUM(DAY(BC577+7)*AV1)</f>
        <v>0</v>
      </c>
      <c r="AW578" s="91">
        <f>SUM(YEAR(BC577+7)*AV1)</f>
        <v>0</v>
      </c>
      <c r="AX578" s="91">
        <f t="shared" si="422"/>
        <v>1</v>
      </c>
      <c r="AY578" s="91">
        <f t="shared" si="420"/>
        <v>1</v>
      </c>
      <c r="AZ578" s="91">
        <f t="shared" si="421"/>
        <v>0</v>
      </c>
      <c r="BA578" s="91">
        <f t="shared" si="421"/>
        <v>0</v>
      </c>
      <c r="BB578" s="79">
        <f t="shared" si="423"/>
        <v>0</v>
      </c>
      <c r="BC578" s="91">
        <f t="shared" si="424"/>
        <v>0</v>
      </c>
      <c r="BD578" s="75" t="s">
        <v>59</v>
      </c>
      <c r="BE578" s="91">
        <f>IF(BC578&lt;BU42,((BC578*10)+5),999999)</f>
        <v>5</v>
      </c>
      <c r="BF578" s="91">
        <f t="shared" si="425"/>
        <v>1</v>
      </c>
      <c r="BG578" s="75">
        <f t="shared" si="426"/>
        <v>0</v>
      </c>
      <c r="BH578" s="75">
        <f t="shared" si="445"/>
        <v>0</v>
      </c>
      <c r="BI578" s="75" t="b">
        <f t="shared" si="427"/>
        <v>0</v>
      </c>
      <c r="BJ578" s="75">
        <f t="shared" si="428"/>
        <v>0</v>
      </c>
      <c r="BK578" s="75">
        <f t="shared" si="429"/>
        <v>0</v>
      </c>
      <c r="BL578" s="75" t="b">
        <f t="shared" si="430"/>
        <v>1</v>
      </c>
      <c r="BM578" s="75">
        <f t="shared" si="431"/>
        <v>0</v>
      </c>
      <c r="BN578" s="75">
        <f t="shared" si="432"/>
        <v>0</v>
      </c>
      <c r="BO578" s="75" t="b">
        <f t="shared" si="433"/>
        <v>0</v>
      </c>
      <c r="BP578" s="75">
        <f t="shared" si="434"/>
        <v>0</v>
      </c>
      <c r="BQ578" s="75">
        <f t="shared" si="435"/>
        <v>0</v>
      </c>
      <c r="BR578" s="75"/>
      <c r="BS578" s="72" t="b">
        <f t="shared" si="459"/>
        <v>0</v>
      </c>
      <c r="BT578" s="72">
        <f t="shared" si="464"/>
        <v>0</v>
      </c>
      <c r="BU578" s="69" t="str">
        <f t="shared" si="463"/>
        <v/>
      </c>
      <c r="BV578" s="75"/>
      <c r="BW578" s="75"/>
      <c r="BX578" s="75"/>
      <c r="BY578" s="75"/>
      <c r="BZ578" s="75"/>
      <c r="CA578" s="75"/>
      <c r="CB578" s="75"/>
      <c r="CC578" s="75"/>
      <c r="CD578" s="79">
        <f t="shared" si="436"/>
        <v>0</v>
      </c>
      <c r="CE578" s="92">
        <f>IF(CD578&lt;CE3,CD578,CE3)</f>
        <v>0</v>
      </c>
      <c r="CF578" s="72" t="str">
        <f>IF(CE578&gt;=CE3,"BALLOON","PMT")</f>
        <v>PMT</v>
      </c>
      <c r="CG578" s="91">
        <f t="shared" si="446"/>
        <v>0</v>
      </c>
      <c r="CH578" s="91">
        <f>IF(BX1=360,CB5,CG578)</f>
        <v>0</v>
      </c>
      <c r="CI578" s="75" t="b">
        <f t="shared" si="437"/>
        <v>0</v>
      </c>
      <c r="CJ578" s="75">
        <f t="shared" si="447"/>
        <v>0</v>
      </c>
      <c r="CK578" s="75">
        <f>SUM(CJ578*CK1)</f>
        <v>0</v>
      </c>
      <c r="CL578" s="98">
        <f t="shared" si="438"/>
        <v>0</v>
      </c>
      <c r="CM578" s="97">
        <f>IF(CF578="PMT",E16-CL578,0)</f>
        <v>0</v>
      </c>
      <c r="CN578" s="97">
        <f t="shared" si="451"/>
        <v>0</v>
      </c>
      <c r="CO578" s="97">
        <f t="shared" si="439"/>
        <v>0</v>
      </c>
      <c r="CP578" s="97">
        <f t="shared" si="440"/>
        <v>0</v>
      </c>
      <c r="CQ578" s="94">
        <f t="shared" si="441"/>
        <v>0</v>
      </c>
      <c r="CR578" s="95">
        <f t="shared" si="448"/>
        <v>0</v>
      </c>
      <c r="CS578" s="96">
        <f t="shared" si="442"/>
        <v>0</v>
      </c>
      <c r="CT578" s="75">
        <f t="shared" si="450"/>
        <v>0</v>
      </c>
      <c r="CU578" s="99">
        <f t="shared" si="443"/>
        <v>0</v>
      </c>
      <c r="CV578" s="99">
        <f t="shared" si="469"/>
        <v>0</v>
      </c>
      <c r="CW578" s="100">
        <f t="shared" si="449"/>
        <v>0</v>
      </c>
      <c r="CX578" s="75">
        <f>SUM(CR578*CT578*BE1)</f>
        <v>0</v>
      </c>
    </row>
    <row r="579" spans="1:102" ht="18.95" customHeight="1">
      <c r="A579" s="45" t="str">
        <f t="shared" si="453"/>
        <v/>
      </c>
      <c r="B579" s="55" t="str">
        <f t="shared" si="455"/>
        <v/>
      </c>
      <c r="C579" s="47" t="str">
        <f t="shared" si="454"/>
        <v/>
      </c>
      <c r="D579" s="56" t="str">
        <f t="shared" si="456"/>
        <v/>
      </c>
      <c r="E579" s="121" t="str">
        <f t="shared" si="460"/>
        <v/>
      </c>
      <c r="F579" s="121"/>
      <c r="G579" s="57" t="str">
        <f t="shared" si="457"/>
        <v/>
      </c>
      <c r="H579" s="57" t="str">
        <f t="shared" si="458"/>
        <v/>
      </c>
      <c r="I579" s="128" t="str">
        <f t="shared" si="461"/>
        <v/>
      </c>
      <c r="J579" s="128" t="str">
        <f t="shared" si="462"/>
        <v/>
      </c>
      <c r="K579" s="140" t="str">
        <f t="shared" si="466"/>
        <v/>
      </c>
      <c r="L579" s="140"/>
      <c r="M579" s="139" t="str">
        <f t="shared" si="465"/>
        <v/>
      </c>
      <c r="N579" s="139"/>
      <c r="O579" s="46" t="str">
        <f t="shared" si="467"/>
        <v/>
      </c>
      <c r="P579" s="51" t="str">
        <f t="shared" si="468"/>
        <v/>
      </c>
      <c r="Q579" s="51"/>
      <c r="R579" s="75">
        <f>IF(R578+1&lt;13,(R578+1)*S1,1*S1)</f>
        <v>0</v>
      </c>
      <c r="S579" s="75">
        <f>SUM(BG579*S1)</f>
        <v>0</v>
      </c>
      <c r="T579" s="75">
        <f>IF(R579=1,(T578+1)*S1,T578*S1)</f>
        <v>0</v>
      </c>
      <c r="U579" s="75">
        <f>IF(U578+3&lt;13,(U578+3)*V1,(U578-9)*V1)</f>
        <v>0</v>
      </c>
      <c r="V579" s="75">
        <f>SUM(BG579*V1)</f>
        <v>0</v>
      </c>
      <c r="W579" s="75">
        <f>IF(U579&lt;4,(W578+1)*V1,W578*V1)</f>
        <v>0</v>
      </c>
      <c r="X579" s="75">
        <f>IF(X578+6&lt;13,(X578+6)*Y1,(X578-6)*Y1)</f>
        <v>0</v>
      </c>
      <c r="Y579" s="75">
        <f>SUM(BG579*Y1)</f>
        <v>0</v>
      </c>
      <c r="Z579" s="75">
        <f>IF(X579&lt;6,(Z578+1)*Y1,Z578*Y1)</f>
        <v>0</v>
      </c>
      <c r="AA579" s="75">
        <f>SUM(AA578*AB1)</f>
        <v>0</v>
      </c>
      <c r="AB579" s="75">
        <f>SUM(BG579*AB1)</f>
        <v>0</v>
      </c>
      <c r="AC579" s="75">
        <f>SUM(AC578+1*AB1)</f>
        <v>0</v>
      </c>
      <c r="AD579" s="75">
        <v>0</v>
      </c>
      <c r="AE579" s="75">
        <v>0</v>
      </c>
      <c r="AF579" s="75">
        <v>0</v>
      </c>
      <c r="AG579" s="75">
        <f>IF(AG578+2&lt;13,(AG578+2)*AH1,(AG578-10)*AH1)</f>
        <v>0</v>
      </c>
      <c r="AH579" s="75">
        <f>SUM(BG579*AH1)</f>
        <v>0</v>
      </c>
      <c r="AI579" s="75">
        <f>IF(AG579&lt;3,(AI578+1)*AH1,AI578*AH1)</f>
        <v>0</v>
      </c>
      <c r="AJ579" s="75">
        <f>IF(AJ577=AJ578,(AJ578+1-AK579)*AL1,AJ578*AL1)</f>
        <v>0</v>
      </c>
      <c r="AK579" s="75">
        <f t="shared" si="452"/>
        <v>0</v>
      </c>
      <c r="AL579" s="75">
        <f>IF(AJ579-AJ578=0,(AL578+15)*AL1,AM1*AL1)</f>
        <v>0</v>
      </c>
      <c r="AM579" s="75">
        <f>IF(AK579=12,(AM578+1)*AL1,AM578*AL1)</f>
        <v>0</v>
      </c>
      <c r="AN579" s="75">
        <f>IF(AN577=AN578,(AN578+1-AO579)*AO1,AN578*AO1)</f>
        <v>0</v>
      </c>
      <c r="AO579" s="75">
        <f t="shared" si="444"/>
        <v>0</v>
      </c>
      <c r="AP579" s="75">
        <f>IF(AN578=AN579,BG579*AO1,(AP578-15)*AO1)</f>
        <v>0</v>
      </c>
      <c r="AQ579" s="75">
        <f>IF(AO579=12,(AQ578+1)*AO1,AQ578*AO1)</f>
        <v>0</v>
      </c>
      <c r="AR579" s="91">
        <f>SUM(MONTH(BC578+14)*AS1)</f>
        <v>0</v>
      </c>
      <c r="AS579" s="91">
        <f>SUM(DAY(BC578+14)*AS1)</f>
        <v>0</v>
      </c>
      <c r="AT579" s="91">
        <f>SUM(YEAR(BC578+14)*AS1)</f>
        <v>0</v>
      </c>
      <c r="AU579" s="91">
        <f>SUM(MONTH(BC578+7)*AV1)</f>
        <v>0</v>
      </c>
      <c r="AV579" s="91">
        <f>SUM(DAY(BC578+7)*AV1)</f>
        <v>0</v>
      </c>
      <c r="AW579" s="91">
        <f>SUM(YEAR(BC578+7)*AV1)</f>
        <v>0</v>
      </c>
      <c r="AX579" s="91">
        <f t="shared" si="422"/>
        <v>1</v>
      </c>
      <c r="AY579" s="91">
        <f t="shared" si="420"/>
        <v>1</v>
      </c>
      <c r="AZ579" s="91">
        <f t="shared" si="421"/>
        <v>0</v>
      </c>
      <c r="BA579" s="91">
        <f t="shared" si="421"/>
        <v>0</v>
      </c>
      <c r="BB579" s="79">
        <f t="shared" si="423"/>
        <v>0</v>
      </c>
      <c r="BC579" s="91">
        <f t="shared" si="424"/>
        <v>0</v>
      </c>
      <c r="BD579" s="75" t="s">
        <v>59</v>
      </c>
      <c r="BE579" s="91">
        <f>IF(BC579&lt;BU42,((BC579*10)+5),999999)</f>
        <v>5</v>
      </c>
      <c r="BF579" s="91">
        <f t="shared" si="425"/>
        <v>1</v>
      </c>
      <c r="BG579" s="75">
        <f t="shared" si="426"/>
        <v>0</v>
      </c>
      <c r="BH579" s="75">
        <f t="shared" si="445"/>
        <v>0</v>
      </c>
      <c r="BI579" s="75" t="b">
        <f t="shared" si="427"/>
        <v>0</v>
      </c>
      <c r="BJ579" s="75">
        <f t="shared" si="428"/>
        <v>0</v>
      </c>
      <c r="BK579" s="75">
        <f t="shared" si="429"/>
        <v>0</v>
      </c>
      <c r="BL579" s="75" t="b">
        <f t="shared" si="430"/>
        <v>1</v>
      </c>
      <c r="BM579" s="75">
        <f t="shared" si="431"/>
        <v>0</v>
      </c>
      <c r="BN579" s="75">
        <f t="shared" si="432"/>
        <v>0</v>
      </c>
      <c r="BO579" s="75" t="b">
        <f t="shared" si="433"/>
        <v>0</v>
      </c>
      <c r="BP579" s="75">
        <f t="shared" si="434"/>
        <v>0</v>
      </c>
      <c r="BQ579" s="75">
        <f t="shared" si="435"/>
        <v>0</v>
      </c>
      <c r="BR579" s="75"/>
      <c r="BS579" s="72" t="b">
        <f t="shared" si="459"/>
        <v>0</v>
      </c>
      <c r="BT579" s="72">
        <f t="shared" si="464"/>
        <v>0</v>
      </c>
      <c r="BU579" s="69" t="str">
        <f t="shared" si="463"/>
        <v/>
      </c>
      <c r="BV579" s="75"/>
      <c r="BW579" s="75"/>
      <c r="BX579" s="75"/>
      <c r="BY579" s="75"/>
      <c r="BZ579" s="75"/>
      <c r="CA579" s="75"/>
      <c r="CB579" s="75"/>
      <c r="CC579" s="75"/>
      <c r="CD579" s="79">
        <f t="shared" si="436"/>
        <v>0</v>
      </c>
      <c r="CE579" s="92">
        <f>IF(CD579&lt;CE3,CD579,CE3)</f>
        <v>0</v>
      </c>
      <c r="CF579" s="72" t="str">
        <f>IF(CE579&gt;=CE3,"BALLOON","PMT")</f>
        <v>PMT</v>
      </c>
      <c r="CG579" s="91">
        <f t="shared" si="446"/>
        <v>0</v>
      </c>
      <c r="CH579" s="91">
        <f>IF(BX1=360,CB5,CG579)</f>
        <v>0</v>
      </c>
      <c r="CI579" s="75" t="b">
        <f t="shared" si="437"/>
        <v>0</v>
      </c>
      <c r="CJ579" s="75">
        <f t="shared" si="447"/>
        <v>0</v>
      </c>
      <c r="CK579" s="75">
        <f>SUM(CJ579*CK1)</f>
        <v>0</v>
      </c>
      <c r="CL579" s="98">
        <f t="shared" si="438"/>
        <v>0</v>
      </c>
      <c r="CM579" s="97">
        <f>IF(CF579="PMT",E16-CL579,0)</f>
        <v>0</v>
      </c>
      <c r="CN579" s="97">
        <f t="shared" si="451"/>
        <v>0</v>
      </c>
      <c r="CO579" s="97">
        <f t="shared" si="439"/>
        <v>0</v>
      </c>
      <c r="CP579" s="97">
        <f t="shared" si="440"/>
        <v>0</v>
      </c>
      <c r="CQ579" s="94">
        <f t="shared" si="441"/>
        <v>0</v>
      </c>
      <c r="CR579" s="95">
        <f t="shared" si="448"/>
        <v>0</v>
      </c>
      <c r="CS579" s="96">
        <f t="shared" si="442"/>
        <v>0</v>
      </c>
      <c r="CT579" s="75">
        <f t="shared" si="450"/>
        <v>0</v>
      </c>
      <c r="CU579" s="99">
        <f t="shared" si="443"/>
        <v>0</v>
      </c>
      <c r="CV579" s="99">
        <f t="shared" si="469"/>
        <v>0</v>
      </c>
      <c r="CW579" s="100">
        <f t="shared" si="449"/>
        <v>0</v>
      </c>
      <c r="CX579" s="75">
        <f>SUM(CR579*CT579*BE1)</f>
        <v>0</v>
      </c>
    </row>
    <row r="580" spans="1:102" ht="18.95" customHeight="1">
      <c r="A580" s="45" t="str">
        <f t="shared" si="453"/>
        <v/>
      </c>
      <c r="B580" s="55" t="str">
        <f t="shared" si="455"/>
        <v/>
      </c>
      <c r="C580" s="47" t="str">
        <f t="shared" si="454"/>
        <v/>
      </c>
      <c r="D580" s="56" t="str">
        <f t="shared" si="456"/>
        <v/>
      </c>
      <c r="E580" s="121" t="str">
        <f t="shared" si="460"/>
        <v/>
      </c>
      <c r="F580" s="121"/>
      <c r="G580" s="57" t="str">
        <f t="shared" si="457"/>
        <v/>
      </c>
      <c r="H580" s="57" t="str">
        <f t="shared" si="458"/>
        <v/>
      </c>
      <c r="I580" s="128" t="str">
        <f t="shared" si="461"/>
        <v/>
      </c>
      <c r="J580" s="128" t="str">
        <f t="shared" si="462"/>
        <v/>
      </c>
      <c r="K580" s="140" t="str">
        <f t="shared" si="466"/>
        <v/>
      </c>
      <c r="L580" s="140"/>
      <c r="M580" s="139" t="str">
        <f t="shared" si="465"/>
        <v/>
      </c>
      <c r="N580" s="139"/>
      <c r="O580" s="46" t="str">
        <f t="shared" si="467"/>
        <v/>
      </c>
      <c r="P580" s="51" t="str">
        <f t="shared" si="468"/>
        <v/>
      </c>
      <c r="Q580" s="51"/>
      <c r="R580" s="75">
        <f>IF(R579+1&lt;13,(R579+1)*S1,1*S1)</f>
        <v>0</v>
      </c>
      <c r="S580" s="75">
        <f>SUM(BG580*S1)</f>
        <v>0</v>
      </c>
      <c r="T580" s="75">
        <f>IF(R580=1,(T579+1)*S1,T579*S1)</f>
        <v>0</v>
      </c>
      <c r="U580" s="75">
        <f>IF(U579+3&lt;13,(U579+3)*V1,(U579-9)*V1)</f>
        <v>0</v>
      </c>
      <c r="V580" s="75">
        <f>SUM(BG580*V1)</f>
        <v>0</v>
      </c>
      <c r="W580" s="75">
        <f>IF(U580&lt;4,(W579+1)*V1,W579*V1)</f>
        <v>0</v>
      </c>
      <c r="X580" s="75">
        <f>IF(X579+6&lt;13,(X579+6)*Y1,(X579-6)*Y1)</f>
        <v>0</v>
      </c>
      <c r="Y580" s="75">
        <f>SUM(BG580*Y1)</f>
        <v>0</v>
      </c>
      <c r="Z580" s="75">
        <f>IF(X580&lt;6,(Z579+1)*Y1,Z579*Y1)</f>
        <v>0</v>
      </c>
      <c r="AA580" s="75">
        <f>SUM(AA579*AB1)</f>
        <v>0</v>
      </c>
      <c r="AB580" s="75">
        <f>SUM(BG580*AB1)</f>
        <v>0</v>
      </c>
      <c r="AC580" s="75">
        <f>SUM(AC579+1*AB1)</f>
        <v>0</v>
      </c>
      <c r="AD580" s="75">
        <v>0</v>
      </c>
      <c r="AE580" s="75">
        <v>0</v>
      </c>
      <c r="AF580" s="75">
        <v>0</v>
      </c>
      <c r="AG580" s="75">
        <f>IF(AG579+2&lt;13,(AG579+2)*AH1,(AG579-10)*AH1)</f>
        <v>0</v>
      </c>
      <c r="AH580" s="75">
        <f>SUM(BG580*AH1)</f>
        <v>0</v>
      </c>
      <c r="AI580" s="75">
        <f>IF(AG580&lt;3,(AI579+1)*AH1,AI579*AH1)</f>
        <v>0</v>
      </c>
      <c r="AJ580" s="75">
        <f>IF(AJ578=AJ579,(AJ579+1-AK580)*AL1,AJ579*AL1)</f>
        <v>0</v>
      </c>
      <c r="AK580" s="75">
        <f t="shared" si="452"/>
        <v>0</v>
      </c>
      <c r="AL580" s="75">
        <f>IF(AJ580-AJ579=0,(AL579+15)*AL1,AM1*AL1)</f>
        <v>0</v>
      </c>
      <c r="AM580" s="75">
        <f>IF(AK580=12,(AM579+1)*AL1,AM579*AL1)</f>
        <v>0</v>
      </c>
      <c r="AN580" s="75">
        <f>IF(AN578=AN579,(AN579+1-AO580)*AO1,AN579*AO1)</f>
        <v>0</v>
      </c>
      <c r="AO580" s="75">
        <f t="shared" si="444"/>
        <v>0</v>
      </c>
      <c r="AP580" s="75">
        <f>IF(AN579=AN580,BG580*AO1,(AP579-15)*AO1)</f>
        <v>0</v>
      </c>
      <c r="AQ580" s="75">
        <f>IF(AO580=12,(AQ579+1)*AO1,AQ579*AO1)</f>
        <v>0</v>
      </c>
      <c r="AR580" s="91">
        <f>SUM(MONTH(BC579+14)*AS1)</f>
        <v>0</v>
      </c>
      <c r="AS580" s="91">
        <f>SUM(DAY(BC579+14)*AS1)</f>
        <v>0</v>
      </c>
      <c r="AT580" s="91">
        <f>SUM(YEAR(BC579+14)*AS1)</f>
        <v>0</v>
      </c>
      <c r="AU580" s="91">
        <f>SUM(MONTH(BC579+7)*AV1)</f>
        <v>0</v>
      </c>
      <c r="AV580" s="91">
        <f>SUM(DAY(BC579+7)*AV1)</f>
        <v>0</v>
      </c>
      <c r="AW580" s="91">
        <f>SUM(YEAR(BC579+7)*AV1)</f>
        <v>0</v>
      </c>
      <c r="AX580" s="91">
        <f t="shared" si="422"/>
        <v>1</v>
      </c>
      <c r="AY580" s="91">
        <f t="shared" ref="AY580:AY643" si="470">SUM(R580+U580+X580+AA580+AD580+AG580+AJ580+AN580+AR580+AU580+AX580)</f>
        <v>1</v>
      </c>
      <c r="AZ580" s="91">
        <f t="shared" ref="AZ580:BA643" si="471">SUM(S580+V580+Y580+AB580+AE580+AH580+AL580+AP580+AS580+AV580)</f>
        <v>0</v>
      </c>
      <c r="BA580" s="91">
        <f t="shared" si="471"/>
        <v>0</v>
      </c>
      <c r="BB580" s="79">
        <f t="shared" si="423"/>
        <v>0</v>
      </c>
      <c r="BC580" s="91">
        <f t="shared" si="424"/>
        <v>0</v>
      </c>
      <c r="BD580" s="75" t="s">
        <v>59</v>
      </c>
      <c r="BE580" s="91">
        <f>IF(BC580&lt;BU42,((BC580*10)+5),999999)</f>
        <v>5</v>
      </c>
      <c r="BF580" s="91">
        <f t="shared" si="425"/>
        <v>1</v>
      </c>
      <c r="BG580" s="75">
        <f t="shared" si="426"/>
        <v>0</v>
      </c>
      <c r="BH580" s="75">
        <f t="shared" si="445"/>
        <v>0</v>
      </c>
      <c r="BI580" s="75" t="b">
        <f t="shared" si="427"/>
        <v>0</v>
      </c>
      <c r="BJ580" s="75">
        <f t="shared" si="428"/>
        <v>0</v>
      </c>
      <c r="BK580" s="75">
        <f t="shared" si="429"/>
        <v>0</v>
      </c>
      <c r="BL580" s="75" t="b">
        <f t="shared" si="430"/>
        <v>1</v>
      </c>
      <c r="BM580" s="75">
        <f t="shared" si="431"/>
        <v>0</v>
      </c>
      <c r="BN580" s="75">
        <f t="shared" si="432"/>
        <v>0</v>
      </c>
      <c r="BO580" s="75" t="b">
        <f t="shared" si="433"/>
        <v>0</v>
      </c>
      <c r="BP580" s="75">
        <f t="shared" si="434"/>
        <v>0</v>
      </c>
      <c r="BQ580" s="75">
        <f t="shared" si="435"/>
        <v>0</v>
      </c>
      <c r="BR580" s="75"/>
      <c r="BS580" s="72" t="b">
        <f t="shared" si="459"/>
        <v>0</v>
      </c>
      <c r="BT580" s="72">
        <f t="shared" si="464"/>
        <v>0</v>
      </c>
      <c r="BU580" s="69" t="str">
        <f t="shared" si="463"/>
        <v/>
      </c>
      <c r="BV580" s="75"/>
      <c r="BW580" s="75"/>
      <c r="BX580" s="75"/>
      <c r="BY580" s="75"/>
      <c r="BZ580" s="75"/>
      <c r="CA580" s="75"/>
      <c r="CB580" s="75"/>
      <c r="CC580" s="75"/>
      <c r="CD580" s="79">
        <f t="shared" si="436"/>
        <v>0</v>
      </c>
      <c r="CE580" s="92">
        <f>IF(CD580&lt;CE3,CD580,CE3)</f>
        <v>0</v>
      </c>
      <c r="CF580" s="72" t="str">
        <f>IF(CE580&gt;=CE3,"BALLOON","PMT")</f>
        <v>PMT</v>
      </c>
      <c r="CG580" s="91">
        <f t="shared" si="446"/>
        <v>0</v>
      </c>
      <c r="CH580" s="91">
        <f>IF(BX1=360,CB5,CG580)</f>
        <v>0</v>
      </c>
      <c r="CI580" s="75" t="b">
        <f t="shared" si="437"/>
        <v>0</v>
      </c>
      <c r="CJ580" s="75">
        <f t="shared" si="447"/>
        <v>0</v>
      </c>
      <c r="CK580" s="75">
        <f>SUM(CJ580*CK1)</f>
        <v>0</v>
      </c>
      <c r="CL580" s="98">
        <f t="shared" si="438"/>
        <v>0</v>
      </c>
      <c r="CM580" s="97">
        <f>IF(CF580="PMT",E16-CL580,0)</f>
        <v>0</v>
      </c>
      <c r="CN580" s="97">
        <f t="shared" si="451"/>
        <v>0</v>
      </c>
      <c r="CO580" s="97">
        <f t="shared" si="439"/>
        <v>0</v>
      </c>
      <c r="CP580" s="97">
        <f t="shared" si="440"/>
        <v>0</v>
      </c>
      <c r="CQ580" s="94">
        <f t="shared" si="441"/>
        <v>0</v>
      </c>
      <c r="CR580" s="95">
        <f t="shared" si="448"/>
        <v>0</v>
      </c>
      <c r="CS580" s="96">
        <f t="shared" si="442"/>
        <v>0</v>
      </c>
      <c r="CT580" s="75">
        <f t="shared" si="450"/>
        <v>0</v>
      </c>
      <c r="CU580" s="99">
        <f t="shared" si="443"/>
        <v>0</v>
      </c>
      <c r="CV580" s="99">
        <f t="shared" si="469"/>
        <v>0</v>
      </c>
      <c r="CW580" s="100">
        <f t="shared" si="449"/>
        <v>0</v>
      </c>
      <c r="CX580" s="75">
        <f>SUM(CR580*CT580*BE1)</f>
        <v>0</v>
      </c>
    </row>
    <row r="581" spans="1:102" ht="18.95" customHeight="1">
      <c r="A581" s="45" t="str">
        <f t="shared" si="453"/>
        <v/>
      </c>
      <c r="B581" s="55" t="str">
        <f t="shared" si="455"/>
        <v/>
      </c>
      <c r="C581" s="47" t="str">
        <f t="shared" si="454"/>
        <v/>
      </c>
      <c r="D581" s="56" t="str">
        <f t="shared" si="456"/>
        <v/>
      </c>
      <c r="E581" s="121" t="str">
        <f t="shared" si="460"/>
        <v/>
      </c>
      <c r="F581" s="121"/>
      <c r="G581" s="57" t="str">
        <f t="shared" si="457"/>
        <v/>
      </c>
      <c r="H581" s="57" t="str">
        <f t="shared" si="458"/>
        <v/>
      </c>
      <c r="I581" s="128" t="str">
        <f t="shared" si="461"/>
        <v/>
      </c>
      <c r="J581" s="128" t="str">
        <f t="shared" si="462"/>
        <v/>
      </c>
      <c r="K581" s="140" t="str">
        <f t="shared" si="466"/>
        <v/>
      </c>
      <c r="L581" s="140"/>
      <c r="M581" s="139" t="str">
        <f t="shared" si="465"/>
        <v/>
      </c>
      <c r="N581" s="139"/>
      <c r="O581" s="46" t="str">
        <f t="shared" si="467"/>
        <v/>
      </c>
      <c r="P581" s="51" t="str">
        <f t="shared" si="468"/>
        <v/>
      </c>
      <c r="Q581" s="51"/>
      <c r="R581" s="75">
        <f>IF(R580+1&lt;13,(R580+1)*S1,1*S1)</f>
        <v>0</v>
      </c>
      <c r="S581" s="75">
        <f>SUM(BG581*S1)</f>
        <v>0</v>
      </c>
      <c r="T581" s="75">
        <f>IF(R581=1,(T580+1)*S1,T580*S1)</f>
        <v>0</v>
      </c>
      <c r="U581" s="75">
        <f>IF(U580+3&lt;13,(U580+3)*V1,(U580-9)*V1)</f>
        <v>0</v>
      </c>
      <c r="V581" s="75">
        <f>SUM(BG581*V1)</f>
        <v>0</v>
      </c>
      <c r="W581" s="75">
        <f>IF(U581&lt;4,(W580+1)*V1,W580*V1)</f>
        <v>0</v>
      </c>
      <c r="X581" s="75">
        <f>IF(X580+6&lt;13,(X580+6)*Y1,(X580-6)*Y1)</f>
        <v>0</v>
      </c>
      <c r="Y581" s="75">
        <f>SUM(BG581*Y1)</f>
        <v>0</v>
      </c>
      <c r="Z581" s="75">
        <f>IF(X581&lt;6,(Z580+1)*Y1,Z580*Y1)</f>
        <v>0</v>
      </c>
      <c r="AA581" s="75">
        <f>SUM(AA580*AB1)</f>
        <v>0</v>
      </c>
      <c r="AB581" s="75">
        <f>SUM(BG581*AB1)</f>
        <v>0</v>
      </c>
      <c r="AC581" s="75">
        <f>SUM(AC580+1*AB1)</f>
        <v>0</v>
      </c>
      <c r="AD581" s="75">
        <v>0</v>
      </c>
      <c r="AE581" s="75">
        <v>0</v>
      </c>
      <c r="AF581" s="75">
        <v>0</v>
      </c>
      <c r="AG581" s="75">
        <f>IF(AG580+2&lt;13,(AG580+2)*AH1,(AG580-10)*AH1)</f>
        <v>0</v>
      </c>
      <c r="AH581" s="75">
        <f>SUM(BG581*AH1)</f>
        <v>0</v>
      </c>
      <c r="AI581" s="75">
        <f>IF(AG581&lt;3,(AI580+1)*AH1,AI580*AH1)</f>
        <v>0</v>
      </c>
      <c r="AJ581" s="75">
        <f>IF(AJ579=AJ580,(AJ580+1-AK581)*AL1,AJ580*AL1)</f>
        <v>0</v>
      </c>
      <c r="AK581" s="75">
        <f t="shared" si="452"/>
        <v>0</v>
      </c>
      <c r="AL581" s="75">
        <f>IF(AJ581-AJ580=0,(AL580+15)*AL1,AM1*AL1)</f>
        <v>0</v>
      </c>
      <c r="AM581" s="75">
        <f>IF(AK581=12,(AM580+1)*AL1,AM580*AL1)</f>
        <v>0</v>
      </c>
      <c r="AN581" s="75">
        <f>IF(AN579=AN580,(AN580+1-AO581)*AO1,AN580*AO1)</f>
        <v>0</v>
      </c>
      <c r="AO581" s="75">
        <f t="shared" si="444"/>
        <v>0</v>
      </c>
      <c r="AP581" s="75">
        <f>IF(AN580=AN581,BG581*AO1,(AP580-15)*AO1)</f>
        <v>0</v>
      </c>
      <c r="AQ581" s="75">
        <f>IF(AO581=12,(AQ580+1)*AO1,AQ580*AO1)</f>
        <v>0</v>
      </c>
      <c r="AR581" s="91">
        <f>SUM(MONTH(BC580+14)*AS1)</f>
        <v>0</v>
      </c>
      <c r="AS581" s="91">
        <f>SUM(DAY(BC580+14)*AS1)</f>
        <v>0</v>
      </c>
      <c r="AT581" s="91">
        <f>SUM(YEAR(BC580+14)*AS1)</f>
        <v>0</v>
      </c>
      <c r="AU581" s="91">
        <f>SUM(MONTH(BC580+7)*AV1)</f>
        <v>0</v>
      </c>
      <c r="AV581" s="91">
        <f>SUM(DAY(BC580+7)*AV1)</f>
        <v>0</v>
      </c>
      <c r="AW581" s="91">
        <f>SUM(YEAR(BC580+7)*AV1)</f>
        <v>0</v>
      </c>
      <c r="AX581" s="91">
        <f t="shared" si="422"/>
        <v>1</v>
      </c>
      <c r="AY581" s="91">
        <f t="shared" si="470"/>
        <v>1</v>
      </c>
      <c r="AZ581" s="91">
        <f t="shared" si="471"/>
        <v>0</v>
      </c>
      <c r="BA581" s="91">
        <f t="shared" si="471"/>
        <v>0</v>
      </c>
      <c r="BB581" s="79">
        <f t="shared" si="423"/>
        <v>0</v>
      </c>
      <c r="BC581" s="91">
        <f t="shared" si="424"/>
        <v>0</v>
      </c>
      <c r="BD581" s="75" t="s">
        <v>59</v>
      </c>
      <c r="BE581" s="91">
        <f>IF(BC581&lt;BU42,((BC581*10)+5),999999)</f>
        <v>5</v>
      </c>
      <c r="BF581" s="91">
        <f t="shared" si="425"/>
        <v>1</v>
      </c>
      <c r="BG581" s="75">
        <f t="shared" si="426"/>
        <v>0</v>
      </c>
      <c r="BH581" s="75">
        <f t="shared" si="445"/>
        <v>0</v>
      </c>
      <c r="BI581" s="75" t="b">
        <f t="shared" si="427"/>
        <v>0</v>
      </c>
      <c r="BJ581" s="75">
        <f t="shared" si="428"/>
        <v>0</v>
      </c>
      <c r="BK581" s="75">
        <f t="shared" si="429"/>
        <v>0</v>
      </c>
      <c r="BL581" s="75" t="b">
        <f t="shared" si="430"/>
        <v>1</v>
      </c>
      <c r="BM581" s="75">
        <f t="shared" si="431"/>
        <v>0</v>
      </c>
      <c r="BN581" s="75">
        <f t="shared" si="432"/>
        <v>0</v>
      </c>
      <c r="BO581" s="75" t="b">
        <f t="shared" si="433"/>
        <v>0</v>
      </c>
      <c r="BP581" s="75">
        <f t="shared" si="434"/>
        <v>0</v>
      </c>
      <c r="BQ581" s="75">
        <f t="shared" si="435"/>
        <v>0</v>
      </c>
      <c r="BR581" s="75"/>
      <c r="BS581" s="72" t="b">
        <f t="shared" si="459"/>
        <v>0</v>
      </c>
      <c r="BT581" s="72">
        <f t="shared" si="464"/>
        <v>0</v>
      </c>
      <c r="BU581" s="69" t="str">
        <f t="shared" si="463"/>
        <v/>
      </c>
      <c r="BV581" s="75"/>
      <c r="BW581" s="75"/>
      <c r="BX581" s="75"/>
      <c r="BY581" s="75"/>
      <c r="BZ581" s="75"/>
      <c r="CA581" s="75"/>
      <c r="CB581" s="75"/>
      <c r="CC581" s="75"/>
      <c r="CD581" s="79">
        <f t="shared" si="436"/>
        <v>0</v>
      </c>
      <c r="CE581" s="92">
        <f>IF(CD581&lt;CE3,CD581,CE3)</f>
        <v>0</v>
      </c>
      <c r="CF581" s="72" t="str">
        <f>IF(CE581&gt;=CE3,"BALLOON","PMT")</f>
        <v>PMT</v>
      </c>
      <c r="CG581" s="91">
        <f t="shared" si="446"/>
        <v>0</v>
      </c>
      <c r="CH581" s="91">
        <f>IF(BX1=360,CB5,CG581)</f>
        <v>0</v>
      </c>
      <c r="CI581" s="75" t="b">
        <f t="shared" si="437"/>
        <v>0</v>
      </c>
      <c r="CJ581" s="75">
        <f t="shared" si="447"/>
        <v>0</v>
      </c>
      <c r="CK581" s="75">
        <f>SUM(CJ581*CK1)</f>
        <v>0</v>
      </c>
      <c r="CL581" s="98">
        <f t="shared" si="438"/>
        <v>0</v>
      </c>
      <c r="CM581" s="97">
        <f>IF(CF581="PMT",E16-CL581,0)</f>
        <v>0</v>
      </c>
      <c r="CN581" s="97">
        <f t="shared" si="451"/>
        <v>0</v>
      </c>
      <c r="CO581" s="97">
        <f t="shared" si="439"/>
        <v>0</v>
      </c>
      <c r="CP581" s="97">
        <f t="shared" si="440"/>
        <v>0</v>
      </c>
      <c r="CQ581" s="94">
        <f t="shared" si="441"/>
        <v>0</v>
      </c>
      <c r="CR581" s="95">
        <f t="shared" si="448"/>
        <v>0</v>
      </c>
      <c r="CS581" s="96">
        <f t="shared" si="442"/>
        <v>0</v>
      </c>
      <c r="CT581" s="75">
        <f t="shared" si="450"/>
        <v>0</v>
      </c>
      <c r="CU581" s="99">
        <f t="shared" si="443"/>
        <v>0</v>
      </c>
      <c r="CV581" s="99">
        <f t="shared" si="469"/>
        <v>0</v>
      </c>
      <c r="CW581" s="100">
        <f t="shared" si="449"/>
        <v>0</v>
      </c>
      <c r="CX581" s="75">
        <f>SUM(CR581*CT581*BE1)</f>
        <v>0</v>
      </c>
    </row>
    <row r="582" spans="1:102" ht="18.95" customHeight="1">
      <c r="A582" s="45" t="str">
        <f t="shared" si="453"/>
        <v/>
      </c>
      <c r="B582" s="55" t="str">
        <f t="shared" si="455"/>
        <v/>
      </c>
      <c r="C582" s="47" t="str">
        <f t="shared" si="454"/>
        <v/>
      </c>
      <c r="D582" s="56" t="str">
        <f t="shared" si="456"/>
        <v/>
      </c>
      <c r="E582" s="121" t="str">
        <f t="shared" si="460"/>
        <v/>
      </c>
      <c r="F582" s="121"/>
      <c r="G582" s="57" t="str">
        <f t="shared" si="457"/>
        <v/>
      </c>
      <c r="H582" s="57" t="str">
        <f t="shared" si="458"/>
        <v/>
      </c>
      <c r="I582" s="128" t="str">
        <f t="shared" si="461"/>
        <v/>
      </c>
      <c r="J582" s="128" t="str">
        <f t="shared" si="462"/>
        <v/>
      </c>
      <c r="K582" s="140" t="str">
        <f t="shared" si="466"/>
        <v/>
      </c>
      <c r="L582" s="140"/>
      <c r="M582" s="139" t="str">
        <f t="shared" si="465"/>
        <v/>
      </c>
      <c r="N582" s="139"/>
      <c r="O582" s="46" t="str">
        <f t="shared" si="467"/>
        <v/>
      </c>
      <c r="P582" s="51" t="str">
        <f t="shared" si="468"/>
        <v/>
      </c>
      <c r="Q582" s="51"/>
      <c r="R582" s="75">
        <f>IF(R581+1&lt;13,(R581+1)*S1,1*S1)</f>
        <v>0</v>
      </c>
      <c r="S582" s="75">
        <f>SUM(BG582*S1)</f>
        <v>0</v>
      </c>
      <c r="T582" s="75">
        <f>IF(R582=1,(T581+1)*S1,T581*S1)</f>
        <v>0</v>
      </c>
      <c r="U582" s="75">
        <f>IF(U581+3&lt;13,(U581+3)*V1,(U581-9)*V1)</f>
        <v>0</v>
      </c>
      <c r="V582" s="75">
        <f>SUM(BG582*V1)</f>
        <v>0</v>
      </c>
      <c r="W582" s="75">
        <f>IF(U582&lt;4,(W581+1)*V1,W581*V1)</f>
        <v>0</v>
      </c>
      <c r="X582" s="75">
        <f>IF(X581+6&lt;13,(X581+6)*Y1,(X581-6)*Y1)</f>
        <v>0</v>
      </c>
      <c r="Y582" s="75">
        <f>SUM(BG582*Y1)</f>
        <v>0</v>
      </c>
      <c r="Z582" s="75">
        <f>IF(X582&lt;6,(Z581+1)*Y1,Z581*Y1)</f>
        <v>0</v>
      </c>
      <c r="AA582" s="75">
        <f>SUM(AA581*AB1)</f>
        <v>0</v>
      </c>
      <c r="AB582" s="75">
        <f>SUM(BG582*AB1)</f>
        <v>0</v>
      </c>
      <c r="AC582" s="75">
        <f>SUM(AC581+1*AB1)</f>
        <v>0</v>
      </c>
      <c r="AD582" s="75">
        <v>0</v>
      </c>
      <c r="AE582" s="75">
        <v>0</v>
      </c>
      <c r="AF582" s="75">
        <v>0</v>
      </c>
      <c r="AG582" s="75">
        <f>IF(AG581+2&lt;13,(AG581+2)*AH1,(AG581-10)*AH1)</f>
        <v>0</v>
      </c>
      <c r="AH582" s="75">
        <f>SUM(BG582*AH1)</f>
        <v>0</v>
      </c>
      <c r="AI582" s="75">
        <f>IF(AG582&lt;3,(AI581+1)*AH1,AI581*AH1)</f>
        <v>0</v>
      </c>
      <c r="AJ582" s="75">
        <f>IF(AJ580=AJ581,(AJ581+1-AK582)*AL1,AJ581*AL1)</f>
        <v>0</v>
      </c>
      <c r="AK582" s="75">
        <f t="shared" si="452"/>
        <v>0</v>
      </c>
      <c r="AL582" s="75">
        <f>IF(AJ582-AJ581=0,(AL581+15)*AL1,AM1*AL1)</f>
        <v>0</v>
      </c>
      <c r="AM582" s="75">
        <f>IF(AK582=12,(AM581+1)*AL1,AM581*AL1)</f>
        <v>0</v>
      </c>
      <c r="AN582" s="75">
        <f>IF(AN580=AN581,(AN581+1-AO582)*AO1,AN581*AO1)</f>
        <v>0</v>
      </c>
      <c r="AO582" s="75">
        <f t="shared" si="444"/>
        <v>0</v>
      </c>
      <c r="AP582" s="75">
        <f>IF(AN581=AN582,BG582*AO1,(AP581-15)*AO1)</f>
        <v>0</v>
      </c>
      <c r="AQ582" s="75">
        <f>IF(AO582=12,(AQ581+1)*AO1,AQ581*AO1)</f>
        <v>0</v>
      </c>
      <c r="AR582" s="91">
        <f>SUM(MONTH(BC581+14)*AS1)</f>
        <v>0</v>
      </c>
      <c r="AS582" s="91">
        <f>SUM(DAY(BC581+14)*AS1)</f>
        <v>0</v>
      </c>
      <c r="AT582" s="91">
        <f>SUM(YEAR(BC581+14)*AS1)</f>
        <v>0</v>
      </c>
      <c r="AU582" s="91">
        <f>SUM(MONTH(BC581+7)*AV1)</f>
        <v>0</v>
      </c>
      <c r="AV582" s="91">
        <f>SUM(DAY(BC581+7)*AV1)</f>
        <v>0</v>
      </c>
      <c r="AW582" s="91">
        <f>SUM(YEAR(BC581+7)*AV1)</f>
        <v>0</v>
      </c>
      <c r="AX582" s="91">
        <f t="shared" ref="AX582:AX645" si="472">IF(BA582&gt;0,0,1)</f>
        <v>1</v>
      </c>
      <c r="AY582" s="91">
        <f t="shared" si="470"/>
        <v>1</v>
      </c>
      <c r="AZ582" s="91">
        <f t="shared" si="471"/>
        <v>0</v>
      </c>
      <c r="BA582" s="91">
        <f t="shared" si="471"/>
        <v>0</v>
      </c>
      <c r="BB582" s="79">
        <f t="shared" ref="BB582:BB645" si="473">DATE(BA582,AY582,AZ582)</f>
        <v>0</v>
      </c>
      <c r="BC582" s="91">
        <f t="shared" ref="BC582:BC645" si="474">DATE(BA582,AY582,AZ582)</f>
        <v>0</v>
      </c>
      <c r="BD582" s="75" t="s">
        <v>59</v>
      </c>
      <c r="BE582" s="91">
        <f>IF(BC582&lt;BU42,((BC582*10)+5),999999)</f>
        <v>5</v>
      </c>
      <c r="BF582" s="91">
        <f t="shared" ref="BF582:BF645" si="475">SUM(AY582)</f>
        <v>1</v>
      </c>
      <c r="BG582" s="75">
        <f t="shared" ref="BG582:BG645" si="476">SUM(BK582+BN582+BQ582)</f>
        <v>0</v>
      </c>
      <c r="BH582" s="75">
        <f t="shared" si="445"/>
        <v>0</v>
      </c>
      <c r="BI582" s="75" t="b">
        <f t="shared" ref="BI582:BI645" si="477">OR(BF582=4,BF582=6,BF582=7,BF582=9,BF582=11)</f>
        <v>0</v>
      </c>
      <c r="BJ582" s="75">
        <f t="shared" ref="BJ582:BJ645" si="478">IF(BH582&gt;30,30,BH582)</f>
        <v>0</v>
      </c>
      <c r="BK582" s="75">
        <f t="shared" ref="BK582:BK645" si="479">IF(BI582,BJ582,0)</f>
        <v>0</v>
      </c>
      <c r="BL582" s="75" t="b">
        <f t="shared" ref="BL582:BL645" si="480">OR(BF582=1,BF582=3,BF582=5,BF582=8,BF582=10,BF582=12)</f>
        <v>1</v>
      </c>
      <c r="BM582" s="75">
        <f t="shared" ref="BM582:BM645" si="481">IF(BH582&gt;31,31,BH582)</f>
        <v>0</v>
      </c>
      <c r="BN582" s="75">
        <f t="shared" ref="BN582:BN645" si="482">IF(BL582,BM582,0)</f>
        <v>0</v>
      </c>
      <c r="BO582" s="75" t="b">
        <f t="shared" ref="BO582:BO645" si="483">OR(BF582=2)</f>
        <v>0</v>
      </c>
      <c r="BP582" s="75">
        <f t="shared" ref="BP582:BP645" si="484">IF(BH582&gt;28,28,BH582)</f>
        <v>0</v>
      </c>
      <c r="BQ582" s="75">
        <f t="shared" ref="BQ582:BQ645" si="485">IF(BO582,BP582,0)</f>
        <v>0</v>
      </c>
      <c r="BR582" s="75"/>
      <c r="BS582" s="72" t="b">
        <f t="shared" si="459"/>
        <v>0</v>
      </c>
      <c r="BT582" s="72">
        <f t="shared" si="464"/>
        <v>0</v>
      </c>
      <c r="BU582" s="69" t="str">
        <f t="shared" si="463"/>
        <v/>
      </c>
      <c r="BV582" s="75"/>
      <c r="BW582" s="75"/>
      <c r="BX582" s="75"/>
      <c r="BY582" s="75"/>
      <c r="BZ582" s="75"/>
      <c r="CA582" s="75"/>
      <c r="CB582" s="75"/>
      <c r="CC582" s="75"/>
      <c r="CD582" s="79">
        <f t="shared" ref="CD582:CD645" si="486">SUM(BB581)</f>
        <v>0</v>
      </c>
      <c r="CE582" s="92">
        <f>IF(CD582&lt;CE3,CD582,CE3)</f>
        <v>0</v>
      </c>
      <c r="CF582" s="72" t="str">
        <f>IF(CE582&gt;=CE3,"BALLOON","PMT")</f>
        <v>PMT</v>
      </c>
      <c r="CG582" s="91">
        <f t="shared" si="446"/>
        <v>0</v>
      </c>
      <c r="CH582" s="91">
        <f>IF(BX1=360,CB5,CG582)</f>
        <v>0</v>
      </c>
      <c r="CI582" s="75" t="b">
        <f t="shared" ref="CI582:CI645" si="487">AND(CF582="BALLOON",CG582&lt;CH582)</f>
        <v>0</v>
      </c>
      <c r="CJ582" s="75">
        <f t="shared" si="447"/>
        <v>0</v>
      </c>
      <c r="CK582" s="75">
        <f>SUM(CJ582*CK1)</f>
        <v>0</v>
      </c>
      <c r="CL582" s="98">
        <f t="shared" ref="CL582:CL645" si="488">PMT(CK582,1,-CP581,CP581)</f>
        <v>0</v>
      </c>
      <c r="CM582" s="97">
        <f>IF(CF582="PMT",E16-CL582,0)</f>
        <v>0</v>
      </c>
      <c r="CN582" s="97">
        <f t="shared" si="451"/>
        <v>0</v>
      </c>
      <c r="CO582" s="97">
        <f t="shared" ref="CO582:CO645" si="489">IF(CF582="BALLOON",(CP581)*CT582,0)</f>
        <v>0</v>
      </c>
      <c r="CP582" s="97">
        <f t="shared" ref="CP582:CP645" si="490">SUM((CP581-CM582-CO582)*CT582)</f>
        <v>0</v>
      </c>
      <c r="CQ582" s="94">
        <f t="shared" ref="CQ582:CQ645" si="491">IF(CO582=0,CP582,CO582+CL582)</f>
        <v>0</v>
      </c>
      <c r="CR582" s="95">
        <f t="shared" si="448"/>
        <v>0</v>
      </c>
      <c r="CS582" s="96">
        <f t="shared" ref="CS582:CS645" si="492">IF(CL582+CM582&lt;CQ581,(CL582+CM582)*CR582,(CQ581+CL582)*CR582)</f>
        <v>0</v>
      </c>
      <c r="CT582" s="75">
        <f t="shared" si="450"/>
        <v>0</v>
      </c>
      <c r="CU582" s="99">
        <f t="shared" ref="CU582:CU645" si="493">IF(CO582=0,CL582+CM582,CO582+CL582)</f>
        <v>0</v>
      </c>
      <c r="CV582" s="99">
        <f t="shared" si="469"/>
        <v>0</v>
      </c>
      <c r="CW582" s="100">
        <f t="shared" si="449"/>
        <v>0</v>
      </c>
      <c r="CX582" s="75">
        <f>SUM(CR582*CT582*BE1)</f>
        <v>0</v>
      </c>
    </row>
    <row r="583" spans="1:102" ht="18.95" customHeight="1">
      <c r="A583" s="45" t="str">
        <f t="shared" si="453"/>
        <v/>
      </c>
      <c r="B583" s="55" t="str">
        <f t="shared" si="455"/>
        <v/>
      </c>
      <c r="C583" s="47" t="str">
        <f t="shared" si="454"/>
        <v/>
      </c>
      <c r="D583" s="56" t="str">
        <f t="shared" si="456"/>
        <v/>
      </c>
      <c r="E583" s="121" t="str">
        <f t="shared" si="460"/>
        <v/>
      </c>
      <c r="F583" s="121"/>
      <c r="G583" s="57" t="str">
        <f t="shared" si="457"/>
        <v/>
      </c>
      <c r="H583" s="57" t="str">
        <f t="shared" si="458"/>
        <v/>
      </c>
      <c r="I583" s="128" t="str">
        <f t="shared" si="461"/>
        <v/>
      </c>
      <c r="J583" s="128" t="str">
        <f t="shared" si="462"/>
        <v/>
      </c>
      <c r="K583" s="140" t="str">
        <f t="shared" si="466"/>
        <v/>
      </c>
      <c r="L583" s="140"/>
      <c r="M583" s="139" t="str">
        <f t="shared" si="465"/>
        <v/>
      </c>
      <c r="N583" s="139"/>
      <c r="O583" s="46" t="str">
        <f t="shared" si="467"/>
        <v/>
      </c>
      <c r="P583" s="51" t="str">
        <f t="shared" si="468"/>
        <v/>
      </c>
      <c r="Q583" s="51"/>
      <c r="R583" s="75">
        <f>IF(R582+1&lt;13,(R582+1)*S1,1*S1)</f>
        <v>0</v>
      </c>
      <c r="S583" s="75">
        <f>SUM(BG583*S1)</f>
        <v>0</v>
      </c>
      <c r="T583" s="75">
        <f>IF(R583=1,(T582+1)*S1,T582*S1)</f>
        <v>0</v>
      </c>
      <c r="U583" s="75">
        <f>IF(U582+3&lt;13,(U582+3)*V1,(U582-9)*V1)</f>
        <v>0</v>
      </c>
      <c r="V583" s="75">
        <f>SUM(BG583*V1)</f>
        <v>0</v>
      </c>
      <c r="W583" s="75">
        <f>IF(U583&lt;4,(W582+1)*V1,W582*V1)</f>
        <v>0</v>
      </c>
      <c r="X583" s="75">
        <f>IF(X582+6&lt;13,(X582+6)*Y1,(X582-6)*Y1)</f>
        <v>0</v>
      </c>
      <c r="Y583" s="75">
        <f>SUM(BG583*Y1)</f>
        <v>0</v>
      </c>
      <c r="Z583" s="75">
        <f>IF(X583&lt;6,(Z582+1)*Y1,Z582*Y1)</f>
        <v>0</v>
      </c>
      <c r="AA583" s="75">
        <f>SUM(AA582*AB1)</f>
        <v>0</v>
      </c>
      <c r="AB583" s="75">
        <f>SUM(BG583*AB1)</f>
        <v>0</v>
      </c>
      <c r="AC583" s="75">
        <f>SUM(AC582+1*AB1)</f>
        <v>0</v>
      </c>
      <c r="AD583" s="75">
        <v>0</v>
      </c>
      <c r="AE583" s="75">
        <v>0</v>
      </c>
      <c r="AF583" s="75">
        <v>0</v>
      </c>
      <c r="AG583" s="75">
        <f>IF(AG582+2&lt;13,(AG582+2)*AH1,(AG582-10)*AH1)</f>
        <v>0</v>
      </c>
      <c r="AH583" s="75">
        <f>SUM(BG583*AH1)</f>
        <v>0</v>
      </c>
      <c r="AI583" s="75">
        <f>IF(AG583&lt;3,(AI582+1)*AH1,AI582*AH1)</f>
        <v>0</v>
      </c>
      <c r="AJ583" s="75">
        <f>IF(AJ581=AJ582,(AJ582+1-AK583)*AL1,AJ582*AL1)</f>
        <v>0</v>
      </c>
      <c r="AK583" s="75">
        <f t="shared" si="452"/>
        <v>0</v>
      </c>
      <c r="AL583" s="75">
        <f>IF(AJ583-AJ582=0,(AL582+15)*AL1,AM1*AL1)</f>
        <v>0</v>
      </c>
      <c r="AM583" s="75">
        <f>IF(AK583=12,(AM582+1)*AL1,AM582*AL1)</f>
        <v>0</v>
      </c>
      <c r="AN583" s="75">
        <f>IF(AN581=AN582,(AN582+1-AO583)*AO1,AN582*AO1)</f>
        <v>0</v>
      </c>
      <c r="AO583" s="75">
        <f t="shared" ref="AO583:AO646" si="494">IF(AN582+AN581=24,12,0)</f>
        <v>0</v>
      </c>
      <c r="AP583" s="75">
        <f>IF(AN582=AN583,BG583*AO1,(AP582-15)*AO1)</f>
        <v>0</v>
      </c>
      <c r="AQ583" s="75">
        <f>IF(AO583=12,(AQ582+1)*AO1,AQ582*AO1)</f>
        <v>0</v>
      </c>
      <c r="AR583" s="91">
        <f>SUM(MONTH(BC582+14)*AS1)</f>
        <v>0</v>
      </c>
      <c r="AS583" s="91">
        <f>SUM(DAY(BC582+14)*AS1)</f>
        <v>0</v>
      </c>
      <c r="AT583" s="91">
        <f>SUM(YEAR(BC582+14)*AS1)</f>
        <v>0</v>
      </c>
      <c r="AU583" s="91">
        <f>SUM(MONTH(BC582+7)*AV1)</f>
        <v>0</v>
      </c>
      <c r="AV583" s="91">
        <f>SUM(DAY(BC582+7)*AV1)</f>
        <v>0</v>
      </c>
      <c r="AW583" s="91">
        <f>SUM(YEAR(BC582+7)*AV1)</f>
        <v>0</v>
      </c>
      <c r="AX583" s="91">
        <f t="shared" si="472"/>
        <v>1</v>
      </c>
      <c r="AY583" s="91">
        <f t="shared" si="470"/>
        <v>1</v>
      </c>
      <c r="AZ583" s="91">
        <f t="shared" si="471"/>
        <v>0</v>
      </c>
      <c r="BA583" s="91">
        <f t="shared" si="471"/>
        <v>0</v>
      </c>
      <c r="BB583" s="79">
        <f t="shared" si="473"/>
        <v>0</v>
      </c>
      <c r="BC583" s="91">
        <f t="shared" si="474"/>
        <v>0</v>
      </c>
      <c r="BD583" s="75" t="s">
        <v>59</v>
      </c>
      <c r="BE583" s="91">
        <f>IF(BC583&lt;BU42,((BC583*10)+5),999999)</f>
        <v>5</v>
      </c>
      <c r="BF583" s="91">
        <f t="shared" si="475"/>
        <v>1</v>
      </c>
      <c r="BG583" s="75">
        <f t="shared" si="476"/>
        <v>0</v>
      </c>
      <c r="BH583" s="75">
        <f t="shared" ref="BH583:BH646" si="495">SUM(BH582)</f>
        <v>0</v>
      </c>
      <c r="BI583" s="75" t="b">
        <f t="shared" si="477"/>
        <v>0</v>
      </c>
      <c r="BJ583" s="75">
        <f t="shared" si="478"/>
        <v>0</v>
      </c>
      <c r="BK583" s="75">
        <f t="shared" si="479"/>
        <v>0</v>
      </c>
      <c r="BL583" s="75" t="b">
        <f t="shared" si="480"/>
        <v>1</v>
      </c>
      <c r="BM583" s="75">
        <f t="shared" si="481"/>
        <v>0</v>
      </c>
      <c r="BN583" s="75">
        <f t="shared" si="482"/>
        <v>0</v>
      </c>
      <c r="BO583" s="75" t="b">
        <f t="shared" si="483"/>
        <v>0</v>
      </c>
      <c r="BP583" s="75">
        <f t="shared" si="484"/>
        <v>0</v>
      </c>
      <c r="BQ583" s="75">
        <f t="shared" si="485"/>
        <v>0</v>
      </c>
      <c r="BR583" s="75"/>
      <c r="BS583" s="72" t="b">
        <f t="shared" si="459"/>
        <v>0</v>
      </c>
      <c r="BT583" s="72">
        <f t="shared" si="464"/>
        <v>0</v>
      </c>
      <c r="BU583" s="69" t="str">
        <f t="shared" si="463"/>
        <v/>
      </c>
      <c r="BV583" s="75"/>
      <c r="BW583" s="75"/>
      <c r="BX583" s="75"/>
      <c r="BY583" s="75"/>
      <c r="BZ583" s="75"/>
      <c r="CA583" s="75"/>
      <c r="CB583" s="75"/>
      <c r="CC583" s="75"/>
      <c r="CD583" s="79">
        <f t="shared" si="486"/>
        <v>0</v>
      </c>
      <c r="CE583" s="92">
        <f>IF(CD583&lt;CE3,CD583,CE3)</f>
        <v>0</v>
      </c>
      <c r="CF583" s="72" t="str">
        <f>IF(CE583&gt;=CE3,"BALLOON","PMT")</f>
        <v>PMT</v>
      </c>
      <c r="CG583" s="91">
        <f t="shared" ref="CG583:CG646" si="496">SUM(CE583-CE582)</f>
        <v>0</v>
      </c>
      <c r="CH583" s="91">
        <f>IF(BX1=360,CB5,CG583)</f>
        <v>0</v>
      </c>
      <c r="CI583" s="75" t="b">
        <f t="shared" si="487"/>
        <v>0</v>
      </c>
      <c r="CJ583" s="75">
        <f t="shared" ref="CJ583:CJ646" si="497">IF(CI583,CG583,CH583)</f>
        <v>0</v>
      </c>
      <c r="CK583" s="75">
        <f>SUM(CJ583*CK1)</f>
        <v>0</v>
      </c>
      <c r="CL583" s="98">
        <f t="shared" si="488"/>
        <v>0</v>
      </c>
      <c r="CM583" s="97">
        <f>IF(CF583="PMT",E16-CL583,0)</f>
        <v>0</v>
      </c>
      <c r="CN583" s="97">
        <f t="shared" si="451"/>
        <v>0</v>
      </c>
      <c r="CO583" s="97">
        <f t="shared" si="489"/>
        <v>0</v>
      </c>
      <c r="CP583" s="97">
        <f t="shared" si="490"/>
        <v>0</v>
      </c>
      <c r="CQ583" s="94">
        <f t="shared" si="491"/>
        <v>0</v>
      </c>
      <c r="CR583" s="95">
        <f t="shared" ref="CR583:CR646" si="498">IF(CL583&gt;0,1,0)</f>
        <v>0</v>
      </c>
      <c r="CS583" s="96">
        <f t="shared" si="492"/>
        <v>0</v>
      </c>
      <c r="CT583" s="75">
        <f t="shared" si="450"/>
        <v>0</v>
      </c>
      <c r="CU583" s="99">
        <f t="shared" si="493"/>
        <v>0</v>
      </c>
      <c r="CV583" s="99">
        <f t="shared" si="469"/>
        <v>0</v>
      </c>
      <c r="CW583" s="100">
        <f t="shared" ref="CW583:CW646" si="499">SUM((CW582-CN583-CO583)*CR583*CT583)</f>
        <v>0</v>
      </c>
      <c r="CX583" s="75">
        <f>SUM(CR583*CT583*BE1)</f>
        <v>0</v>
      </c>
    </row>
    <row r="584" spans="1:102" ht="18.95" customHeight="1">
      <c r="A584" s="45" t="str">
        <f t="shared" si="453"/>
        <v/>
      </c>
      <c r="B584" s="55" t="str">
        <f t="shared" si="455"/>
        <v/>
      </c>
      <c r="C584" s="47" t="str">
        <f t="shared" si="454"/>
        <v/>
      </c>
      <c r="D584" s="56" t="str">
        <f t="shared" si="456"/>
        <v/>
      </c>
      <c r="E584" s="121" t="str">
        <f t="shared" si="460"/>
        <v/>
      </c>
      <c r="F584" s="121"/>
      <c r="G584" s="57" t="str">
        <f t="shared" si="457"/>
        <v/>
      </c>
      <c r="H584" s="57" t="str">
        <f t="shared" si="458"/>
        <v/>
      </c>
      <c r="I584" s="128" t="str">
        <f t="shared" si="461"/>
        <v/>
      </c>
      <c r="J584" s="128" t="str">
        <f t="shared" si="462"/>
        <v/>
      </c>
      <c r="K584" s="140" t="str">
        <f t="shared" si="466"/>
        <v/>
      </c>
      <c r="L584" s="140"/>
      <c r="M584" s="139" t="str">
        <f t="shared" si="465"/>
        <v/>
      </c>
      <c r="N584" s="139"/>
      <c r="O584" s="46" t="str">
        <f t="shared" si="467"/>
        <v/>
      </c>
      <c r="P584" s="51" t="str">
        <f t="shared" si="468"/>
        <v/>
      </c>
      <c r="Q584" s="51"/>
      <c r="R584" s="75">
        <f>IF(R583+1&lt;13,(R583+1)*S1,1*S1)</f>
        <v>0</v>
      </c>
      <c r="S584" s="75">
        <f>SUM(BG584*S1)</f>
        <v>0</v>
      </c>
      <c r="T584" s="75">
        <f>IF(R584=1,(T583+1)*S1,T583*S1)</f>
        <v>0</v>
      </c>
      <c r="U584" s="75">
        <f>IF(U583+3&lt;13,(U583+3)*V1,(U583-9)*V1)</f>
        <v>0</v>
      </c>
      <c r="V584" s="75">
        <f>SUM(BG584*V1)</f>
        <v>0</v>
      </c>
      <c r="W584" s="75">
        <f>IF(U584&lt;4,(W583+1)*V1,W583*V1)</f>
        <v>0</v>
      </c>
      <c r="X584" s="75">
        <f>IF(X583+6&lt;13,(X583+6)*Y1,(X583-6)*Y1)</f>
        <v>0</v>
      </c>
      <c r="Y584" s="75">
        <f>SUM(BG584*Y1)</f>
        <v>0</v>
      </c>
      <c r="Z584" s="75">
        <f>IF(X584&lt;6,(Z583+1)*Y1,Z583*Y1)</f>
        <v>0</v>
      </c>
      <c r="AA584" s="75">
        <f>SUM(AA583*AB1)</f>
        <v>0</v>
      </c>
      <c r="AB584" s="75">
        <f>SUM(BG584*AB1)</f>
        <v>0</v>
      </c>
      <c r="AC584" s="75">
        <f>SUM(AC583+1*AB1)</f>
        <v>0</v>
      </c>
      <c r="AD584" s="75">
        <v>0</v>
      </c>
      <c r="AE584" s="75">
        <v>0</v>
      </c>
      <c r="AF584" s="75">
        <v>0</v>
      </c>
      <c r="AG584" s="75">
        <f>IF(AG583+2&lt;13,(AG583+2)*AH1,(AG583-10)*AH1)</f>
        <v>0</v>
      </c>
      <c r="AH584" s="75">
        <f>SUM(BG584*AH1)</f>
        <v>0</v>
      </c>
      <c r="AI584" s="75">
        <f>IF(AG584&lt;3,(AI583+1)*AH1,AI583*AH1)</f>
        <v>0</v>
      </c>
      <c r="AJ584" s="75">
        <f>IF(AJ582=AJ583,(AJ583+1-AK584)*AL1,AJ583*AL1)</f>
        <v>0</v>
      </c>
      <c r="AK584" s="75">
        <f t="shared" si="452"/>
        <v>0</v>
      </c>
      <c r="AL584" s="75">
        <f>IF(AJ584-AJ583=0,(AL583+15)*AL1,AM1*AL1)</f>
        <v>0</v>
      </c>
      <c r="AM584" s="75">
        <f>IF(AK584=12,(AM583+1)*AL1,AM583*AL1)</f>
        <v>0</v>
      </c>
      <c r="AN584" s="75">
        <f>IF(AN582=AN583,(AN583+1-AO584)*AO1,AN583*AO1)</f>
        <v>0</v>
      </c>
      <c r="AO584" s="75">
        <f t="shared" si="494"/>
        <v>0</v>
      </c>
      <c r="AP584" s="75">
        <f>IF(AN583=AN584,BG584*AO1,(AP583-15)*AO1)</f>
        <v>0</v>
      </c>
      <c r="AQ584" s="75">
        <f>IF(AO584=12,(AQ583+1)*AO1,AQ583*AO1)</f>
        <v>0</v>
      </c>
      <c r="AR584" s="91">
        <f>SUM(MONTH(BC583+14)*AS1)</f>
        <v>0</v>
      </c>
      <c r="AS584" s="91">
        <f>SUM(DAY(BC583+14)*AS1)</f>
        <v>0</v>
      </c>
      <c r="AT584" s="91">
        <f>SUM(YEAR(BC583+14)*AS1)</f>
        <v>0</v>
      </c>
      <c r="AU584" s="91">
        <f>SUM(MONTH(BC583+7)*AV1)</f>
        <v>0</v>
      </c>
      <c r="AV584" s="91">
        <f>SUM(DAY(BC583+7)*AV1)</f>
        <v>0</v>
      </c>
      <c r="AW584" s="91">
        <f>SUM(YEAR(BC583+7)*AV1)</f>
        <v>0</v>
      </c>
      <c r="AX584" s="91">
        <f t="shared" si="472"/>
        <v>1</v>
      </c>
      <c r="AY584" s="91">
        <f t="shared" si="470"/>
        <v>1</v>
      </c>
      <c r="AZ584" s="91">
        <f t="shared" si="471"/>
        <v>0</v>
      </c>
      <c r="BA584" s="91">
        <f t="shared" si="471"/>
        <v>0</v>
      </c>
      <c r="BB584" s="79">
        <f t="shared" si="473"/>
        <v>0</v>
      </c>
      <c r="BC584" s="91">
        <f t="shared" si="474"/>
        <v>0</v>
      </c>
      <c r="BD584" s="75" t="s">
        <v>59</v>
      </c>
      <c r="BE584" s="91">
        <f>IF(BC584&lt;BU42,((BC584*10)+5),999999)</f>
        <v>5</v>
      </c>
      <c r="BF584" s="91">
        <f t="shared" si="475"/>
        <v>1</v>
      </c>
      <c r="BG584" s="75">
        <f t="shared" si="476"/>
        <v>0</v>
      </c>
      <c r="BH584" s="75">
        <f t="shared" si="495"/>
        <v>0</v>
      </c>
      <c r="BI584" s="75" t="b">
        <f t="shared" si="477"/>
        <v>0</v>
      </c>
      <c r="BJ584" s="75">
        <f t="shared" si="478"/>
        <v>0</v>
      </c>
      <c r="BK584" s="75">
        <f t="shared" si="479"/>
        <v>0</v>
      </c>
      <c r="BL584" s="75" t="b">
        <f t="shared" si="480"/>
        <v>1</v>
      </c>
      <c r="BM584" s="75">
        <f t="shared" si="481"/>
        <v>0</v>
      </c>
      <c r="BN584" s="75">
        <f t="shared" si="482"/>
        <v>0</v>
      </c>
      <c r="BO584" s="75" t="b">
        <f t="shared" si="483"/>
        <v>0</v>
      </c>
      <c r="BP584" s="75">
        <f t="shared" si="484"/>
        <v>0</v>
      </c>
      <c r="BQ584" s="75">
        <f t="shared" si="485"/>
        <v>0</v>
      </c>
      <c r="BR584" s="75"/>
      <c r="BS584" s="72" t="b">
        <f t="shared" si="459"/>
        <v>0</v>
      </c>
      <c r="BT584" s="72">
        <f t="shared" si="464"/>
        <v>0</v>
      </c>
      <c r="BU584" s="69" t="str">
        <f t="shared" si="463"/>
        <v/>
      </c>
      <c r="BV584" s="75"/>
      <c r="BW584" s="75"/>
      <c r="BX584" s="75"/>
      <c r="BY584" s="75"/>
      <c r="BZ584" s="75"/>
      <c r="CA584" s="75"/>
      <c r="CB584" s="75"/>
      <c r="CC584" s="75"/>
      <c r="CD584" s="79">
        <f t="shared" si="486"/>
        <v>0</v>
      </c>
      <c r="CE584" s="92">
        <f>IF(CD584&lt;CE3,CD584,CE3)</f>
        <v>0</v>
      </c>
      <c r="CF584" s="72" t="str">
        <f>IF(CE584&gt;=CE3,"BALLOON","PMT")</f>
        <v>PMT</v>
      </c>
      <c r="CG584" s="91">
        <f t="shared" si="496"/>
        <v>0</v>
      </c>
      <c r="CH584" s="91">
        <f>IF(BX1=360,CB5,CG584)</f>
        <v>0</v>
      </c>
      <c r="CI584" s="75" t="b">
        <f t="shared" si="487"/>
        <v>0</v>
      </c>
      <c r="CJ584" s="75">
        <f t="shared" si="497"/>
        <v>0</v>
      </c>
      <c r="CK584" s="75">
        <f>SUM(CJ584*CK1)</f>
        <v>0</v>
      </c>
      <c r="CL584" s="98">
        <f t="shared" si="488"/>
        <v>0</v>
      </c>
      <c r="CM584" s="97">
        <f>IF(CF584="PMT",E16-CL584,0)</f>
        <v>0</v>
      </c>
      <c r="CN584" s="97">
        <f t="shared" si="451"/>
        <v>0</v>
      </c>
      <c r="CO584" s="97">
        <f t="shared" si="489"/>
        <v>0</v>
      </c>
      <c r="CP584" s="97">
        <f t="shared" si="490"/>
        <v>0</v>
      </c>
      <c r="CQ584" s="94">
        <f t="shared" si="491"/>
        <v>0</v>
      </c>
      <c r="CR584" s="95">
        <f t="shared" si="498"/>
        <v>0</v>
      </c>
      <c r="CS584" s="96">
        <f t="shared" si="492"/>
        <v>0</v>
      </c>
      <c r="CT584" s="75">
        <f t="shared" si="450"/>
        <v>0</v>
      </c>
      <c r="CU584" s="99">
        <f t="shared" si="493"/>
        <v>0</v>
      </c>
      <c r="CV584" s="99">
        <f t="shared" si="469"/>
        <v>0</v>
      </c>
      <c r="CW584" s="100">
        <f t="shared" si="499"/>
        <v>0</v>
      </c>
      <c r="CX584" s="75">
        <f>SUM(CR584*CT584*BE1)</f>
        <v>0</v>
      </c>
    </row>
    <row r="585" spans="1:102" ht="18.95" customHeight="1">
      <c r="A585" s="45" t="str">
        <f t="shared" si="453"/>
        <v/>
      </c>
      <c r="B585" s="55" t="str">
        <f t="shared" si="455"/>
        <v/>
      </c>
      <c r="C585" s="47" t="str">
        <f t="shared" si="454"/>
        <v/>
      </c>
      <c r="D585" s="56" t="str">
        <f t="shared" si="456"/>
        <v/>
      </c>
      <c r="E585" s="121" t="str">
        <f t="shared" si="460"/>
        <v/>
      </c>
      <c r="F585" s="121"/>
      <c r="G585" s="57" t="str">
        <f t="shared" si="457"/>
        <v/>
      </c>
      <c r="H585" s="57" t="str">
        <f t="shared" si="458"/>
        <v/>
      </c>
      <c r="I585" s="128" t="str">
        <f t="shared" si="461"/>
        <v/>
      </c>
      <c r="J585" s="128" t="str">
        <f t="shared" si="462"/>
        <v/>
      </c>
      <c r="K585" s="140" t="str">
        <f t="shared" ref="K585:K604" si="500">IF(C585="","","_____________")</f>
        <v/>
      </c>
      <c r="L585" s="140"/>
      <c r="M585" s="139" t="str">
        <f t="shared" si="465"/>
        <v/>
      </c>
      <c r="N585" s="139"/>
      <c r="O585" s="46" t="str">
        <f t="shared" si="467"/>
        <v/>
      </c>
      <c r="P585" s="51" t="str">
        <f t="shared" si="468"/>
        <v/>
      </c>
      <c r="Q585" s="51"/>
      <c r="R585" s="75">
        <f>IF(R584+1&lt;13,(R584+1)*S1,1*S1)</f>
        <v>0</v>
      </c>
      <c r="S585" s="75">
        <f>SUM(BG585*S1)</f>
        <v>0</v>
      </c>
      <c r="T585" s="75">
        <f>IF(R585=1,(T584+1)*S1,T584*S1)</f>
        <v>0</v>
      </c>
      <c r="U585" s="75">
        <f>IF(U584+3&lt;13,(U584+3)*V1,(U584-9)*V1)</f>
        <v>0</v>
      </c>
      <c r="V585" s="75">
        <f>SUM(BG585*V1)</f>
        <v>0</v>
      </c>
      <c r="W585" s="75">
        <f>IF(U585&lt;4,(W584+1)*V1,W584*V1)</f>
        <v>0</v>
      </c>
      <c r="X585" s="75">
        <f>IF(X584+6&lt;13,(X584+6)*Y1,(X584-6)*Y1)</f>
        <v>0</v>
      </c>
      <c r="Y585" s="75">
        <f>SUM(BG585*Y1)</f>
        <v>0</v>
      </c>
      <c r="Z585" s="75">
        <f>IF(X585&lt;6,(Z584+1)*Y1,Z584*Y1)</f>
        <v>0</v>
      </c>
      <c r="AA585" s="75">
        <f>SUM(AA584*AB1)</f>
        <v>0</v>
      </c>
      <c r="AB585" s="75">
        <f>SUM(BG585*AB1)</f>
        <v>0</v>
      </c>
      <c r="AC585" s="75">
        <f>SUM(AC584+1*AB1)</f>
        <v>0</v>
      </c>
      <c r="AD585" s="75">
        <v>0</v>
      </c>
      <c r="AE585" s="75">
        <v>0</v>
      </c>
      <c r="AF585" s="75">
        <v>0</v>
      </c>
      <c r="AG585" s="75">
        <f>IF(AG584+2&lt;13,(AG584+2)*AH1,(AG584-10)*AH1)</f>
        <v>0</v>
      </c>
      <c r="AH585" s="75">
        <f>SUM(BG585*AH1)</f>
        <v>0</v>
      </c>
      <c r="AI585" s="75">
        <f>IF(AG585&lt;3,(AI584+1)*AH1,AI584*AH1)</f>
        <v>0</v>
      </c>
      <c r="AJ585" s="75">
        <f>IF(AJ583=AJ584,(AJ584+1-AK585)*AL1,AJ584*AL1)</f>
        <v>0</v>
      </c>
      <c r="AK585" s="75">
        <f t="shared" si="452"/>
        <v>0</v>
      </c>
      <c r="AL585" s="75">
        <f>IF(AJ585-AJ584=0,(AL584+15)*AL1,AM1*AL1)</f>
        <v>0</v>
      </c>
      <c r="AM585" s="75">
        <f>IF(AK585=12,(AM584+1)*AL1,AM584*AL1)</f>
        <v>0</v>
      </c>
      <c r="AN585" s="75">
        <f>IF(AN583=AN584,(AN584+1-AO585)*AO1,AN584*AO1)</f>
        <v>0</v>
      </c>
      <c r="AO585" s="75">
        <f t="shared" si="494"/>
        <v>0</v>
      </c>
      <c r="AP585" s="75">
        <f>IF(AN584=AN585,BG585*AO1,(AP584-15)*AO1)</f>
        <v>0</v>
      </c>
      <c r="AQ585" s="75">
        <f>IF(AO585=12,(AQ584+1)*AO1,AQ584*AO1)</f>
        <v>0</v>
      </c>
      <c r="AR585" s="91">
        <f>SUM(MONTH(BC584+14)*AS1)</f>
        <v>0</v>
      </c>
      <c r="AS585" s="91">
        <f>SUM(DAY(BC584+14)*AS1)</f>
        <v>0</v>
      </c>
      <c r="AT585" s="91">
        <f>SUM(YEAR(BC584+14)*AS1)</f>
        <v>0</v>
      </c>
      <c r="AU585" s="91">
        <f>SUM(MONTH(BC584+7)*AV1)</f>
        <v>0</v>
      </c>
      <c r="AV585" s="91">
        <f>SUM(DAY(BC584+7)*AV1)</f>
        <v>0</v>
      </c>
      <c r="AW585" s="91">
        <f>SUM(YEAR(BC584+7)*AV1)</f>
        <v>0</v>
      </c>
      <c r="AX585" s="91">
        <f t="shared" si="472"/>
        <v>1</v>
      </c>
      <c r="AY585" s="91">
        <f t="shared" si="470"/>
        <v>1</v>
      </c>
      <c r="AZ585" s="91">
        <f t="shared" si="471"/>
        <v>0</v>
      </c>
      <c r="BA585" s="91">
        <f t="shared" si="471"/>
        <v>0</v>
      </c>
      <c r="BB585" s="79">
        <f t="shared" si="473"/>
        <v>0</v>
      </c>
      <c r="BC585" s="91">
        <f t="shared" si="474"/>
        <v>0</v>
      </c>
      <c r="BD585" s="75" t="s">
        <v>59</v>
      </c>
      <c r="BE585" s="91">
        <f>IF(BC585&lt;BU42,((BC585*10)+5),999999)</f>
        <v>5</v>
      </c>
      <c r="BF585" s="91">
        <f t="shared" si="475"/>
        <v>1</v>
      </c>
      <c r="BG585" s="75">
        <f t="shared" si="476"/>
        <v>0</v>
      </c>
      <c r="BH585" s="75">
        <f t="shared" si="495"/>
        <v>0</v>
      </c>
      <c r="BI585" s="75" t="b">
        <f t="shared" si="477"/>
        <v>0</v>
      </c>
      <c r="BJ585" s="75">
        <f t="shared" si="478"/>
        <v>0</v>
      </c>
      <c r="BK585" s="75">
        <f t="shared" si="479"/>
        <v>0</v>
      </c>
      <c r="BL585" s="75" t="b">
        <f t="shared" si="480"/>
        <v>1</v>
      </c>
      <c r="BM585" s="75">
        <f t="shared" si="481"/>
        <v>0</v>
      </c>
      <c r="BN585" s="75">
        <f t="shared" si="482"/>
        <v>0</v>
      </c>
      <c r="BO585" s="75" t="b">
        <f t="shared" si="483"/>
        <v>0</v>
      </c>
      <c r="BP585" s="75">
        <f t="shared" si="484"/>
        <v>0</v>
      </c>
      <c r="BQ585" s="75">
        <f t="shared" si="485"/>
        <v>0</v>
      </c>
      <c r="BR585" s="75"/>
      <c r="BS585" s="72" t="b">
        <f t="shared" si="459"/>
        <v>0</v>
      </c>
      <c r="BT585" s="72">
        <f t="shared" si="464"/>
        <v>0</v>
      </c>
      <c r="BU585" s="69" t="str">
        <f t="shared" si="463"/>
        <v/>
      </c>
      <c r="BV585" s="75"/>
      <c r="BW585" s="75"/>
      <c r="BX585" s="75"/>
      <c r="BY585" s="75"/>
      <c r="BZ585" s="75"/>
      <c r="CA585" s="75"/>
      <c r="CB585" s="75"/>
      <c r="CC585" s="75"/>
      <c r="CD585" s="79">
        <f t="shared" si="486"/>
        <v>0</v>
      </c>
      <c r="CE585" s="92">
        <f>IF(CD585&lt;CE3,CD585,CE3)</f>
        <v>0</v>
      </c>
      <c r="CF585" s="72" t="str">
        <f>IF(CE585&gt;=CE3,"BALLOON","PMT")</f>
        <v>PMT</v>
      </c>
      <c r="CG585" s="91">
        <f t="shared" si="496"/>
        <v>0</v>
      </c>
      <c r="CH585" s="91">
        <f>IF(BX1=360,CB5,CG585)</f>
        <v>0</v>
      </c>
      <c r="CI585" s="75" t="b">
        <f t="shared" si="487"/>
        <v>0</v>
      </c>
      <c r="CJ585" s="75">
        <f t="shared" si="497"/>
        <v>0</v>
      </c>
      <c r="CK585" s="75">
        <f>SUM(CJ585*CK1)</f>
        <v>0</v>
      </c>
      <c r="CL585" s="98">
        <f t="shared" si="488"/>
        <v>0</v>
      </c>
      <c r="CM585" s="97">
        <f>IF(CF585="PMT",E16-CL585,0)</f>
        <v>0</v>
      </c>
      <c r="CN585" s="97">
        <f t="shared" si="451"/>
        <v>0</v>
      </c>
      <c r="CO585" s="97">
        <f t="shared" si="489"/>
        <v>0</v>
      </c>
      <c r="CP585" s="97">
        <f t="shared" si="490"/>
        <v>0</v>
      </c>
      <c r="CQ585" s="94">
        <f t="shared" si="491"/>
        <v>0</v>
      </c>
      <c r="CR585" s="95">
        <f t="shared" si="498"/>
        <v>0</v>
      </c>
      <c r="CS585" s="96">
        <f t="shared" si="492"/>
        <v>0</v>
      </c>
      <c r="CT585" s="75">
        <f t="shared" si="450"/>
        <v>0</v>
      </c>
      <c r="CU585" s="99">
        <f t="shared" si="493"/>
        <v>0</v>
      </c>
      <c r="CV585" s="99">
        <f t="shared" si="469"/>
        <v>0</v>
      </c>
      <c r="CW585" s="100">
        <f t="shared" si="499"/>
        <v>0</v>
      </c>
      <c r="CX585" s="75">
        <f>SUM(CR585*CT585*BE1)</f>
        <v>0</v>
      </c>
    </row>
    <row r="586" spans="1:102" ht="18.95" customHeight="1">
      <c r="A586" s="45" t="str">
        <f t="shared" si="453"/>
        <v/>
      </c>
      <c r="B586" s="55" t="str">
        <f t="shared" si="455"/>
        <v/>
      </c>
      <c r="C586" s="47" t="str">
        <f t="shared" si="454"/>
        <v/>
      </c>
      <c r="D586" s="56" t="str">
        <f t="shared" si="456"/>
        <v/>
      </c>
      <c r="E586" s="121" t="str">
        <f t="shared" si="460"/>
        <v/>
      </c>
      <c r="F586" s="121"/>
      <c r="G586" s="57" t="str">
        <f t="shared" si="457"/>
        <v/>
      </c>
      <c r="H586" s="57" t="str">
        <f t="shared" si="458"/>
        <v/>
      </c>
      <c r="I586" s="128" t="str">
        <f t="shared" si="461"/>
        <v/>
      </c>
      <c r="J586" s="128" t="str">
        <f t="shared" si="462"/>
        <v/>
      </c>
      <c r="K586" s="140" t="str">
        <f t="shared" si="500"/>
        <v/>
      </c>
      <c r="L586" s="140"/>
      <c r="M586" s="139" t="str">
        <f t="shared" si="465"/>
        <v/>
      </c>
      <c r="N586" s="139"/>
      <c r="O586" s="46" t="str">
        <f t="shared" si="467"/>
        <v/>
      </c>
      <c r="P586" s="51" t="str">
        <f t="shared" si="468"/>
        <v/>
      </c>
      <c r="Q586" s="51"/>
      <c r="R586" s="75">
        <f>IF(R585+1&lt;13,(R585+1)*S1,1*S1)</f>
        <v>0</v>
      </c>
      <c r="S586" s="75">
        <f>SUM(BG586*S1)</f>
        <v>0</v>
      </c>
      <c r="T586" s="75">
        <f>IF(R586=1,(T585+1)*S1,T585*S1)</f>
        <v>0</v>
      </c>
      <c r="U586" s="75">
        <f>IF(U585+3&lt;13,(U585+3)*V1,(U585-9)*V1)</f>
        <v>0</v>
      </c>
      <c r="V586" s="75">
        <f>SUM(BG586*V1)</f>
        <v>0</v>
      </c>
      <c r="W586" s="75">
        <f>IF(U586&lt;4,(W585+1)*V1,W585*V1)</f>
        <v>0</v>
      </c>
      <c r="X586" s="75">
        <f>IF(X585+6&lt;13,(X585+6)*Y1,(X585-6)*Y1)</f>
        <v>0</v>
      </c>
      <c r="Y586" s="75">
        <f>SUM(BG586*Y1)</f>
        <v>0</v>
      </c>
      <c r="Z586" s="75">
        <f>IF(X586&lt;6,(Z585+1)*Y1,Z585*Y1)</f>
        <v>0</v>
      </c>
      <c r="AA586" s="75">
        <f>SUM(AA585*AB1)</f>
        <v>0</v>
      </c>
      <c r="AB586" s="75">
        <f>SUM(BG586*AB1)</f>
        <v>0</v>
      </c>
      <c r="AC586" s="75">
        <f>SUM(AC585+1*AB1)</f>
        <v>0</v>
      </c>
      <c r="AD586" s="75">
        <v>0</v>
      </c>
      <c r="AE586" s="75">
        <v>0</v>
      </c>
      <c r="AF586" s="75">
        <v>0</v>
      </c>
      <c r="AG586" s="75">
        <f>IF(AG585+2&lt;13,(AG585+2)*AH1,(AG585-10)*AH1)</f>
        <v>0</v>
      </c>
      <c r="AH586" s="75">
        <f>SUM(BG586*AH1)</f>
        <v>0</v>
      </c>
      <c r="AI586" s="75">
        <f>IF(AG586&lt;3,(AI585+1)*AH1,AI585*AH1)</f>
        <v>0</v>
      </c>
      <c r="AJ586" s="75">
        <f>IF(AJ584=AJ585,(AJ585+1-AK586)*AL1,AJ585*AL1)</f>
        <v>0</v>
      </c>
      <c r="AK586" s="75">
        <f t="shared" si="452"/>
        <v>0</v>
      </c>
      <c r="AL586" s="75">
        <f>IF(AJ586-AJ585=0,(AL585+15)*AL1,AM1*AL1)</f>
        <v>0</v>
      </c>
      <c r="AM586" s="75">
        <f>IF(AK586=12,(AM585+1)*AL1,AM585*AL1)</f>
        <v>0</v>
      </c>
      <c r="AN586" s="75">
        <f>IF(AN584=AN585,(AN585+1-AO586)*AO1,AN585*AO1)</f>
        <v>0</v>
      </c>
      <c r="AO586" s="75">
        <f t="shared" si="494"/>
        <v>0</v>
      </c>
      <c r="AP586" s="75">
        <f>IF(AN585=AN586,BG586*AO1,(AP585-15)*AO1)</f>
        <v>0</v>
      </c>
      <c r="AQ586" s="75">
        <f>IF(AO586=12,(AQ585+1)*AO1,AQ585*AO1)</f>
        <v>0</v>
      </c>
      <c r="AR586" s="91">
        <f>SUM(MONTH(BC585+14)*AS1)</f>
        <v>0</v>
      </c>
      <c r="AS586" s="91">
        <f>SUM(DAY(BC585+14)*AS1)</f>
        <v>0</v>
      </c>
      <c r="AT586" s="91">
        <f>SUM(YEAR(BC585+14)*AS1)</f>
        <v>0</v>
      </c>
      <c r="AU586" s="91">
        <f>SUM(MONTH(BC585+7)*AV1)</f>
        <v>0</v>
      </c>
      <c r="AV586" s="91">
        <f>SUM(DAY(BC585+7)*AV1)</f>
        <v>0</v>
      </c>
      <c r="AW586" s="91">
        <f>SUM(YEAR(BC585+7)*AV1)</f>
        <v>0</v>
      </c>
      <c r="AX586" s="91">
        <f t="shared" si="472"/>
        <v>1</v>
      </c>
      <c r="AY586" s="91">
        <f t="shared" si="470"/>
        <v>1</v>
      </c>
      <c r="AZ586" s="91">
        <f t="shared" si="471"/>
        <v>0</v>
      </c>
      <c r="BA586" s="91">
        <f t="shared" si="471"/>
        <v>0</v>
      </c>
      <c r="BB586" s="79">
        <f t="shared" si="473"/>
        <v>0</v>
      </c>
      <c r="BC586" s="91">
        <f t="shared" si="474"/>
        <v>0</v>
      </c>
      <c r="BD586" s="75" t="s">
        <v>59</v>
      </c>
      <c r="BE586" s="91">
        <f>IF(BC586&lt;BU42,((BC586*10)+5),999999)</f>
        <v>5</v>
      </c>
      <c r="BF586" s="91">
        <f t="shared" si="475"/>
        <v>1</v>
      </c>
      <c r="BG586" s="75">
        <f t="shared" si="476"/>
        <v>0</v>
      </c>
      <c r="BH586" s="75">
        <f t="shared" si="495"/>
        <v>0</v>
      </c>
      <c r="BI586" s="75" t="b">
        <f t="shared" si="477"/>
        <v>0</v>
      </c>
      <c r="BJ586" s="75">
        <f t="shared" si="478"/>
        <v>0</v>
      </c>
      <c r="BK586" s="75">
        <f t="shared" si="479"/>
        <v>0</v>
      </c>
      <c r="BL586" s="75" t="b">
        <f t="shared" si="480"/>
        <v>1</v>
      </c>
      <c r="BM586" s="75">
        <f t="shared" si="481"/>
        <v>0</v>
      </c>
      <c r="BN586" s="75">
        <f t="shared" si="482"/>
        <v>0</v>
      </c>
      <c r="BO586" s="75" t="b">
        <f t="shared" si="483"/>
        <v>0</v>
      </c>
      <c r="BP586" s="75">
        <f t="shared" si="484"/>
        <v>0</v>
      </c>
      <c r="BQ586" s="75">
        <f t="shared" si="485"/>
        <v>0</v>
      </c>
      <c r="BR586" s="75"/>
      <c r="BS586" s="72" t="b">
        <f t="shared" si="459"/>
        <v>0</v>
      </c>
      <c r="BT586" s="72">
        <f t="shared" si="464"/>
        <v>0</v>
      </c>
      <c r="BU586" s="69" t="str">
        <f t="shared" si="463"/>
        <v/>
      </c>
      <c r="BV586" s="75"/>
      <c r="BW586" s="75"/>
      <c r="BX586" s="75"/>
      <c r="BY586" s="75"/>
      <c r="BZ586" s="75"/>
      <c r="CA586" s="75"/>
      <c r="CB586" s="75"/>
      <c r="CC586" s="75"/>
      <c r="CD586" s="79">
        <f t="shared" si="486"/>
        <v>0</v>
      </c>
      <c r="CE586" s="92">
        <f>IF(CD586&lt;CE3,CD586,CE3)</f>
        <v>0</v>
      </c>
      <c r="CF586" s="72" t="str">
        <f>IF(CE586&gt;=CE3,"BALLOON","PMT")</f>
        <v>PMT</v>
      </c>
      <c r="CG586" s="91">
        <f t="shared" si="496"/>
        <v>0</v>
      </c>
      <c r="CH586" s="91">
        <f>IF(BX1=360,CB5,CG586)</f>
        <v>0</v>
      </c>
      <c r="CI586" s="75" t="b">
        <f t="shared" si="487"/>
        <v>0</v>
      </c>
      <c r="CJ586" s="75">
        <f t="shared" si="497"/>
        <v>0</v>
      </c>
      <c r="CK586" s="75">
        <f>SUM(CJ586*CK1)</f>
        <v>0</v>
      </c>
      <c r="CL586" s="98">
        <f t="shared" si="488"/>
        <v>0</v>
      </c>
      <c r="CM586" s="97">
        <f>IF(CF586="PMT",E16-CL586,0)</f>
        <v>0</v>
      </c>
      <c r="CN586" s="97">
        <f t="shared" si="451"/>
        <v>0</v>
      </c>
      <c r="CO586" s="97">
        <f t="shared" si="489"/>
        <v>0</v>
      </c>
      <c r="CP586" s="97">
        <f t="shared" si="490"/>
        <v>0</v>
      </c>
      <c r="CQ586" s="94">
        <f t="shared" si="491"/>
        <v>0</v>
      </c>
      <c r="CR586" s="95">
        <f t="shared" si="498"/>
        <v>0</v>
      </c>
      <c r="CS586" s="96">
        <f t="shared" si="492"/>
        <v>0</v>
      </c>
      <c r="CT586" s="75">
        <f t="shared" si="450"/>
        <v>0</v>
      </c>
      <c r="CU586" s="99">
        <f t="shared" si="493"/>
        <v>0</v>
      </c>
      <c r="CV586" s="99">
        <f t="shared" si="469"/>
        <v>0</v>
      </c>
      <c r="CW586" s="100">
        <f t="shared" si="499"/>
        <v>0</v>
      </c>
      <c r="CX586" s="75">
        <f>SUM(CR586*CT586*BE1)</f>
        <v>0</v>
      </c>
    </row>
    <row r="587" spans="1:102" ht="18.95" customHeight="1">
      <c r="A587" s="45" t="str">
        <f t="shared" si="453"/>
        <v/>
      </c>
      <c r="B587" s="55" t="str">
        <f t="shared" si="455"/>
        <v/>
      </c>
      <c r="C587" s="47" t="str">
        <f t="shared" si="454"/>
        <v/>
      </c>
      <c r="D587" s="56" t="str">
        <f t="shared" si="456"/>
        <v/>
      </c>
      <c r="E587" s="121" t="str">
        <f t="shared" si="460"/>
        <v/>
      </c>
      <c r="F587" s="121"/>
      <c r="G587" s="57" t="str">
        <f t="shared" si="457"/>
        <v/>
      </c>
      <c r="H587" s="57" t="str">
        <f t="shared" si="458"/>
        <v/>
      </c>
      <c r="I587" s="128" t="str">
        <f t="shared" si="461"/>
        <v/>
      </c>
      <c r="J587" s="128" t="str">
        <f t="shared" si="462"/>
        <v/>
      </c>
      <c r="K587" s="140" t="str">
        <f t="shared" si="500"/>
        <v/>
      </c>
      <c r="L587" s="140"/>
      <c r="M587" s="139" t="str">
        <f t="shared" si="465"/>
        <v/>
      </c>
      <c r="N587" s="139"/>
      <c r="O587" s="46" t="str">
        <f t="shared" si="467"/>
        <v/>
      </c>
      <c r="P587" s="51" t="str">
        <f t="shared" si="468"/>
        <v/>
      </c>
      <c r="Q587" s="51"/>
      <c r="R587" s="75">
        <f>IF(R586+1&lt;13,(R586+1)*S1,1*S1)</f>
        <v>0</v>
      </c>
      <c r="S587" s="75">
        <f>SUM(BG587*S1)</f>
        <v>0</v>
      </c>
      <c r="T587" s="75">
        <f>IF(R587=1,(T586+1)*S1,T586*S1)</f>
        <v>0</v>
      </c>
      <c r="U587" s="75">
        <f>IF(U586+3&lt;13,(U586+3)*V1,(U586-9)*V1)</f>
        <v>0</v>
      </c>
      <c r="V587" s="75">
        <f>SUM(BG587*V1)</f>
        <v>0</v>
      </c>
      <c r="W587" s="75">
        <f>IF(U587&lt;4,(W586+1)*V1,W586*V1)</f>
        <v>0</v>
      </c>
      <c r="X587" s="75">
        <f>IF(X586+6&lt;13,(X586+6)*Y1,(X586-6)*Y1)</f>
        <v>0</v>
      </c>
      <c r="Y587" s="75">
        <f>SUM(BG587*Y1)</f>
        <v>0</v>
      </c>
      <c r="Z587" s="75">
        <f>IF(X587&lt;6,(Z586+1)*Y1,Z586*Y1)</f>
        <v>0</v>
      </c>
      <c r="AA587" s="75">
        <f>SUM(AA586*AB1)</f>
        <v>0</v>
      </c>
      <c r="AB587" s="75">
        <f>SUM(BG587*AB1)</f>
        <v>0</v>
      </c>
      <c r="AC587" s="75">
        <f>SUM(AC586+1*AB1)</f>
        <v>0</v>
      </c>
      <c r="AD587" s="75">
        <v>0</v>
      </c>
      <c r="AE587" s="75">
        <v>0</v>
      </c>
      <c r="AF587" s="75">
        <v>0</v>
      </c>
      <c r="AG587" s="75">
        <f>IF(AG586+2&lt;13,(AG586+2)*AH1,(AG586-10)*AH1)</f>
        <v>0</v>
      </c>
      <c r="AH587" s="75">
        <f>SUM(BG587*AH1)</f>
        <v>0</v>
      </c>
      <c r="AI587" s="75">
        <f>IF(AG587&lt;3,(AI586+1)*AH1,AI586*AH1)</f>
        <v>0</v>
      </c>
      <c r="AJ587" s="75">
        <f>IF(AJ585=AJ586,(AJ586+1-AK587)*AL1,AJ586*AL1)</f>
        <v>0</v>
      </c>
      <c r="AK587" s="75">
        <f t="shared" si="452"/>
        <v>0</v>
      </c>
      <c r="AL587" s="75">
        <f>IF(AJ587-AJ586=0,(AL586+15)*AL1,AM1*AL1)</f>
        <v>0</v>
      </c>
      <c r="AM587" s="75">
        <f>IF(AK587=12,(AM586+1)*AL1,AM586*AL1)</f>
        <v>0</v>
      </c>
      <c r="AN587" s="75">
        <f>IF(AN585=AN586,(AN586+1-AO587)*AO1,AN586*AO1)</f>
        <v>0</v>
      </c>
      <c r="AO587" s="75">
        <f t="shared" si="494"/>
        <v>0</v>
      </c>
      <c r="AP587" s="75">
        <f>IF(AN586=AN587,BG587*AO1,(AP586-15)*AO1)</f>
        <v>0</v>
      </c>
      <c r="AQ587" s="75">
        <f>IF(AO587=12,(AQ586+1)*AO1,AQ586*AO1)</f>
        <v>0</v>
      </c>
      <c r="AR587" s="91">
        <f>SUM(MONTH(BC586+14)*AS1)</f>
        <v>0</v>
      </c>
      <c r="AS587" s="91">
        <f>SUM(DAY(BC586+14)*AS1)</f>
        <v>0</v>
      </c>
      <c r="AT587" s="91">
        <f>SUM(YEAR(BC586+14)*AS1)</f>
        <v>0</v>
      </c>
      <c r="AU587" s="91">
        <f>SUM(MONTH(BC586+7)*AV1)</f>
        <v>0</v>
      </c>
      <c r="AV587" s="91">
        <f>SUM(DAY(BC586+7)*AV1)</f>
        <v>0</v>
      </c>
      <c r="AW587" s="91">
        <f>SUM(YEAR(BC586+7)*AV1)</f>
        <v>0</v>
      </c>
      <c r="AX587" s="91">
        <f t="shared" si="472"/>
        <v>1</v>
      </c>
      <c r="AY587" s="91">
        <f t="shared" si="470"/>
        <v>1</v>
      </c>
      <c r="AZ587" s="91">
        <f t="shared" si="471"/>
        <v>0</v>
      </c>
      <c r="BA587" s="91">
        <f t="shared" si="471"/>
        <v>0</v>
      </c>
      <c r="BB587" s="79">
        <f t="shared" si="473"/>
        <v>0</v>
      </c>
      <c r="BC587" s="91">
        <f t="shared" si="474"/>
        <v>0</v>
      </c>
      <c r="BD587" s="75" t="s">
        <v>59</v>
      </c>
      <c r="BE587" s="91">
        <f>IF(BC587&lt;BU42,((BC587*10)+5),999999)</f>
        <v>5</v>
      </c>
      <c r="BF587" s="91">
        <f t="shared" si="475"/>
        <v>1</v>
      </c>
      <c r="BG587" s="75">
        <f t="shared" si="476"/>
        <v>0</v>
      </c>
      <c r="BH587" s="75">
        <f t="shared" si="495"/>
        <v>0</v>
      </c>
      <c r="BI587" s="75" t="b">
        <f t="shared" si="477"/>
        <v>0</v>
      </c>
      <c r="BJ587" s="75">
        <f t="shared" si="478"/>
        <v>0</v>
      </c>
      <c r="BK587" s="75">
        <f t="shared" si="479"/>
        <v>0</v>
      </c>
      <c r="BL587" s="75" t="b">
        <f t="shared" si="480"/>
        <v>1</v>
      </c>
      <c r="BM587" s="75">
        <f t="shared" si="481"/>
        <v>0</v>
      </c>
      <c r="BN587" s="75">
        <f t="shared" si="482"/>
        <v>0</v>
      </c>
      <c r="BO587" s="75" t="b">
        <f t="shared" si="483"/>
        <v>0</v>
      </c>
      <c r="BP587" s="75">
        <f t="shared" si="484"/>
        <v>0</v>
      </c>
      <c r="BQ587" s="75">
        <f t="shared" si="485"/>
        <v>0</v>
      </c>
      <c r="BR587" s="75"/>
      <c r="BS587" s="72" t="b">
        <f t="shared" si="459"/>
        <v>0</v>
      </c>
      <c r="BT587" s="72">
        <f t="shared" si="464"/>
        <v>0</v>
      </c>
      <c r="BU587" s="69" t="str">
        <f t="shared" si="463"/>
        <v/>
      </c>
      <c r="BV587" s="75"/>
      <c r="BW587" s="75"/>
      <c r="BX587" s="75"/>
      <c r="BY587" s="75"/>
      <c r="BZ587" s="75"/>
      <c r="CA587" s="75"/>
      <c r="CB587" s="75"/>
      <c r="CC587" s="75"/>
      <c r="CD587" s="79">
        <f t="shared" si="486"/>
        <v>0</v>
      </c>
      <c r="CE587" s="92">
        <f>IF(CD587&lt;CE3,CD587,CE3)</f>
        <v>0</v>
      </c>
      <c r="CF587" s="72" t="str">
        <f>IF(CE587&gt;=CE3,"BALLOON","PMT")</f>
        <v>PMT</v>
      </c>
      <c r="CG587" s="91">
        <f t="shared" si="496"/>
        <v>0</v>
      </c>
      <c r="CH587" s="91">
        <f>IF(BX1=360,CB5,CG587)</f>
        <v>0</v>
      </c>
      <c r="CI587" s="75" t="b">
        <f t="shared" si="487"/>
        <v>0</v>
      </c>
      <c r="CJ587" s="75">
        <f t="shared" si="497"/>
        <v>0</v>
      </c>
      <c r="CK587" s="75">
        <f>SUM(CJ587*CK1)</f>
        <v>0</v>
      </c>
      <c r="CL587" s="98">
        <f t="shared" si="488"/>
        <v>0</v>
      </c>
      <c r="CM587" s="97">
        <f>IF(CF587="PMT",E16-CL587,0)</f>
        <v>0</v>
      </c>
      <c r="CN587" s="97">
        <f t="shared" si="451"/>
        <v>0</v>
      </c>
      <c r="CO587" s="97">
        <f t="shared" si="489"/>
        <v>0</v>
      </c>
      <c r="CP587" s="97">
        <f t="shared" si="490"/>
        <v>0</v>
      </c>
      <c r="CQ587" s="94">
        <f t="shared" si="491"/>
        <v>0</v>
      </c>
      <c r="CR587" s="95">
        <f t="shared" si="498"/>
        <v>0</v>
      </c>
      <c r="CS587" s="96">
        <f t="shared" si="492"/>
        <v>0</v>
      </c>
      <c r="CT587" s="75">
        <f t="shared" si="450"/>
        <v>0</v>
      </c>
      <c r="CU587" s="99">
        <f t="shared" si="493"/>
        <v>0</v>
      </c>
      <c r="CV587" s="99">
        <f t="shared" si="469"/>
        <v>0</v>
      </c>
      <c r="CW587" s="100">
        <f t="shared" si="499"/>
        <v>0</v>
      </c>
      <c r="CX587" s="75">
        <f>SUM(CR587*CT587*BE1)</f>
        <v>0</v>
      </c>
    </row>
    <row r="588" spans="1:102" ht="18.95" customHeight="1">
      <c r="A588" s="45" t="str">
        <f t="shared" si="453"/>
        <v/>
      </c>
      <c r="B588" s="55" t="str">
        <f t="shared" si="455"/>
        <v/>
      </c>
      <c r="C588" s="47" t="str">
        <f t="shared" si="454"/>
        <v/>
      </c>
      <c r="D588" s="56" t="str">
        <f t="shared" si="456"/>
        <v/>
      </c>
      <c r="E588" s="121" t="str">
        <f t="shared" si="460"/>
        <v/>
      </c>
      <c r="F588" s="121"/>
      <c r="G588" s="57" t="str">
        <f t="shared" si="457"/>
        <v/>
      </c>
      <c r="H588" s="57" t="str">
        <f t="shared" si="458"/>
        <v/>
      </c>
      <c r="I588" s="128" t="str">
        <f t="shared" si="461"/>
        <v/>
      </c>
      <c r="J588" s="128" t="str">
        <f t="shared" si="462"/>
        <v/>
      </c>
      <c r="K588" s="140" t="str">
        <f t="shared" si="500"/>
        <v/>
      </c>
      <c r="L588" s="140"/>
      <c r="M588" s="139" t="str">
        <f t="shared" si="465"/>
        <v/>
      </c>
      <c r="N588" s="139"/>
      <c r="O588" s="46" t="str">
        <f t="shared" si="467"/>
        <v/>
      </c>
      <c r="P588" s="51" t="str">
        <f t="shared" si="468"/>
        <v/>
      </c>
      <c r="Q588" s="51"/>
      <c r="R588" s="75">
        <f>IF(R587+1&lt;13,(R587+1)*S1,1*S1)</f>
        <v>0</v>
      </c>
      <c r="S588" s="75">
        <f>SUM(BG588*S1)</f>
        <v>0</v>
      </c>
      <c r="T588" s="75">
        <f>IF(R588=1,(T587+1)*S1,T587*S1)</f>
        <v>0</v>
      </c>
      <c r="U588" s="75">
        <f>IF(U587+3&lt;13,(U587+3)*V1,(U587-9)*V1)</f>
        <v>0</v>
      </c>
      <c r="V588" s="75">
        <f>SUM(BG588*V1)</f>
        <v>0</v>
      </c>
      <c r="W588" s="75">
        <f>IF(U588&lt;4,(W587+1)*V1,W587*V1)</f>
        <v>0</v>
      </c>
      <c r="X588" s="75">
        <f>IF(X587+6&lt;13,(X587+6)*Y1,(X587-6)*Y1)</f>
        <v>0</v>
      </c>
      <c r="Y588" s="75">
        <f>SUM(BG588*Y1)</f>
        <v>0</v>
      </c>
      <c r="Z588" s="75">
        <f>IF(X588&lt;6,(Z587+1)*Y1,Z587*Y1)</f>
        <v>0</v>
      </c>
      <c r="AA588" s="75">
        <f>SUM(AA587*AB1)</f>
        <v>0</v>
      </c>
      <c r="AB588" s="75">
        <f>SUM(BG588*AB1)</f>
        <v>0</v>
      </c>
      <c r="AC588" s="75">
        <f>SUM(AC587+1*AB1)</f>
        <v>0</v>
      </c>
      <c r="AD588" s="75">
        <v>0</v>
      </c>
      <c r="AE588" s="75">
        <v>0</v>
      </c>
      <c r="AF588" s="75">
        <v>0</v>
      </c>
      <c r="AG588" s="75">
        <f>IF(AG587+2&lt;13,(AG587+2)*AH1,(AG587-10)*AH1)</f>
        <v>0</v>
      </c>
      <c r="AH588" s="75">
        <f>SUM(BG588*AH1)</f>
        <v>0</v>
      </c>
      <c r="AI588" s="75">
        <f>IF(AG588&lt;3,(AI587+1)*AH1,AI587*AH1)</f>
        <v>0</v>
      </c>
      <c r="AJ588" s="75">
        <f>IF(AJ586=AJ587,(AJ587+1-AK588)*AL1,AJ587*AL1)</f>
        <v>0</v>
      </c>
      <c r="AK588" s="75">
        <f t="shared" si="452"/>
        <v>0</v>
      </c>
      <c r="AL588" s="75">
        <f>IF(AJ588-AJ587=0,(AL587+15)*AL1,AM1*AL1)</f>
        <v>0</v>
      </c>
      <c r="AM588" s="75">
        <f>IF(AK588=12,(AM587+1)*AL1,AM587*AL1)</f>
        <v>0</v>
      </c>
      <c r="AN588" s="75">
        <f>IF(AN586=AN587,(AN587+1-AO588)*AO1,AN587*AO1)</f>
        <v>0</v>
      </c>
      <c r="AO588" s="75">
        <f t="shared" si="494"/>
        <v>0</v>
      </c>
      <c r="AP588" s="75">
        <f>IF(AN587=AN588,BG588*AO1,(AP587-15)*AO1)</f>
        <v>0</v>
      </c>
      <c r="AQ588" s="75">
        <f>IF(AO588=12,(AQ587+1)*AO1,AQ587*AO1)</f>
        <v>0</v>
      </c>
      <c r="AR588" s="91">
        <f>SUM(MONTH(BC587+14)*AS1)</f>
        <v>0</v>
      </c>
      <c r="AS588" s="91">
        <f>SUM(DAY(BC587+14)*AS1)</f>
        <v>0</v>
      </c>
      <c r="AT588" s="91">
        <f>SUM(YEAR(BC587+14)*AS1)</f>
        <v>0</v>
      </c>
      <c r="AU588" s="91">
        <f>SUM(MONTH(BC587+7)*AV1)</f>
        <v>0</v>
      </c>
      <c r="AV588" s="91">
        <f>SUM(DAY(BC587+7)*AV1)</f>
        <v>0</v>
      </c>
      <c r="AW588" s="91">
        <f>SUM(YEAR(BC587+7)*AV1)</f>
        <v>0</v>
      </c>
      <c r="AX588" s="91">
        <f t="shared" si="472"/>
        <v>1</v>
      </c>
      <c r="AY588" s="91">
        <f t="shared" si="470"/>
        <v>1</v>
      </c>
      <c r="AZ588" s="91">
        <f t="shared" si="471"/>
        <v>0</v>
      </c>
      <c r="BA588" s="91">
        <f t="shared" si="471"/>
        <v>0</v>
      </c>
      <c r="BB588" s="79">
        <f t="shared" si="473"/>
        <v>0</v>
      </c>
      <c r="BC588" s="91">
        <f t="shared" si="474"/>
        <v>0</v>
      </c>
      <c r="BD588" s="75" t="s">
        <v>59</v>
      </c>
      <c r="BE588" s="91">
        <f>IF(BC588&lt;BU42,((BC588*10)+5),999999)</f>
        <v>5</v>
      </c>
      <c r="BF588" s="91">
        <f t="shared" si="475"/>
        <v>1</v>
      </c>
      <c r="BG588" s="75">
        <f t="shared" si="476"/>
        <v>0</v>
      </c>
      <c r="BH588" s="75">
        <f t="shared" si="495"/>
        <v>0</v>
      </c>
      <c r="BI588" s="75" t="b">
        <f t="shared" si="477"/>
        <v>0</v>
      </c>
      <c r="BJ588" s="75">
        <f t="shared" si="478"/>
        <v>0</v>
      </c>
      <c r="BK588" s="75">
        <f t="shared" si="479"/>
        <v>0</v>
      </c>
      <c r="BL588" s="75" t="b">
        <f t="shared" si="480"/>
        <v>1</v>
      </c>
      <c r="BM588" s="75">
        <f t="shared" si="481"/>
        <v>0</v>
      </c>
      <c r="BN588" s="75">
        <f t="shared" si="482"/>
        <v>0</v>
      </c>
      <c r="BO588" s="75" t="b">
        <f t="shared" si="483"/>
        <v>0</v>
      </c>
      <c r="BP588" s="75">
        <f t="shared" si="484"/>
        <v>0</v>
      </c>
      <c r="BQ588" s="75">
        <f t="shared" si="485"/>
        <v>0</v>
      </c>
      <c r="BR588" s="75"/>
      <c r="BS588" s="72" t="b">
        <f t="shared" si="459"/>
        <v>0</v>
      </c>
      <c r="BT588" s="72">
        <f t="shared" si="464"/>
        <v>0</v>
      </c>
      <c r="BU588" s="69" t="str">
        <f t="shared" si="463"/>
        <v/>
      </c>
      <c r="BV588" s="75"/>
      <c r="BW588" s="75"/>
      <c r="BX588" s="75"/>
      <c r="BY588" s="75"/>
      <c r="BZ588" s="75"/>
      <c r="CA588" s="75"/>
      <c r="CB588" s="75"/>
      <c r="CC588" s="75"/>
      <c r="CD588" s="79">
        <f t="shared" si="486"/>
        <v>0</v>
      </c>
      <c r="CE588" s="92">
        <f>IF(CD588&lt;CE3,CD588,CE3)</f>
        <v>0</v>
      </c>
      <c r="CF588" s="72" t="str">
        <f>IF(CE588&gt;=CE3,"BALLOON","PMT")</f>
        <v>PMT</v>
      </c>
      <c r="CG588" s="91">
        <f t="shared" si="496"/>
        <v>0</v>
      </c>
      <c r="CH588" s="91">
        <f>IF(BX1=360,CB5,CG588)</f>
        <v>0</v>
      </c>
      <c r="CI588" s="75" t="b">
        <f t="shared" si="487"/>
        <v>0</v>
      </c>
      <c r="CJ588" s="75">
        <f t="shared" si="497"/>
        <v>0</v>
      </c>
      <c r="CK588" s="75">
        <f>SUM(CJ588*CK1)</f>
        <v>0</v>
      </c>
      <c r="CL588" s="98">
        <f t="shared" si="488"/>
        <v>0</v>
      </c>
      <c r="CM588" s="97">
        <f>IF(CF588="PMT",E16-CL588,0)</f>
        <v>0</v>
      </c>
      <c r="CN588" s="97">
        <f t="shared" si="451"/>
        <v>0</v>
      </c>
      <c r="CO588" s="97">
        <f t="shared" si="489"/>
        <v>0</v>
      </c>
      <c r="CP588" s="97">
        <f t="shared" si="490"/>
        <v>0</v>
      </c>
      <c r="CQ588" s="94">
        <f t="shared" si="491"/>
        <v>0</v>
      </c>
      <c r="CR588" s="95">
        <f t="shared" si="498"/>
        <v>0</v>
      </c>
      <c r="CS588" s="96">
        <f t="shared" si="492"/>
        <v>0</v>
      </c>
      <c r="CT588" s="75">
        <f t="shared" si="450"/>
        <v>0</v>
      </c>
      <c r="CU588" s="99">
        <f t="shared" si="493"/>
        <v>0</v>
      </c>
      <c r="CV588" s="99">
        <f t="shared" si="469"/>
        <v>0</v>
      </c>
      <c r="CW588" s="100">
        <f t="shared" si="499"/>
        <v>0</v>
      </c>
      <c r="CX588" s="75">
        <f>SUM(CR588*CT588*BE1)</f>
        <v>0</v>
      </c>
    </row>
    <row r="589" spans="1:102" ht="18.95" customHeight="1">
      <c r="A589" s="45" t="str">
        <f t="shared" si="453"/>
        <v/>
      </c>
      <c r="B589" s="55" t="str">
        <f t="shared" si="455"/>
        <v/>
      </c>
      <c r="C589" s="47" t="str">
        <f t="shared" si="454"/>
        <v/>
      </c>
      <c r="D589" s="56" t="str">
        <f t="shared" si="456"/>
        <v/>
      </c>
      <c r="E589" s="121" t="str">
        <f t="shared" si="460"/>
        <v/>
      </c>
      <c r="F589" s="121"/>
      <c r="G589" s="57" t="str">
        <f t="shared" si="457"/>
        <v/>
      </c>
      <c r="H589" s="57" t="str">
        <f t="shared" si="458"/>
        <v/>
      </c>
      <c r="I589" s="128" t="str">
        <f t="shared" si="461"/>
        <v/>
      </c>
      <c r="J589" s="128" t="str">
        <f t="shared" si="462"/>
        <v/>
      </c>
      <c r="K589" s="140" t="str">
        <f t="shared" si="500"/>
        <v/>
      </c>
      <c r="L589" s="140"/>
      <c r="M589" s="139" t="str">
        <f t="shared" si="465"/>
        <v/>
      </c>
      <c r="N589" s="139"/>
      <c r="O589" s="46" t="str">
        <f t="shared" si="467"/>
        <v/>
      </c>
      <c r="P589" s="51" t="str">
        <f t="shared" si="468"/>
        <v/>
      </c>
      <c r="Q589" s="51"/>
      <c r="R589" s="75">
        <f>IF(R588+1&lt;13,(R588+1)*S1,1*S1)</f>
        <v>0</v>
      </c>
      <c r="S589" s="75">
        <f>SUM(BG589*S1)</f>
        <v>0</v>
      </c>
      <c r="T589" s="75">
        <f>IF(R589=1,(T588+1)*S1,T588*S1)</f>
        <v>0</v>
      </c>
      <c r="U589" s="75">
        <f>IF(U588+3&lt;13,(U588+3)*V1,(U588-9)*V1)</f>
        <v>0</v>
      </c>
      <c r="V589" s="75">
        <f>SUM(BG589*V1)</f>
        <v>0</v>
      </c>
      <c r="W589" s="75">
        <f>IF(U589&lt;4,(W588+1)*V1,W588*V1)</f>
        <v>0</v>
      </c>
      <c r="X589" s="75">
        <f>IF(X588+6&lt;13,(X588+6)*Y1,(X588-6)*Y1)</f>
        <v>0</v>
      </c>
      <c r="Y589" s="75">
        <f>SUM(BG589*Y1)</f>
        <v>0</v>
      </c>
      <c r="Z589" s="75">
        <f>IF(X589&lt;6,(Z588+1)*Y1,Z588*Y1)</f>
        <v>0</v>
      </c>
      <c r="AA589" s="75">
        <f>SUM(AA588*AB1)</f>
        <v>0</v>
      </c>
      <c r="AB589" s="75">
        <f>SUM(BG589*AB1)</f>
        <v>0</v>
      </c>
      <c r="AC589" s="75">
        <f>SUM(AC588+1*AB1)</f>
        <v>0</v>
      </c>
      <c r="AD589" s="75">
        <v>0</v>
      </c>
      <c r="AE589" s="75">
        <v>0</v>
      </c>
      <c r="AF589" s="75">
        <v>0</v>
      </c>
      <c r="AG589" s="75">
        <f>IF(AG588+2&lt;13,(AG588+2)*AH1,(AG588-10)*AH1)</f>
        <v>0</v>
      </c>
      <c r="AH589" s="75">
        <f>SUM(BG589*AH1)</f>
        <v>0</v>
      </c>
      <c r="AI589" s="75">
        <f>IF(AG589&lt;3,(AI588+1)*AH1,AI588*AH1)</f>
        <v>0</v>
      </c>
      <c r="AJ589" s="75">
        <f>IF(AJ587=AJ588,(AJ588+1-AK589)*AL1,AJ588*AL1)</f>
        <v>0</v>
      </c>
      <c r="AK589" s="75">
        <f t="shared" si="452"/>
        <v>0</v>
      </c>
      <c r="AL589" s="75">
        <f>IF(AJ589-AJ588=0,(AL588+15)*AL1,AM1*AL1)</f>
        <v>0</v>
      </c>
      <c r="AM589" s="75">
        <f>IF(AK589=12,(AM588+1)*AL1,AM588*AL1)</f>
        <v>0</v>
      </c>
      <c r="AN589" s="75">
        <f>IF(AN587=AN588,(AN588+1-AO589)*AO1,AN588*AO1)</f>
        <v>0</v>
      </c>
      <c r="AO589" s="75">
        <f t="shared" si="494"/>
        <v>0</v>
      </c>
      <c r="AP589" s="75">
        <f>IF(AN588=AN589,BG589*AO1,(AP588-15)*AO1)</f>
        <v>0</v>
      </c>
      <c r="AQ589" s="75">
        <f>IF(AO589=12,(AQ588+1)*AO1,AQ588*AO1)</f>
        <v>0</v>
      </c>
      <c r="AR589" s="91">
        <f>SUM(MONTH(BC588+14)*AS1)</f>
        <v>0</v>
      </c>
      <c r="AS589" s="91">
        <f>SUM(DAY(BC588+14)*AS1)</f>
        <v>0</v>
      </c>
      <c r="AT589" s="91">
        <f>SUM(YEAR(BC588+14)*AS1)</f>
        <v>0</v>
      </c>
      <c r="AU589" s="91">
        <f>SUM(MONTH(BC588+7)*AV1)</f>
        <v>0</v>
      </c>
      <c r="AV589" s="91">
        <f>SUM(DAY(BC588+7)*AV1)</f>
        <v>0</v>
      </c>
      <c r="AW589" s="91">
        <f>SUM(YEAR(BC588+7)*AV1)</f>
        <v>0</v>
      </c>
      <c r="AX589" s="91">
        <f t="shared" si="472"/>
        <v>1</v>
      </c>
      <c r="AY589" s="91">
        <f t="shared" si="470"/>
        <v>1</v>
      </c>
      <c r="AZ589" s="91">
        <f t="shared" si="471"/>
        <v>0</v>
      </c>
      <c r="BA589" s="91">
        <f t="shared" si="471"/>
        <v>0</v>
      </c>
      <c r="BB589" s="79">
        <f t="shared" si="473"/>
        <v>0</v>
      </c>
      <c r="BC589" s="91">
        <f t="shared" si="474"/>
        <v>0</v>
      </c>
      <c r="BD589" s="75" t="s">
        <v>59</v>
      </c>
      <c r="BE589" s="91">
        <f>IF(BC589&lt;BU42,((BC589*10)+5),999999)</f>
        <v>5</v>
      </c>
      <c r="BF589" s="91">
        <f t="shared" si="475"/>
        <v>1</v>
      </c>
      <c r="BG589" s="75">
        <f t="shared" si="476"/>
        <v>0</v>
      </c>
      <c r="BH589" s="75">
        <f t="shared" si="495"/>
        <v>0</v>
      </c>
      <c r="BI589" s="75" t="b">
        <f t="shared" si="477"/>
        <v>0</v>
      </c>
      <c r="BJ589" s="75">
        <f t="shared" si="478"/>
        <v>0</v>
      </c>
      <c r="BK589" s="75">
        <f t="shared" si="479"/>
        <v>0</v>
      </c>
      <c r="BL589" s="75" t="b">
        <f t="shared" si="480"/>
        <v>1</v>
      </c>
      <c r="BM589" s="75">
        <f t="shared" si="481"/>
        <v>0</v>
      </c>
      <c r="BN589" s="75">
        <f t="shared" si="482"/>
        <v>0</v>
      </c>
      <c r="BO589" s="75" t="b">
        <f t="shared" si="483"/>
        <v>0</v>
      </c>
      <c r="BP589" s="75">
        <f t="shared" si="484"/>
        <v>0</v>
      </c>
      <c r="BQ589" s="75">
        <f t="shared" si="485"/>
        <v>0</v>
      </c>
      <c r="BR589" s="75"/>
      <c r="BS589" s="72" t="b">
        <f t="shared" si="459"/>
        <v>0</v>
      </c>
      <c r="BT589" s="72">
        <f t="shared" si="464"/>
        <v>0</v>
      </c>
      <c r="BU589" s="69" t="str">
        <f t="shared" si="463"/>
        <v/>
      </c>
      <c r="BV589" s="75"/>
      <c r="BW589" s="75"/>
      <c r="BX589" s="75"/>
      <c r="BY589" s="75"/>
      <c r="BZ589" s="75"/>
      <c r="CA589" s="75"/>
      <c r="CB589" s="75"/>
      <c r="CC589" s="75"/>
      <c r="CD589" s="79">
        <f t="shared" si="486"/>
        <v>0</v>
      </c>
      <c r="CE589" s="92">
        <f>IF(CD589&lt;CE3,CD589,CE3)</f>
        <v>0</v>
      </c>
      <c r="CF589" s="72" t="str">
        <f>IF(CE589&gt;=CE3,"BALLOON","PMT")</f>
        <v>PMT</v>
      </c>
      <c r="CG589" s="91">
        <f t="shared" si="496"/>
        <v>0</v>
      </c>
      <c r="CH589" s="91">
        <f>IF(BX1=360,CB5,CG589)</f>
        <v>0</v>
      </c>
      <c r="CI589" s="75" t="b">
        <f t="shared" si="487"/>
        <v>0</v>
      </c>
      <c r="CJ589" s="75">
        <f t="shared" si="497"/>
        <v>0</v>
      </c>
      <c r="CK589" s="75">
        <f>SUM(CJ589*CK1)</f>
        <v>0</v>
      </c>
      <c r="CL589" s="98">
        <f t="shared" si="488"/>
        <v>0</v>
      </c>
      <c r="CM589" s="97">
        <f>IF(CF589="PMT",E16-CL589,0)</f>
        <v>0</v>
      </c>
      <c r="CN589" s="97">
        <f t="shared" si="451"/>
        <v>0</v>
      </c>
      <c r="CO589" s="97">
        <f t="shared" si="489"/>
        <v>0</v>
      </c>
      <c r="CP589" s="97">
        <f t="shared" si="490"/>
        <v>0</v>
      </c>
      <c r="CQ589" s="94">
        <f t="shared" si="491"/>
        <v>0</v>
      </c>
      <c r="CR589" s="95">
        <f t="shared" si="498"/>
        <v>0</v>
      </c>
      <c r="CS589" s="96">
        <f t="shared" si="492"/>
        <v>0</v>
      </c>
      <c r="CT589" s="75">
        <f t="shared" si="450"/>
        <v>0</v>
      </c>
      <c r="CU589" s="99">
        <f t="shared" si="493"/>
        <v>0</v>
      </c>
      <c r="CV589" s="99">
        <f t="shared" si="469"/>
        <v>0</v>
      </c>
      <c r="CW589" s="100">
        <f t="shared" si="499"/>
        <v>0</v>
      </c>
      <c r="CX589" s="75">
        <f>SUM(CR589*CT589*BE1)</f>
        <v>0</v>
      </c>
    </row>
    <row r="590" spans="1:102" ht="18.95" customHeight="1">
      <c r="A590" s="45" t="str">
        <f t="shared" si="453"/>
        <v/>
      </c>
      <c r="B590" s="55" t="str">
        <f t="shared" si="455"/>
        <v/>
      </c>
      <c r="C590" s="47" t="str">
        <f t="shared" si="454"/>
        <v/>
      </c>
      <c r="D590" s="56" t="str">
        <f t="shared" si="456"/>
        <v/>
      </c>
      <c r="E590" s="121" t="str">
        <f t="shared" si="460"/>
        <v/>
      </c>
      <c r="F590" s="121"/>
      <c r="G590" s="57" t="str">
        <f t="shared" si="457"/>
        <v/>
      </c>
      <c r="H590" s="57" t="str">
        <f t="shared" si="458"/>
        <v/>
      </c>
      <c r="I590" s="128" t="str">
        <f t="shared" si="461"/>
        <v/>
      </c>
      <c r="J590" s="128" t="str">
        <f t="shared" si="462"/>
        <v/>
      </c>
      <c r="K590" s="140" t="str">
        <f t="shared" si="500"/>
        <v/>
      </c>
      <c r="L590" s="140"/>
      <c r="M590" s="139" t="str">
        <f t="shared" si="465"/>
        <v/>
      </c>
      <c r="N590" s="139"/>
      <c r="O590" s="46" t="str">
        <f t="shared" si="467"/>
        <v/>
      </c>
      <c r="P590" s="51" t="str">
        <f t="shared" si="468"/>
        <v/>
      </c>
      <c r="Q590" s="51"/>
      <c r="R590" s="75">
        <f>IF(R589+1&lt;13,(R589+1)*S1,1*S1)</f>
        <v>0</v>
      </c>
      <c r="S590" s="75">
        <f>SUM(BG590*S1)</f>
        <v>0</v>
      </c>
      <c r="T590" s="75">
        <f>IF(R590=1,(T589+1)*S1,T589*S1)</f>
        <v>0</v>
      </c>
      <c r="U590" s="75">
        <f>IF(U589+3&lt;13,(U589+3)*V1,(U589-9)*V1)</f>
        <v>0</v>
      </c>
      <c r="V590" s="75">
        <f>SUM(BG590*V1)</f>
        <v>0</v>
      </c>
      <c r="W590" s="75">
        <f>IF(U590&lt;4,(W589+1)*V1,W589*V1)</f>
        <v>0</v>
      </c>
      <c r="X590" s="75">
        <f>IF(X589+6&lt;13,(X589+6)*Y1,(X589-6)*Y1)</f>
        <v>0</v>
      </c>
      <c r="Y590" s="75">
        <f>SUM(BG590*Y1)</f>
        <v>0</v>
      </c>
      <c r="Z590" s="75">
        <f>IF(X590&lt;6,(Z589+1)*Y1,Z589*Y1)</f>
        <v>0</v>
      </c>
      <c r="AA590" s="75">
        <f>SUM(AA589*AB1)</f>
        <v>0</v>
      </c>
      <c r="AB590" s="75">
        <f>SUM(BG590*AB1)</f>
        <v>0</v>
      </c>
      <c r="AC590" s="75">
        <f>SUM(AC589+1*AB1)</f>
        <v>0</v>
      </c>
      <c r="AD590" s="75">
        <v>0</v>
      </c>
      <c r="AE590" s="75">
        <v>0</v>
      </c>
      <c r="AF590" s="75">
        <v>0</v>
      </c>
      <c r="AG590" s="75">
        <f>IF(AG589+2&lt;13,(AG589+2)*AH1,(AG589-10)*AH1)</f>
        <v>0</v>
      </c>
      <c r="AH590" s="75">
        <f>SUM(BG590*AH1)</f>
        <v>0</v>
      </c>
      <c r="AI590" s="75">
        <f>IF(AG590&lt;3,(AI589+1)*AH1,AI589*AH1)</f>
        <v>0</v>
      </c>
      <c r="AJ590" s="75">
        <f>IF(AJ588=AJ589,(AJ589+1-AK590)*AL1,AJ589*AL1)</f>
        <v>0</v>
      </c>
      <c r="AK590" s="75">
        <f t="shared" si="452"/>
        <v>0</v>
      </c>
      <c r="AL590" s="75">
        <f>IF(AJ590-AJ589=0,(AL589+15)*AL1,AM1*AL1)</f>
        <v>0</v>
      </c>
      <c r="AM590" s="75">
        <f>IF(AK590=12,(AM589+1)*AL1,AM589*AL1)</f>
        <v>0</v>
      </c>
      <c r="AN590" s="75">
        <f>IF(AN588=AN589,(AN589+1-AO590)*AO1,AN589*AO1)</f>
        <v>0</v>
      </c>
      <c r="AO590" s="75">
        <f t="shared" si="494"/>
        <v>0</v>
      </c>
      <c r="AP590" s="75">
        <f>IF(AN589=AN590,BG590*AO1,(AP589-15)*AO1)</f>
        <v>0</v>
      </c>
      <c r="AQ590" s="75">
        <f>IF(AO590=12,(AQ589+1)*AO1,AQ589*AO1)</f>
        <v>0</v>
      </c>
      <c r="AR590" s="91">
        <f>SUM(MONTH(BC589+14)*AS1)</f>
        <v>0</v>
      </c>
      <c r="AS590" s="91">
        <f>SUM(DAY(BC589+14)*AS1)</f>
        <v>0</v>
      </c>
      <c r="AT590" s="91">
        <f>SUM(YEAR(BC589+14)*AS1)</f>
        <v>0</v>
      </c>
      <c r="AU590" s="91">
        <f>SUM(MONTH(BC589+7)*AV1)</f>
        <v>0</v>
      </c>
      <c r="AV590" s="91">
        <f>SUM(DAY(BC589+7)*AV1)</f>
        <v>0</v>
      </c>
      <c r="AW590" s="91">
        <f>SUM(YEAR(BC589+7)*AV1)</f>
        <v>0</v>
      </c>
      <c r="AX590" s="91">
        <f t="shared" si="472"/>
        <v>1</v>
      </c>
      <c r="AY590" s="91">
        <f t="shared" si="470"/>
        <v>1</v>
      </c>
      <c r="AZ590" s="91">
        <f t="shared" si="471"/>
        <v>0</v>
      </c>
      <c r="BA590" s="91">
        <f t="shared" si="471"/>
        <v>0</v>
      </c>
      <c r="BB590" s="79">
        <f t="shared" si="473"/>
        <v>0</v>
      </c>
      <c r="BC590" s="91">
        <f t="shared" si="474"/>
        <v>0</v>
      </c>
      <c r="BD590" s="75" t="s">
        <v>59</v>
      </c>
      <c r="BE590" s="91">
        <f>IF(BC590&lt;BU42,((BC590*10)+5),999999)</f>
        <v>5</v>
      </c>
      <c r="BF590" s="91">
        <f t="shared" si="475"/>
        <v>1</v>
      </c>
      <c r="BG590" s="75">
        <f t="shared" si="476"/>
        <v>0</v>
      </c>
      <c r="BH590" s="75">
        <f t="shared" si="495"/>
        <v>0</v>
      </c>
      <c r="BI590" s="75" t="b">
        <f t="shared" si="477"/>
        <v>0</v>
      </c>
      <c r="BJ590" s="75">
        <f t="shared" si="478"/>
        <v>0</v>
      </c>
      <c r="BK590" s="75">
        <f t="shared" si="479"/>
        <v>0</v>
      </c>
      <c r="BL590" s="75" t="b">
        <f t="shared" si="480"/>
        <v>1</v>
      </c>
      <c r="BM590" s="75">
        <f t="shared" si="481"/>
        <v>0</v>
      </c>
      <c r="BN590" s="75">
        <f t="shared" si="482"/>
        <v>0</v>
      </c>
      <c r="BO590" s="75" t="b">
        <f t="shared" si="483"/>
        <v>0</v>
      </c>
      <c r="BP590" s="75">
        <f t="shared" si="484"/>
        <v>0</v>
      </c>
      <c r="BQ590" s="75">
        <f t="shared" si="485"/>
        <v>0</v>
      </c>
      <c r="BR590" s="75"/>
      <c r="BS590" s="72" t="b">
        <f t="shared" si="459"/>
        <v>0</v>
      </c>
      <c r="BT590" s="72">
        <f t="shared" si="464"/>
        <v>0</v>
      </c>
      <c r="BU590" s="69" t="str">
        <f t="shared" si="463"/>
        <v/>
      </c>
      <c r="BV590" s="75"/>
      <c r="BW590" s="75"/>
      <c r="BX590" s="75"/>
      <c r="BY590" s="75"/>
      <c r="BZ590" s="75"/>
      <c r="CA590" s="75"/>
      <c r="CB590" s="75"/>
      <c r="CC590" s="75"/>
      <c r="CD590" s="79">
        <f t="shared" si="486"/>
        <v>0</v>
      </c>
      <c r="CE590" s="92">
        <f>IF(CD590&lt;CE3,CD590,CE3)</f>
        <v>0</v>
      </c>
      <c r="CF590" s="72" t="str">
        <f>IF(CE590&gt;=CE3,"BALLOON","PMT")</f>
        <v>PMT</v>
      </c>
      <c r="CG590" s="91">
        <f t="shared" si="496"/>
        <v>0</v>
      </c>
      <c r="CH590" s="91">
        <f>IF(BX1=360,CB5,CG590)</f>
        <v>0</v>
      </c>
      <c r="CI590" s="75" t="b">
        <f t="shared" si="487"/>
        <v>0</v>
      </c>
      <c r="CJ590" s="75">
        <f t="shared" si="497"/>
        <v>0</v>
      </c>
      <c r="CK590" s="75">
        <f>SUM(CJ590*CK1)</f>
        <v>0</v>
      </c>
      <c r="CL590" s="98">
        <f t="shared" si="488"/>
        <v>0</v>
      </c>
      <c r="CM590" s="97">
        <f>IF(CF590="PMT",E16-CL590,0)</f>
        <v>0</v>
      </c>
      <c r="CN590" s="97">
        <f t="shared" si="451"/>
        <v>0</v>
      </c>
      <c r="CO590" s="97">
        <f t="shared" si="489"/>
        <v>0</v>
      </c>
      <c r="CP590" s="97">
        <f t="shared" si="490"/>
        <v>0</v>
      </c>
      <c r="CQ590" s="94">
        <f t="shared" si="491"/>
        <v>0</v>
      </c>
      <c r="CR590" s="95">
        <f t="shared" si="498"/>
        <v>0</v>
      </c>
      <c r="CS590" s="96">
        <f t="shared" si="492"/>
        <v>0</v>
      </c>
      <c r="CT590" s="75">
        <f t="shared" si="450"/>
        <v>0</v>
      </c>
      <c r="CU590" s="99">
        <f t="shared" si="493"/>
        <v>0</v>
      </c>
      <c r="CV590" s="99">
        <f t="shared" si="469"/>
        <v>0</v>
      </c>
      <c r="CW590" s="100">
        <f t="shared" si="499"/>
        <v>0</v>
      </c>
      <c r="CX590" s="75">
        <f>SUM(CR590*CT590*BE1)</f>
        <v>0</v>
      </c>
    </row>
    <row r="591" spans="1:102" ht="18.95" customHeight="1">
      <c r="A591" s="45" t="str">
        <f t="shared" si="453"/>
        <v/>
      </c>
      <c r="B591" s="55" t="str">
        <f t="shared" si="455"/>
        <v/>
      </c>
      <c r="C591" s="47" t="str">
        <f t="shared" si="454"/>
        <v/>
      </c>
      <c r="D591" s="56" t="str">
        <f t="shared" si="456"/>
        <v/>
      </c>
      <c r="E591" s="121" t="str">
        <f t="shared" si="460"/>
        <v/>
      </c>
      <c r="F591" s="121"/>
      <c r="G591" s="57" t="str">
        <f t="shared" si="457"/>
        <v/>
      </c>
      <c r="H591" s="57" t="str">
        <f t="shared" si="458"/>
        <v/>
      </c>
      <c r="I591" s="128" t="str">
        <f t="shared" si="461"/>
        <v/>
      </c>
      <c r="J591" s="128" t="str">
        <f t="shared" si="462"/>
        <v/>
      </c>
      <c r="K591" s="140" t="str">
        <f t="shared" si="500"/>
        <v/>
      </c>
      <c r="L591" s="140"/>
      <c r="M591" s="139" t="str">
        <f t="shared" si="465"/>
        <v/>
      </c>
      <c r="N591" s="139"/>
      <c r="O591" s="46" t="str">
        <f t="shared" si="467"/>
        <v/>
      </c>
      <c r="P591" s="51" t="str">
        <f t="shared" si="468"/>
        <v/>
      </c>
      <c r="Q591" s="51"/>
      <c r="R591" s="75">
        <f>IF(R590+1&lt;13,(R590+1)*S1,1*S1)</f>
        <v>0</v>
      </c>
      <c r="S591" s="75">
        <f>SUM(BG591*S1)</f>
        <v>0</v>
      </c>
      <c r="T591" s="75">
        <f>IF(R591=1,(T590+1)*S1,T590*S1)</f>
        <v>0</v>
      </c>
      <c r="U591" s="75">
        <f>IF(U590+3&lt;13,(U590+3)*V1,(U590-9)*V1)</f>
        <v>0</v>
      </c>
      <c r="V591" s="75">
        <f>SUM(BG591*V1)</f>
        <v>0</v>
      </c>
      <c r="W591" s="75">
        <f>IF(U591&lt;4,(W590+1)*V1,W590*V1)</f>
        <v>0</v>
      </c>
      <c r="X591" s="75">
        <f>IF(X590+6&lt;13,(X590+6)*Y1,(X590-6)*Y1)</f>
        <v>0</v>
      </c>
      <c r="Y591" s="75">
        <f>SUM(BG591*Y1)</f>
        <v>0</v>
      </c>
      <c r="Z591" s="75">
        <f>IF(X591&lt;6,(Z590+1)*Y1,Z590*Y1)</f>
        <v>0</v>
      </c>
      <c r="AA591" s="75">
        <f>SUM(AA590*AB1)</f>
        <v>0</v>
      </c>
      <c r="AB591" s="75">
        <f>SUM(BG591*AB1)</f>
        <v>0</v>
      </c>
      <c r="AC591" s="75">
        <f>SUM(AC590+1*AB1)</f>
        <v>0</v>
      </c>
      <c r="AD591" s="75">
        <v>0</v>
      </c>
      <c r="AE591" s="75">
        <v>0</v>
      </c>
      <c r="AF591" s="75">
        <v>0</v>
      </c>
      <c r="AG591" s="75">
        <f>IF(AG590+2&lt;13,(AG590+2)*AH1,(AG590-10)*AH1)</f>
        <v>0</v>
      </c>
      <c r="AH591" s="75">
        <f>SUM(BG591*AH1)</f>
        <v>0</v>
      </c>
      <c r="AI591" s="75">
        <f>IF(AG591&lt;3,(AI590+1)*AH1,AI590*AH1)</f>
        <v>0</v>
      </c>
      <c r="AJ591" s="75">
        <f>IF(AJ589=AJ590,(AJ590+1-AK591)*AL1,AJ590*AL1)</f>
        <v>0</v>
      </c>
      <c r="AK591" s="75">
        <f t="shared" si="452"/>
        <v>0</v>
      </c>
      <c r="AL591" s="75">
        <f>IF(AJ591-AJ590=0,(AL590+15)*AL1,AM1*AL1)</f>
        <v>0</v>
      </c>
      <c r="AM591" s="75">
        <f>IF(AK591=12,(AM590+1)*AL1,AM590*AL1)</f>
        <v>0</v>
      </c>
      <c r="AN591" s="75">
        <f>IF(AN589=AN590,(AN590+1-AO591)*AO1,AN590*AO1)</f>
        <v>0</v>
      </c>
      <c r="AO591" s="75">
        <f t="shared" si="494"/>
        <v>0</v>
      </c>
      <c r="AP591" s="75">
        <f>IF(AN590=AN591,BG591*AO1,(AP590-15)*AO1)</f>
        <v>0</v>
      </c>
      <c r="AQ591" s="75">
        <f>IF(AO591=12,(AQ590+1)*AO1,AQ590*AO1)</f>
        <v>0</v>
      </c>
      <c r="AR591" s="91">
        <f>SUM(MONTH(BC590+14)*AS1)</f>
        <v>0</v>
      </c>
      <c r="AS591" s="91">
        <f>SUM(DAY(BC590+14)*AS1)</f>
        <v>0</v>
      </c>
      <c r="AT591" s="91">
        <f>SUM(YEAR(BC590+14)*AS1)</f>
        <v>0</v>
      </c>
      <c r="AU591" s="91">
        <f>SUM(MONTH(BC590+7)*AV1)</f>
        <v>0</v>
      </c>
      <c r="AV591" s="91">
        <f>SUM(DAY(BC590+7)*AV1)</f>
        <v>0</v>
      </c>
      <c r="AW591" s="91">
        <f>SUM(YEAR(BC590+7)*AV1)</f>
        <v>0</v>
      </c>
      <c r="AX591" s="91">
        <f t="shared" si="472"/>
        <v>1</v>
      </c>
      <c r="AY591" s="91">
        <f t="shared" si="470"/>
        <v>1</v>
      </c>
      <c r="AZ591" s="91">
        <f t="shared" si="471"/>
        <v>0</v>
      </c>
      <c r="BA591" s="91">
        <f t="shared" si="471"/>
        <v>0</v>
      </c>
      <c r="BB591" s="79">
        <f t="shared" si="473"/>
        <v>0</v>
      </c>
      <c r="BC591" s="91">
        <f t="shared" si="474"/>
        <v>0</v>
      </c>
      <c r="BD591" s="75" t="s">
        <v>59</v>
      </c>
      <c r="BE591" s="91">
        <f>IF(BC591&lt;BU42,((BC591*10)+5),999999)</f>
        <v>5</v>
      </c>
      <c r="BF591" s="91">
        <f t="shared" si="475"/>
        <v>1</v>
      </c>
      <c r="BG591" s="75">
        <f t="shared" si="476"/>
        <v>0</v>
      </c>
      <c r="BH591" s="75">
        <f t="shared" si="495"/>
        <v>0</v>
      </c>
      <c r="BI591" s="75" t="b">
        <f t="shared" si="477"/>
        <v>0</v>
      </c>
      <c r="BJ591" s="75">
        <f t="shared" si="478"/>
        <v>0</v>
      </c>
      <c r="BK591" s="75">
        <f t="shared" si="479"/>
        <v>0</v>
      </c>
      <c r="BL591" s="75" t="b">
        <f t="shared" si="480"/>
        <v>1</v>
      </c>
      <c r="BM591" s="75">
        <f t="shared" si="481"/>
        <v>0</v>
      </c>
      <c r="BN591" s="75">
        <f t="shared" si="482"/>
        <v>0</v>
      </c>
      <c r="BO591" s="75" t="b">
        <f t="shared" si="483"/>
        <v>0</v>
      </c>
      <c r="BP591" s="75">
        <f t="shared" si="484"/>
        <v>0</v>
      </c>
      <c r="BQ591" s="75">
        <f t="shared" si="485"/>
        <v>0</v>
      </c>
      <c r="BR591" s="75"/>
      <c r="BS591" s="72" t="b">
        <f t="shared" si="459"/>
        <v>0</v>
      </c>
      <c r="BT591" s="72">
        <f t="shared" si="464"/>
        <v>0</v>
      </c>
      <c r="BU591" s="69" t="str">
        <f t="shared" si="463"/>
        <v/>
      </c>
      <c r="BV591" s="75"/>
      <c r="BW591" s="75"/>
      <c r="BX591" s="75"/>
      <c r="BY591" s="75"/>
      <c r="BZ591" s="75"/>
      <c r="CA591" s="75"/>
      <c r="CB591" s="75"/>
      <c r="CC591" s="75"/>
      <c r="CD591" s="79">
        <f t="shared" si="486"/>
        <v>0</v>
      </c>
      <c r="CE591" s="92">
        <f>IF(CD591&lt;CE3,CD591,CE3)</f>
        <v>0</v>
      </c>
      <c r="CF591" s="72" t="str">
        <f>IF(CE591&gt;=CE3,"BALLOON","PMT")</f>
        <v>PMT</v>
      </c>
      <c r="CG591" s="91">
        <f t="shared" si="496"/>
        <v>0</v>
      </c>
      <c r="CH591" s="91">
        <f>IF(BX1=360,CB5,CG591)</f>
        <v>0</v>
      </c>
      <c r="CI591" s="75" t="b">
        <f t="shared" si="487"/>
        <v>0</v>
      </c>
      <c r="CJ591" s="75">
        <f t="shared" si="497"/>
        <v>0</v>
      </c>
      <c r="CK591" s="75">
        <f>SUM(CJ591*CK1)</f>
        <v>0</v>
      </c>
      <c r="CL591" s="98">
        <f t="shared" si="488"/>
        <v>0</v>
      </c>
      <c r="CM591" s="97">
        <f>IF(CF591="PMT",E16-CL591,0)</f>
        <v>0</v>
      </c>
      <c r="CN591" s="97">
        <f t="shared" si="451"/>
        <v>0</v>
      </c>
      <c r="CO591" s="97">
        <f t="shared" si="489"/>
        <v>0</v>
      </c>
      <c r="CP591" s="97">
        <f t="shared" si="490"/>
        <v>0</v>
      </c>
      <c r="CQ591" s="94">
        <f t="shared" si="491"/>
        <v>0</v>
      </c>
      <c r="CR591" s="95">
        <f t="shared" si="498"/>
        <v>0</v>
      </c>
      <c r="CS591" s="96">
        <f t="shared" si="492"/>
        <v>0</v>
      </c>
      <c r="CT591" s="75">
        <f t="shared" ref="CT591:CT654" si="501">IF(CG591&gt;0,1,0)</f>
        <v>0</v>
      </c>
      <c r="CU591" s="99">
        <f t="shared" si="493"/>
        <v>0</v>
      </c>
      <c r="CV591" s="99">
        <f t="shared" si="469"/>
        <v>0</v>
      </c>
      <c r="CW591" s="100">
        <f t="shared" si="499"/>
        <v>0</v>
      </c>
      <c r="CX591" s="75">
        <f>SUM(CR591*CT591*BE1)</f>
        <v>0</v>
      </c>
    </row>
    <row r="592" spans="1:102" ht="18.95" customHeight="1">
      <c r="A592" s="45" t="str">
        <f t="shared" si="453"/>
        <v/>
      </c>
      <c r="B592" s="55" t="str">
        <f t="shared" si="455"/>
        <v/>
      </c>
      <c r="C592" s="47" t="str">
        <f t="shared" si="454"/>
        <v/>
      </c>
      <c r="D592" s="56" t="str">
        <f t="shared" si="456"/>
        <v/>
      </c>
      <c r="E592" s="121" t="str">
        <f t="shared" si="460"/>
        <v/>
      </c>
      <c r="F592" s="121"/>
      <c r="G592" s="57" t="str">
        <f t="shared" si="457"/>
        <v/>
      </c>
      <c r="H592" s="57" t="str">
        <f t="shared" si="458"/>
        <v/>
      </c>
      <c r="I592" s="128" t="str">
        <f t="shared" si="461"/>
        <v/>
      </c>
      <c r="J592" s="128" t="str">
        <f t="shared" si="462"/>
        <v/>
      </c>
      <c r="K592" s="140" t="str">
        <f t="shared" si="500"/>
        <v/>
      </c>
      <c r="L592" s="140"/>
      <c r="M592" s="139" t="str">
        <f t="shared" si="465"/>
        <v/>
      </c>
      <c r="N592" s="139"/>
      <c r="O592" s="46" t="str">
        <f t="shared" si="467"/>
        <v/>
      </c>
      <c r="P592" s="51" t="str">
        <f t="shared" si="468"/>
        <v/>
      </c>
      <c r="Q592" s="51"/>
      <c r="R592" s="75">
        <f>IF(R591+1&lt;13,(R591+1)*S1,1*S1)</f>
        <v>0</v>
      </c>
      <c r="S592" s="75">
        <f>SUM(BG592*S1)</f>
        <v>0</v>
      </c>
      <c r="T592" s="75">
        <f>IF(R592=1,(T591+1)*S1,T591*S1)</f>
        <v>0</v>
      </c>
      <c r="U592" s="75">
        <f>IF(U591+3&lt;13,(U591+3)*V1,(U591-9)*V1)</f>
        <v>0</v>
      </c>
      <c r="V592" s="75">
        <f>SUM(BG592*V1)</f>
        <v>0</v>
      </c>
      <c r="W592" s="75">
        <f>IF(U592&lt;4,(W591+1)*V1,W591*V1)</f>
        <v>0</v>
      </c>
      <c r="X592" s="75">
        <f>IF(X591+6&lt;13,(X591+6)*Y1,(X591-6)*Y1)</f>
        <v>0</v>
      </c>
      <c r="Y592" s="75">
        <f>SUM(BG592*Y1)</f>
        <v>0</v>
      </c>
      <c r="Z592" s="75">
        <f>IF(X592&lt;6,(Z591+1)*Y1,Z591*Y1)</f>
        <v>0</v>
      </c>
      <c r="AA592" s="75">
        <f>SUM(AA591*AB1)</f>
        <v>0</v>
      </c>
      <c r="AB592" s="75">
        <f>SUM(BG592*AB1)</f>
        <v>0</v>
      </c>
      <c r="AC592" s="75">
        <f>SUM(AC591+1*AB1)</f>
        <v>0</v>
      </c>
      <c r="AD592" s="75">
        <v>0</v>
      </c>
      <c r="AE592" s="75">
        <v>0</v>
      </c>
      <c r="AF592" s="75">
        <v>0</v>
      </c>
      <c r="AG592" s="75">
        <f>IF(AG591+2&lt;13,(AG591+2)*AH1,(AG591-10)*AH1)</f>
        <v>0</v>
      </c>
      <c r="AH592" s="75">
        <f>SUM(BG592*AH1)</f>
        <v>0</v>
      </c>
      <c r="AI592" s="75">
        <f>IF(AG592&lt;3,(AI591+1)*AH1,AI591*AH1)</f>
        <v>0</v>
      </c>
      <c r="AJ592" s="75">
        <f>IF(AJ590=AJ591,(AJ591+1-AK592)*AL1,AJ591*AL1)</f>
        <v>0</v>
      </c>
      <c r="AK592" s="75">
        <f t="shared" si="452"/>
        <v>0</v>
      </c>
      <c r="AL592" s="75">
        <f>IF(AJ592-AJ591=0,(AL591+15)*AL1,AM1*AL1)</f>
        <v>0</v>
      </c>
      <c r="AM592" s="75">
        <f>IF(AK592=12,(AM591+1)*AL1,AM591*AL1)</f>
        <v>0</v>
      </c>
      <c r="AN592" s="75">
        <f>IF(AN590=AN591,(AN591+1-AO592)*AO1,AN591*AO1)</f>
        <v>0</v>
      </c>
      <c r="AO592" s="75">
        <f t="shared" si="494"/>
        <v>0</v>
      </c>
      <c r="AP592" s="75">
        <f>IF(AN591=AN592,BG592*AO1,(AP591-15)*AO1)</f>
        <v>0</v>
      </c>
      <c r="AQ592" s="75">
        <f>IF(AO592=12,(AQ591+1)*AO1,AQ591*AO1)</f>
        <v>0</v>
      </c>
      <c r="AR592" s="91">
        <f>SUM(MONTH(BC591+14)*AS1)</f>
        <v>0</v>
      </c>
      <c r="AS592" s="91">
        <f>SUM(DAY(BC591+14)*AS1)</f>
        <v>0</v>
      </c>
      <c r="AT592" s="91">
        <f>SUM(YEAR(BC591+14)*AS1)</f>
        <v>0</v>
      </c>
      <c r="AU592" s="91">
        <f>SUM(MONTH(BC591+7)*AV1)</f>
        <v>0</v>
      </c>
      <c r="AV592" s="91">
        <f>SUM(DAY(BC591+7)*AV1)</f>
        <v>0</v>
      </c>
      <c r="AW592" s="91">
        <f>SUM(YEAR(BC591+7)*AV1)</f>
        <v>0</v>
      </c>
      <c r="AX592" s="91">
        <f t="shared" si="472"/>
        <v>1</v>
      </c>
      <c r="AY592" s="91">
        <f t="shared" si="470"/>
        <v>1</v>
      </c>
      <c r="AZ592" s="91">
        <f t="shared" si="471"/>
        <v>0</v>
      </c>
      <c r="BA592" s="91">
        <f t="shared" si="471"/>
        <v>0</v>
      </c>
      <c r="BB592" s="79">
        <f t="shared" si="473"/>
        <v>0</v>
      </c>
      <c r="BC592" s="91">
        <f t="shared" si="474"/>
        <v>0</v>
      </c>
      <c r="BD592" s="75" t="s">
        <v>59</v>
      </c>
      <c r="BE592" s="91">
        <f>IF(BC592&lt;BU42,((BC592*10)+5),999999)</f>
        <v>5</v>
      </c>
      <c r="BF592" s="91">
        <f t="shared" si="475"/>
        <v>1</v>
      </c>
      <c r="BG592" s="75">
        <f t="shared" si="476"/>
        <v>0</v>
      </c>
      <c r="BH592" s="75">
        <f t="shared" si="495"/>
        <v>0</v>
      </c>
      <c r="BI592" s="75" t="b">
        <f t="shared" si="477"/>
        <v>0</v>
      </c>
      <c r="BJ592" s="75">
        <f t="shared" si="478"/>
        <v>0</v>
      </c>
      <c r="BK592" s="75">
        <f t="shared" si="479"/>
        <v>0</v>
      </c>
      <c r="BL592" s="75" t="b">
        <f t="shared" si="480"/>
        <v>1</v>
      </c>
      <c r="BM592" s="75">
        <f t="shared" si="481"/>
        <v>0</v>
      </c>
      <c r="BN592" s="75">
        <f t="shared" si="482"/>
        <v>0</v>
      </c>
      <c r="BO592" s="75" t="b">
        <f t="shared" si="483"/>
        <v>0</v>
      </c>
      <c r="BP592" s="75">
        <f t="shared" si="484"/>
        <v>0</v>
      </c>
      <c r="BQ592" s="75">
        <f t="shared" si="485"/>
        <v>0</v>
      </c>
      <c r="BR592" s="75"/>
      <c r="BS592" s="72" t="b">
        <f t="shared" si="459"/>
        <v>0</v>
      </c>
      <c r="BT592" s="72">
        <f t="shared" si="464"/>
        <v>0</v>
      </c>
      <c r="BU592" s="69" t="str">
        <f t="shared" si="463"/>
        <v/>
      </c>
      <c r="BV592" s="75"/>
      <c r="BW592" s="75"/>
      <c r="BX592" s="75"/>
      <c r="BY592" s="75"/>
      <c r="BZ592" s="75"/>
      <c r="CA592" s="75"/>
      <c r="CB592" s="75"/>
      <c r="CC592" s="75"/>
      <c r="CD592" s="79">
        <f t="shared" si="486"/>
        <v>0</v>
      </c>
      <c r="CE592" s="92">
        <f>IF(CD592&lt;CE3,CD592,CE3)</f>
        <v>0</v>
      </c>
      <c r="CF592" s="72" t="str">
        <f>IF(CE592&gt;=CE3,"BALLOON","PMT")</f>
        <v>PMT</v>
      </c>
      <c r="CG592" s="91">
        <f t="shared" si="496"/>
        <v>0</v>
      </c>
      <c r="CH592" s="91">
        <f>IF(BX1=360,CB5,CG592)</f>
        <v>0</v>
      </c>
      <c r="CI592" s="75" t="b">
        <f t="shared" si="487"/>
        <v>0</v>
      </c>
      <c r="CJ592" s="75">
        <f t="shared" si="497"/>
        <v>0</v>
      </c>
      <c r="CK592" s="75">
        <f>SUM(CJ592*CK1)</f>
        <v>0</v>
      </c>
      <c r="CL592" s="98">
        <f t="shared" si="488"/>
        <v>0</v>
      </c>
      <c r="CM592" s="97">
        <f>IF(CF592="PMT",E16-CL592,0)</f>
        <v>0</v>
      </c>
      <c r="CN592" s="97">
        <f t="shared" si="451"/>
        <v>0</v>
      </c>
      <c r="CO592" s="97">
        <f t="shared" si="489"/>
        <v>0</v>
      </c>
      <c r="CP592" s="97">
        <f t="shared" si="490"/>
        <v>0</v>
      </c>
      <c r="CQ592" s="94">
        <f t="shared" si="491"/>
        <v>0</v>
      </c>
      <c r="CR592" s="95">
        <f t="shared" si="498"/>
        <v>0</v>
      </c>
      <c r="CS592" s="96">
        <f t="shared" si="492"/>
        <v>0</v>
      </c>
      <c r="CT592" s="75">
        <f t="shared" si="501"/>
        <v>0</v>
      </c>
      <c r="CU592" s="99">
        <f t="shared" si="493"/>
        <v>0</v>
      </c>
      <c r="CV592" s="99">
        <f t="shared" si="469"/>
        <v>0</v>
      </c>
      <c r="CW592" s="100">
        <f t="shared" si="499"/>
        <v>0</v>
      </c>
      <c r="CX592" s="75">
        <f>SUM(CR592*CT592*BE1)</f>
        <v>0</v>
      </c>
    </row>
    <row r="593" spans="1:102" ht="18.95" customHeight="1">
      <c r="A593" s="45" t="str">
        <f t="shared" si="453"/>
        <v/>
      </c>
      <c r="B593" s="55" t="str">
        <f t="shared" si="455"/>
        <v/>
      </c>
      <c r="C593" s="47" t="str">
        <f t="shared" si="454"/>
        <v/>
      </c>
      <c r="D593" s="56" t="str">
        <f t="shared" si="456"/>
        <v/>
      </c>
      <c r="E593" s="121" t="str">
        <f t="shared" si="460"/>
        <v/>
      </c>
      <c r="F593" s="121"/>
      <c r="G593" s="57" t="str">
        <f t="shared" si="457"/>
        <v/>
      </c>
      <c r="H593" s="57" t="str">
        <f t="shared" si="458"/>
        <v/>
      </c>
      <c r="I593" s="128" t="str">
        <f t="shared" si="461"/>
        <v/>
      </c>
      <c r="J593" s="128" t="str">
        <f t="shared" si="462"/>
        <v/>
      </c>
      <c r="K593" s="140" t="str">
        <f t="shared" si="500"/>
        <v/>
      </c>
      <c r="L593" s="140"/>
      <c r="M593" s="139" t="str">
        <f t="shared" si="465"/>
        <v/>
      </c>
      <c r="N593" s="139"/>
      <c r="O593" s="46" t="str">
        <f t="shared" si="467"/>
        <v/>
      </c>
      <c r="P593" s="51" t="str">
        <f t="shared" si="468"/>
        <v/>
      </c>
      <c r="Q593" s="51"/>
      <c r="R593" s="75">
        <f>IF(R592+1&lt;13,(R592+1)*S1,1*S1)</f>
        <v>0</v>
      </c>
      <c r="S593" s="75">
        <f>SUM(BG593*S1)</f>
        <v>0</v>
      </c>
      <c r="T593" s="75">
        <f>IF(R593=1,(T592+1)*S1,T592*S1)</f>
        <v>0</v>
      </c>
      <c r="U593" s="75">
        <f>IF(U592+3&lt;13,(U592+3)*V1,(U592-9)*V1)</f>
        <v>0</v>
      </c>
      <c r="V593" s="75">
        <f>SUM(BG593*V1)</f>
        <v>0</v>
      </c>
      <c r="W593" s="75">
        <f>IF(U593&lt;4,(W592+1)*V1,W592*V1)</f>
        <v>0</v>
      </c>
      <c r="X593" s="75">
        <f>IF(X592+6&lt;13,(X592+6)*Y1,(X592-6)*Y1)</f>
        <v>0</v>
      </c>
      <c r="Y593" s="75">
        <f>SUM(BG593*Y1)</f>
        <v>0</v>
      </c>
      <c r="Z593" s="75">
        <f>IF(X593&lt;6,(Z592+1)*Y1,Z592*Y1)</f>
        <v>0</v>
      </c>
      <c r="AA593" s="75">
        <f>SUM(AA592*AB1)</f>
        <v>0</v>
      </c>
      <c r="AB593" s="75">
        <f>SUM(BG593*AB1)</f>
        <v>0</v>
      </c>
      <c r="AC593" s="75">
        <f>SUM(AC592+1*AB1)</f>
        <v>0</v>
      </c>
      <c r="AD593" s="75">
        <v>0</v>
      </c>
      <c r="AE593" s="75">
        <v>0</v>
      </c>
      <c r="AF593" s="75">
        <v>0</v>
      </c>
      <c r="AG593" s="75">
        <f>IF(AG592+2&lt;13,(AG592+2)*AH1,(AG592-10)*AH1)</f>
        <v>0</v>
      </c>
      <c r="AH593" s="75">
        <f>SUM(BG593*AH1)</f>
        <v>0</v>
      </c>
      <c r="AI593" s="75">
        <f>IF(AG593&lt;3,(AI592+1)*AH1,AI592*AH1)</f>
        <v>0</v>
      </c>
      <c r="AJ593" s="75">
        <f>IF(AJ591=AJ592,(AJ592+1-AK593)*AL1,AJ592*AL1)</f>
        <v>0</v>
      </c>
      <c r="AK593" s="75">
        <f t="shared" si="452"/>
        <v>0</v>
      </c>
      <c r="AL593" s="75">
        <f>IF(AJ593-AJ592=0,(AL592+15)*AL1,AM1*AL1)</f>
        <v>0</v>
      </c>
      <c r="AM593" s="75">
        <f>IF(AK593=12,(AM592+1)*AL1,AM592*AL1)</f>
        <v>0</v>
      </c>
      <c r="AN593" s="75">
        <f>IF(AN591=AN592,(AN592+1-AO593)*AO1,AN592*AO1)</f>
        <v>0</v>
      </c>
      <c r="AO593" s="75">
        <f t="shared" si="494"/>
        <v>0</v>
      </c>
      <c r="AP593" s="75">
        <f>IF(AN592=AN593,BG593*AO1,(AP592-15)*AO1)</f>
        <v>0</v>
      </c>
      <c r="AQ593" s="75">
        <f>IF(AO593=12,(AQ592+1)*AO1,AQ592*AO1)</f>
        <v>0</v>
      </c>
      <c r="AR593" s="91">
        <f>SUM(MONTH(BC592+14)*AS1)</f>
        <v>0</v>
      </c>
      <c r="AS593" s="91">
        <f>SUM(DAY(BC592+14)*AS1)</f>
        <v>0</v>
      </c>
      <c r="AT593" s="91">
        <f>SUM(YEAR(BC592+14)*AS1)</f>
        <v>0</v>
      </c>
      <c r="AU593" s="91">
        <f>SUM(MONTH(BC592+7)*AV1)</f>
        <v>0</v>
      </c>
      <c r="AV593" s="91">
        <f>SUM(DAY(BC592+7)*AV1)</f>
        <v>0</v>
      </c>
      <c r="AW593" s="91">
        <f>SUM(YEAR(BC592+7)*AV1)</f>
        <v>0</v>
      </c>
      <c r="AX593" s="91">
        <f t="shared" si="472"/>
        <v>1</v>
      </c>
      <c r="AY593" s="91">
        <f t="shared" si="470"/>
        <v>1</v>
      </c>
      <c r="AZ593" s="91">
        <f t="shared" si="471"/>
        <v>0</v>
      </c>
      <c r="BA593" s="91">
        <f t="shared" si="471"/>
        <v>0</v>
      </c>
      <c r="BB593" s="79">
        <f t="shared" si="473"/>
        <v>0</v>
      </c>
      <c r="BC593" s="91">
        <f t="shared" si="474"/>
        <v>0</v>
      </c>
      <c r="BD593" s="75" t="s">
        <v>59</v>
      </c>
      <c r="BE593" s="91">
        <f>IF(BC593&lt;BU42,((BC593*10)+5),999999)</f>
        <v>5</v>
      </c>
      <c r="BF593" s="91">
        <f t="shared" si="475"/>
        <v>1</v>
      </c>
      <c r="BG593" s="75">
        <f t="shared" si="476"/>
        <v>0</v>
      </c>
      <c r="BH593" s="75">
        <f t="shared" si="495"/>
        <v>0</v>
      </c>
      <c r="BI593" s="75" t="b">
        <f t="shared" si="477"/>
        <v>0</v>
      </c>
      <c r="BJ593" s="75">
        <f t="shared" si="478"/>
        <v>0</v>
      </c>
      <c r="BK593" s="75">
        <f t="shared" si="479"/>
        <v>0</v>
      </c>
      <c r="BL593" s="75" t="b">
        <f t="shared" si="480"/>
        <v>1</v>
      </c>
      <c r="BM593" s="75">
        <f t="shared" si="481"/>
        <v>0</v>
      </c>
      <c r="BN593" s="75">
        <f t="shared" si="482"/>
        <v>0</v>
      </c>
      <c r="BO593" s="75" t="b">
        <f t="shared" si="483"/>
        <v>0</v>
      </c>
      <c r="BP593" s="75">
        <f t="shared" si="484"/>
        <v>0</v>
      </c>
      <c r="BQ593" s="75">
        <f t="shared" si="485"/>
        <v>0</v>
      </c>
      <c r="BR593" s="75"/>
      <c r="BS593" s="72" t="b">
        <f t="shared" si="459"/>
        <v>0</v>
      </c>
      <c r="BT593" s="72">
        <f t="shared" si="464"/>
        <v>0</v>
      </c>
      <c r="BU593" s="69" t="str">
        <f t="shared" si="463"/>
        <v/>
      </c>
      <c r="BV593" s="75"/>
      <c r="BW593" s="75"/>
      <c r="BX593" s="75"/>
      <c r="BY593" s="75"/>
      <c r="BZ593" s="75"/>
      <c r="CA593" s="75"/>
      <c r="CB593" s="75"/>
      <c r="CC593" s="75"/>
      <c r="CD593" s="79">
        <f t="shared" si="486"/>
        <v>0</v>
      </c>
      <c r="CE593" s="92">
        <f>IF(CD593&lt;CE3,CD593,CE3)</f>
        <v>0</v>
      </c>
      <c r="CF593" s="72" t="str">
        <f>IF(CE593&gt;=CE3,"BALLOON","PMT")</f>
        <v>PMT</v>
      </c>
      <c r="CG593" s="91">
        <f t="shared" si="496"/>
        <v>0</v>
      </c>
      <c r="CH593" s="91">
        <f>IF(BX1=360,CB5,CG593)</f>
        <v>0</v>
      </c>
      <c r="CI593" s="75" t="b">
        <f t="shared" si="487"/>
        <v>0</v>
      </c>
      <c r="CJ593" s="75">
        <f t="shared" si="497"/>
        <v>0</v>
      </c>
      <c r="CK593" s="75">
        <f>SUM(CJ593*CK1)</f>
        <v>0</v>
      </c>
      <c r="CL593" s="98">
        <f t="shared" si="488"/>
        <v>0</v>
      </c>
      <c r="CM593" s="97">
        <f>IF(CF593="PMT",E16-CL593,0)</f>
        <v>0</v>
      </c>
      <c r="CN593" s="97">
        <f t="shared" si="451"/>
        <v>0</v>
      </c>
      <c r="CO593" s="97">
        <f t="shared" si="489"/>
        <v>0</v>
      </c>
      <c r="CP593" s="97">
        <f t="shared" si="490"/>
        <v>0</v>
      </c>
      <c r="CQ593" s="94">
        <f t="shared" si="491"/>
        <v>0</v>
      </c>
      <c r="CR593" s="95">
        <f t="shared" si="498"/>
        <v>0</v>
      </c>
      <c r="CS593" s="96">
        <f t="shared" si="492"/>
        <v>0</v>
      </c>
      <c r="CT593" s="75">
        <f t="shared" si="501"/>
        <v>0</v>
      </c>
      <c r="CU593" s="99">
        <f t="shared" si="493"/>
        <v>0</v>
      </c>
      <c r="CV593" s="99">
        <f t="shared" si="469"/>
        <v>0</v>
      </c>
      <c r="CW593" s="100">
        <f t="shared" si="499"/>
        <v>0</v>
      </c>
      <c r="CX593" s="75">
        <f>SUM(CR593*CT593*BE1)</f>
        <v>0</v>
      </c>
    </row>
    <row r="594" spans="1:102" ht="18.95" customHeight="1">
      <c r="A594" s="45" t="str">
        <f t="shared" si="453"/>
        <v/>
      </c>
      <c r="B594" s="55" t="str">
        <f t="shared" si="455"/>
        <v/>
      </c>
      <c r="C594" s="47" t="str">
        <f t="shared" si="454"/>
        <v/>
      </c>
      <c r="D594" s="56" t="str">
        <f t="shared" si="456"/>
        <v/>
      </c>
      <c r="E594" s="121" t="str">
        <f t="shared" si="460"/>
        <v/>
      </c>
      <c r="F594" s="121"/>
      <c r="G594" s="57" t="str">
        <f t="shared" si="457"/>
        <v/>
      </c>
      <c r="H594" s="57" t="str">
        <f t="shared" si="458"/>
        <v/>
      </c>
      <c r="I594" s="128" t="str">
        <f t="shared" si="461"/>
        <v/>
      </c>
      <c r="J594" s="128" t="str">
        <f t="shared" si="462"/>
        <v/>
      </c>
      <c r="K594" s="140" t="str">
        <f t="shared" si="500"/>
        <v/>
      </c>
      <c r="L594" s="140"/>
      <c r="M594" s="139" t="str">
        <f t="shared" si="465"/>
        <v/>
      </c>
      <c r="N594" s="139"/>
      <c r="O594" s="46" t="str">
        <f t="shared" si="467"/>
        <v/>
      </c>
      <c r="P594" s="51" t="str">
        <f t="shared" si="468"/>
        <v/>
      </c>
      <c r="Q594" s="51"/>
      <c r="R594" s="75">
        <f>IF(R593+1&lt;13,(R593+1)*S1,1*S1)</f>
        <v>0</v>
      </c>
      <c r="S594" s="75">
        <f>SUM(BG594*S1)</f>
        <v>0</v>
      </c>
      <c r="T594" s="75">
        <f>IF(R594=1,(T593+1)*S1,T593*S1)</f>
        <v>0</v>
      </c>
      <c r="U594" s="75">
        <f>IF(U593+3&lt;13,(U593+3)*V1,(U593-9)*V1)</f>
        <v>0</v>
      </c>
      <c r="V594" s="75">
        <f>SUM(BG594*V1)</f>
        <v>0</v>
      </c>
      <c r="W594" s="75">
        <f>IF(U594&lt;4,(W593+1)*V1,W593*V1)</f>
        <v>0</v>
      </c>
      <c r="X594" s="75">
        <f>IF(X593+6&lt;13,(X593+6)*Y1,(X593-6)*Y1)</f>
        <v>0</v>
      </c>
      <c r="Y594" s="75">
        <f>SUM(BG594*Y1)</f>
        <v>0</v>
      </c>
      <c r="Z594" s="75">
        <f>IF(X594&lt;6,(Z593+1)*Y1,Z593*Y1)</f>
        <v>0</v>
      </c>
      <c r="AA594" s="75">
        <f>SUM(AA593*AB1)</f>
        <v>0</v>
      </c>
      <c r="AB594" s="75">
        <f>SUM(BG594*AB1)</f>
        <v>0</v>
      </c>
      <c r="AC594" s="75">
        <f>SUM(AC593+1*AB1)</f>
        <v>0</v>
      </c>
      <c r="AD594" s="75">
        <v>0</v>
      </c>
      <c r="AE594" s="75">
        <v>0</v>
      </c>
      <c r="AF594" s="75">
        <v>0</v>
      </c>
      <c r="AG594" s="75">
        <f>IF(AG593+2&lt;13,(AG593+2)*AH1,(AG593-10)*AH1)</f>
        <v>0</v>
      </c>
      <c r="AH594" s="75">
        <f>SUM(BG594*AH1)</f>
        <v>0</v>
      </c>
      <c r="AI594" s="75">
        <f>IF(AG594&lt;3,(AI593+1)*AH1,AI593*AH1)</f>
        <v>0</v>
      </c>
      <c r="AJ594" s="75">
        <f>IF(AJ592=AJ593,(AJ593+1-AK594)*AL1,AJ593*AL1)</f>
        <v>0</v>
      </c>
      <c r="AK594" s="75">
        <f t="shared" si="452"/>
        <v>0</v>
      </c>
      <c r="AL594" s="75">
        <f>IF(AJ594-AJ593=0,(AL593+15)*AL1,AM1*AL1)</f>
        <v>0</v>
      </c>
      <c r="AM594" s="75">
        <f>IF(AK594=12,(AM593+1)*AL1,AM593*AL1)</f>
        <v>0</v>
      </c>
      <c r="AN594" s="75">
        <f>IF(AN592=AN593,(AN593+1-AO594)*AO1,AN593*AO1)</f>
        <v>0</v>
      </c>
      <c r="AO594" s="75">
        <f t="shared" si="494"/>
        <v>0</v>
      </c>
      <c r="AP594" s="75">
        <f>IF(AN593=AN594,BG594*AO1,(AP593-15)*AO1)</f>
        <v>0</v>
      </c>
      <c r="AQ594" s="75">
        <f>IF(AO594=12,(AQ593+1)*AO1,AQ593*AO1)</f>
        <v>0</v>
      </c>
      <c r="AR594" s="91">
        <f>SUM(MONTH(BC593+14)*AS1)</f>
        <v>0</v>
      </c>
      <c r="AS594" s="91">
        <f>SUM(DAY(BC593+14)*AS1)</f>
        <v>0</v>
      </c>
      <c r="AT594" s="91">
        <f>SUM(YEAR(BC593+14)*AS1)</f>
        <v>0</v>
      </c>
      <c r="AU594" s="91">
        <f>SUM(MONTH(BC593+7)*AV1)</f>
        <v>0</v>
      </c>
      <c r="AV594" s="91">
        <f>SUM(DAY(BC593+7)*AV1)</f>
        <v>0</v>
      </c>
      <c r="AW594" s="91">
        <f>SUM(YEAR(BC593+7)*AV1)</f>
        <v>0</v>
      </c>
      <c r="AX594" s="91">
        <f t="shared" si="472"/>
        <v>1</v>
      </c>
      <c r="AY594" s="91">
        <f t="shared" si="470"/>
        <v>1</v>
      </c>
      <c r="AZ594" s="91">
        <f t="shared" si="471"/>
        <v>0</v>
      </c>
      <c r="BA594" s="91">
        <f t="shared" si="471"/>
        <v>0</v>
      </c>
      <c r="BB594" s="79">
        <f t="shared" si="473"/>
        <v>0</v>
      </c>
      <c r="BC594" s="91">
        <f t="shared" si="474"/>
        <v>0</v>
      </c>
      <c r="BD594" s="75" t="s">
        <v>59</v>
      </c>
      <c r="BE594" s="91">
        <f>IF(BC594&lt;BU42,((BC594*10)+5),999999)</f>
        <v>5</v>
      </c>
      <c r="BF594" s="91">
        <f t="shared" si="475"/>
        <v>1</v>
      </c>
      <c r="BG594" s="75">
        <f t="shared" si="476"/>
        <v>0</v>
      </c>
      <c r="BH594" s="75">
        <f t="shared" si="495"/>
        <v>0</v>
      </c>
      <c r="BI594" s="75" t="b">
        <f t="shared" si="477"/>
        <v>0</v>
      </c>
      <c r="BJ594" s="75">
        <f t="shared" si="478"/>
        <v>0</v>
      </c>
      <c r="BK594" s="75">
        <f t="shared" si="479"/>
        <v>0</v>
      </c>
      <c r="BL594" s="75" t="b">
        <f t="shared" si="480"/>
        <v>1</v>
      </c>
      <c r="BM594" s="75">
        <f t="shared" si="481"/>
        <v>0</v>
      </c>
      <c r="BN594" s="75">
        <f t="shared" si="482"/>
        <v>0</v>
      </c>
      <c r="BO594" s="75" t="b">
        <f t="shared" si="483"/>
        <v>0</v>
      </c>
      <c r="BP594" s="75">
        <f t="shared" si="484"/>
        <v>0</v>
      </c>
      <c r="BQ594" s="75">
        <f t="shared" si="485"/>
        <v>0</v>
      </c>
      <c r="BR594" s="75"/>
      <c r="BS594" s="72" t="b">
        <f t="shared" si="459"/>
        <v>0</v>
      </c>
      <c r="BT594" s="72">
        <f t="shared" si="464"/>
        <v>0</v>
      </c>
      <c r="BU594" s="69" t="str">
        <f t="shared" si="463"/>
        <v/>
      </c>
      <c r="BV594" s="75"/>
      <c r="BW594" s="75"/>
      <c r="BX594" s="75"/>
      <c r="BY594" s="75"/>
      <c r="BZ594" s="75"/>
      <c r="CA594" s="75"/>
      <c r="CB594" s="75"/>
      <c r="CC594" s="75"/>
      <c r="CD594" s="79">
        <f t="shared" si="486"/>
        <v>0</v>
      </c>
      <c r="CE594" s="92">
        <f>IF(CD594&lt;CE3,CD594,CE3)</f>
        <v>0</v>
      </c>
      <c r="CF594" s="72" t="str">
        <f>IF(CE594&gt;=CE3,"BALLOON","PMT")</f>
        <v>PMT</v>
      </c>
      <c r="CG594" s="91">
        <f t="shared" si="496"/>
        <v>0</v>
      </c>
      <c r="CH594" s="91">
        <f>IF(BX1=360,CB5,CG594)</f>
        <v>0</v>
      </c>
      <c r="CI594" s="75" t="b">
        <f t="shared" si="487"/>
        <v>0</v>
      </c>
      <c r="CJ594" s="75">
        <f t="shared" si="497"/>
        <v>0</v>
      </c>
      <c r="CK594" s="75">
        <f>SUM(CJ594*CK1)</f>
        <v>0</v>
      </c>
      <c r="CL594" s="98">
        <f t="shared" si="488"/>
        <v>0</v>
      </c>
      <c r="CM594" s="97">
        <f>IF(CF594="PMT",E16-CL594,0)</f>
        <v>0</v>
      </c>
      <c r="CN594" s="97">
        <f t="shared" si="451"/>
        <v>0</v>
      </c>
      <c r="CO594" s="97">
        <f t="shared" si="489"/>
        <v>0</v>
      </c>
      <c r="CP594" s="97">
        <f t="shared" si="490"/>
        <v>0</v>
      </c>
      <c r="CQ594" s="94">
        <f t="shared" si="491"/>
        <v>0</v>
      </c>
      <c r="CR594" s="95">
        <f t="shared" si="498"/>
        <v>0</v>
      </c>
      <c r="CS594" s="96">
        <f t="shared" si="492"/>
        <v>0</v>
      </c>
      <c r="CT594" s="75">
        <f t="shared" si="501"/>
        <v>0</v>
      </c>
      <c r="CU594" s="99">
        <f t="shared" si="493"/>
        <v>0</v>
      </c>
      <c r="CV594" s="99">
        <f t="shared" si="469"/>
        <v>0</v>
      </c>
      <c r="CW594" s="100">
        <f t="shared" si="499"/>
        <v>0</v>
      </c>
      <c r="CX594" s="75">
        <f>SUM(CR594*CT594*BE1)</f>
        <v>0</v>
      </c>
    </row>
    <row r="595" spans="1:102" ht="18.95" customHeight="1">
      <c r="A595" s="45" t="str">
        <f t="shared" si="453"/>
        <v/>
      </c>
      <c r="B595" s="55" t="str">
        <f t="shared" si="455"/>
        <v/>
      </c>
      <c r="C595" s="47" t="str">
        <f t="shared" si="454"/>
        <v/>
      </c>
      <c r="D595" s="56" t="str">
        <f t="shared" si="456"/>
        <v/>
      </c>
      <c r="E595" s="121" t="str">
        <f t="shared" si="460"/>
        <v/>
      </c>
      <c r="F595" s="121"/>
      <c r="G595" s="57" t="str">
        <f t="shared" si="457"/>
        <v/>
      </c>
      <c r="H595" s="57" t="str">
        <f t="shared" si="458"/>
        <v/>
      </c>
      <c r="I595" s="128" t="str">
        <f t="shared" si="461"/>
        <v/>
      </c>
      <c r="J595" s="128" t="str">
        <f t="shared" si="462"/>
        <v/>
      </c>
      <c r="K595" s="140" t="str">
        <f t="shared" si="500"/>
        <v/>
      </c>
      <c r="L595" s="140"/>
      <c r="M595" s="139" t="str">
        <f t="shared" si="465"/>
        <v/>
      </c>
      <c r="N595" s="139"/>
      <c r="O595" s="46" t="str">
        <f t="shared" si="467"/>
        <v/>
      </c>
      <c r="P595" s="51" t="str">
        <f t="shared" si="468"/>
        <v/>
      </c>
      <c r="Q595" s="51"/>
      <c r="R595" s="75">
        <f>IF(R594+1&lt;13,(R594+1)*S1,1*S1)</f>
        <v>0</v>
      </c>
      <c r="S595" s="75">
        <f>SUM(BG595*S1)</f>
        <v>0</v>
      </c>
      <c r="T595" s="75">
        <f>IF(R595=1,(T594+1)*S1,T594*S1)</f>
        <v>0</v>
      </c>
      <c r="U595" s="75">
        <f>IF(U594+3&lt;13,(U594+3)*V1,(U594-9)*V1)</f>
        <v>0</v>
      </c>
      <c r="V595" s="75">
        <f>SUM(BG595*V1)</f>
        <v>0</v>
      </c>
      <c r="W595" s="75">
        <f>IF(U595&lt;4,(W594+1)*V1,W594*V1)</f>
        <v>0</v>
      </c>
      <c r="X595" s="75">
        <f>IF(X594+6&lt;13,(X594+6)*Y1,(X594-6)*Y1)</f>
        <v>0</v>
      </c>
      <c r="Y595" s="75">
        <f>SUM(BG595*Y1)</f>
        <v>0</v>
      </c>
      <c r="Z595" s="75">
        <f>IF(X595&lt;6,(Z594+1)*Y1,Z594*Y1)</f>
        <v>0</v>
      </c>
      <c r="AA595" s="75">
        <f>SUM(AA594*AB1)</f>
        <v>0</v>
      </c>
      <c r="AB595" s="75">
        <f>SUM(BG595*AB1)</f>
        <v>0</v>
      </c>
      <c r="AC595" s="75">
        <f>SUM(AC594+1*AB1)</f>
        <v>0</v>
      </c>
      <c r="AD595" s="75">
        <v>0</v>
      </c>
      <c r="AE595" s="75">
        <v>0</v>
      </c>
      <c r="AF595" s="75">
        <v>0</v>
      </c>
      <c r="AG595" s="75">
        <f>IF(AG594+2&lt;13,(AG594+2)*AH1,(AG594-10)*AH1)</f>
        <v>0</v>
      </c>
      <c r="AH595" s="75">
        <f>SUM(BG595*AH1)</f>
        <v>0</v>
      </c>
      <c r="AI595" s="75">
        <f>IF(AG595&lt;3,(AI594+1)*AH1,AI594*AH1)</f>
        <v>0</v>
      </c>
      <c r="AJ595" s="75">
        <f>IF(AJ593=AJ594,(AJ594+1-AK595)*AL1,AJ594*AL1)</f>
        <v>0</v>
      </c>
      <c r="AK595" s="75">
        <f t="shared" si="452"/>
        <v>0</v>
      </c>
      <c r="AL595" s="75">
        <f>IF(AJ595-AJ594=0,(AL594+15)*AL1,AM1*AL1)</f>
        <v>0</v>
      </c>
      <c r="AM595" s="75">
        <f>IF(AK595=12,(AM594+1)*AL1,AM594*AL1)</f>
        <v>0</v>
      </c>
      <c r="AN595" s="75">
        <f>IF(AN593=AN594,(AN594+1-AO595)*AO1,AN594*AO1)</f>
        <v>0</v>
      </c>
      <c r="AO595" s="75">
        <f t="shared" si="494"/>
        <v>0</v>
      </c>
      <c r="AP595" s="75">
        <f>IF(AN594=AN595,BG595*AO1,(AP594-15)*AO1)</f>
        <v>0</v>
      </c>
      <c r="AQ595" s="75">
        <f>IF(AO595=12,(AQ594+1)*AO1,AQ594*AO1)</f>
        <v>0</v>
      </c>
      <c r="AR595" s="91">
        <f>SUM(MONTH(BC594+14)*AS1)</f>
        <v>0</v>
      </c>
      <c r="AS595" s="91">
        <f>SUM(DAY(BC594+14)*AS1)</f>
        <v>0</v>
      </c>
      <c r="AT595" s="91">
        <f>SUM(YEAR(BC594+14)*AS1)</f>
        <v>0</v>
      </c>
      <c r="AU595" s="91">
        <f>SUM(MONTH(BC594+7)*AV1)</f>
        <v>0</v>
      </c>
      <c r="AV595" s="91">
        <f>SUM(DAY(BC594+7)*AV1)</f>
        <v>0</v>
      </c>
      <c r="AW595" s="91">
        <f>SUM(YEAR(BC594+7)*AV1)</f>
        <v>0</v>
      </c>
      <c r="AX595" s="91">
        <f t="shared" si="472"/>
        <v>1</v>
      </c>
      <c r="AY595" s="91">
        <f t="shared" si="470"/>
        <v>1</v>
      </c>
      <c r="AZ595" s="91">
        <f t="shared" si="471"/>
        <v>0</v>
      </c>
      <c r="BA595" s="91">
        <f t="shared" si="471"/>
        <v>0</v>
      </c>
      <c r="BB595" s="79">
        <f t="shared" si="473"/>
        <v>0</v>
      </c>
      <c r="BC595" s="91">
        <f t="shared" si="474"/>
        <v>0</v>
      </c>
      <c r="BD595" s="75" t="s">
        <v>59</v>
      </c>
      <c r="BE595" s="91">
        <f>IF(BC595&lt;BU42,((BC595*10)+5),999999)</f>
        <v>5</v>
      </c>
      <c r="BF595" s="91">
        <f t="shared" si="475"/>
        <v>1</v>
      </c>
      <c r="BG595" s="75">
        <f t="shared" si="476"/>
        <v>0</v>
      </c>
      <c r="BH595" s="75">
        <f t="shared" si="495"/>
        <v>0</v>
      </c>
      <c r="BI595" s="75" t="b">
        <f t="shared" si="477"/>
        <v>0</v>
      </c>
      <c r="BJ595" s="75">
        <f t="shared" si="478"/>
        <v>0</v>
      </c>
      <c r="BK595" s="75">
        <f t="shared" si="479"/>
        <v>0</v>
      </c>
      <c r="BL595" s="75" t="b">
        <f t="shared" si="480"/>
        <v>1</v>
      </c>
      <c r="BM595" s="75">
        <f t="shared" si="481"/>
        <v>0</v>
      </c>
      <c r="BN595" s="75">
        <f t="shared" si="482"/>
        <v>0</v>
      </c>
      <c r="BO595" s="75" t="b">
        <f t="shared" si="483"/>
        <v>0</v>
      </c>
      <c r="BP595" s="75">
        <f t="shared" si="484"/>
        <v>0</v>
      </c>
      <c r="BQ595" s="75">
        <f t="shared" si="485"/>
        <v>0</v>
      </c>
      <c r="BR595" s="75"/>
      <c r="BS595" s="72" t="b">
        <f t="shared" si="459"/>
        <v>0</v>
      </c>
      <c r="BT595" s="72">
        <f t="shared" si="464"/>
        <v>0</v>
      </c>
      <c r="BU595" s="69" t="str">
        <f t="shared" si="463"/>
        <v/>
      </c>
      <c r="BV595" s="75"/>
      <c r="BW595" s="75"/>
      <c r="BX595" s="75"/>
      <c r="BY595" s="75"/>
      <c r="BZ595" s="75"/>
      <c r="CA595" s="75"/>
      <c r="CB595" s="75"/>
      <c r="CC595" s="75"/>
      <c r="CD595" s="79">
        <f t="shared" si="486"/>
        <v>0</v>
      </c>
      <c r="CE595" s="92">
        <f>IF(CD595&lt;CE3,CD595,CE3)</f>
        <v>0</v>
      </c>
      <c r="CF595" s="72" t="str">
        <f>IF(CE595&gt;=CE3,"BALLOON","PMT")</f>
        <v>PMT</v>
      </c>
      <c r="CG595" s="91">
        <f t="shared" si="496"/>
        <v>0</v>
      </c>
      <c r="CH595" s="91">
        <f>IF(BX1=360,CB5,CG595)</f>
        <v>0</v>
      </c>
      <c r="CI595" s="75" t="b">
        <f t="shared" si="487"/>
        <v>0</v>
      </c>
      <c r="CJ595" s="75">
        <f t="shared" si="497"/>
        <v>0</v>
      </c>
      <c r="CK595" s="75">
        <f>SUM(CJ595*CK1)</f>
        <v>0</v>
      </c>
      <c r="CL595" s="98">
        <f t="shared" si="488"/>
        <v>0</v>
      </c>
      <c r="CM595" s="97">
        <f>IF(CF595="PMT",E16-CL595,0)</f>
        <v>0</v>
      </c>
      <c r="CN595" s="97">
        <f t="shared" ref="CN595:CN658" si="502">IF(CQ594-CM595&gt;0,CM595*CR595,CQ594*CR595)</f>
        <v>0</v>
      </c>
      <c r="CO595" s="97">
        <f t="shared" si="489"/>
        <v>0</v>
      </c>
      <c r="CP595" s="97">
        <f t="shared" si="490"/>
        <v>0</v>
      </c>
      <c r="CQ595" s="94">
        <f t="shared" si="491"/>
        <v>0</v>
      </c>
      <c r="CR595" s="95">
        <f t="shared" si="498"/>
        <v>0</v>
      </c>
      <c r="CS595" s="96">
        <f t="shared" si="492"/>
        <v>0</v>
      </c>
      <c r="CT595" s="75">
        <f t="shared" si="501"/>
        <v>0</v>
      </c>
      <c r="CU595" s="99">
        <f t="shared" si="493"/>
        <v>0</v>
      </c>
      <c r="CV595" s="99">
        <f t="shared" si="469"/>
        <v>0</v>
      </c>
      <c r="CW595" s="100">
        <f t="shared" si="499"/>
        <v>0</v>
      </c>
      <c r="CX595" s="75">
        <f>SUM(CR595*CT595*BE1)</f>
        <v>0</v>
      </c>
    </row>
    <row r="596" spans="1:102" ht="18.95" customHeight="1">
      <c r="A596" s="45" t="str">
        <f t="shared" si="453"/>
        <v/>
      </c>
      <c r="B596" s="55" t="str">
        <f t="shared" si="455"/>
        <v/>
      </c>
      <c r="C596" s="47" t="str">
        <f t="shared" si="454"/>
        <v/>
      </c>
      <c r="D596" s="56" t="str">
        <f t="shared" si="456"/>
        <v/>
      </c>
      <c r="E596" s="121" t="str">
        <f t="shared" si="460"/>
        <v/>
      </c>
      <c r="F596" s="121"/>
      <c r="G596" s="57" t="str">
        <f t="shared" si="457"/>
        <v/>
      </c>
      <c r="H596" s="57" t="str">
        <f t="shared" si="458"/>
        <v/>
      </c>
      <c r="I596" s="128" t="str">
        <f t="shared" si="461"/>
        <v/>
      </c>
      <c r="J596" s="128" t="str">
        <f t="shared" si="462"/>
        <v/>
      </c>
      <c r="K596" s="140" t="str">
        <f t="shared" si="500"/>
        <v/>
      </c>
      <c r="L596" s="140"/>
      <c r="M596" s="139" t="str">
        <f t="shared" si="465"/>
        <v/>
      </c>
      <c r="N596" s="139"/>
      <c r="O596" s="46" t="str">
        <f t="shared" si="467"/>
        <v/>
      </c>
      <c r="P596" s="51" t="str">
        <f t="shared" si="468"/>
        <v/>
      </c>
      <c r="Q596" s="51"/>
      <c r="R596" s="75">
        <f>IF(R595+1&lt;13,(R595+1)*S1,1*S1)</f>
        <v>0</v>
      </c>
      <c r="S596" s="75">
        <f>SUM(BG596*S1)</f>
        <v>0</v>
      </c>
      <c r="T596" s="75">
        <f>IF(R596=1,(T595+1)*S1,T595*S1)</f>
        <v>0</v>
      </c>
      <c r="U596" s="75">
        <f>IF(U595+3&lt;13,(U595+3)*V1,(U595-9)*V1)</f>
        <v>0</v>
      </c>
      <c r="V596" s="75">
        <f>SUM(BG596*V1)</f>
        <v>0</v>
      </c>
      <c r="W596" s="75">
        <f>IF(U596&lt;4,(W595+1)*V1,W595*V1)</f>
        <v>0</v>
      </c>
      <c r="X596" s="75">
        <f>IF(X595+6&lt;13,(X595+6)*Y1,(X595-6)*Y1)</f>
        <v>0</v>
      </c>
      <c r="Y596" s="75">
        <f>SUM(BG596*Y1)</f>
        <v>0</v>
      </c>
      <c r="Z596" s="75">
        <f>IF(X596&lt;6,(Z595+1)*Y1,Z595*Y1)</f>
        <v>0</v>
      </c>
      <c r="AA596" s="75">
        <f>SUM(AA595*AB1)</f>
        <v>0</v>
      </c>
      <c r="AB596" s="75">
        <f>SUM(BG596*AB1)</f>
        <v>0</v>
      </c>
      <c r="AC596" s="75">
        <f>SUM(AC595+1*AB1)</f>
        <v>0</v>
      </c>
      <c r="AD596" s="75">
        <v>0</v>
      </c>
      <c r="AE596" s="75">
        <v>0</v>
      </c>
      <c r="AF596" s="75">
        <v>0</v>
      </c>
      <c r="AG596" s="75">
        <f>IF(AG595+2&lt;13,(AG595+2)*AH1,(AG595-10)*AH1)</f>
        <v>0</v>
      </c>
      <c r="AH596" s="75">
        <f>SUM(BG596*AH1)</f>
        <v>0</v>
      </c>
      <c r="AI596" s="75">
        <f>IF(AG596&lt;3,(AI595+1)*AH1,AI595*AH1)</f>
        <v>0</v>
      </c>
      <c r="AJ596" s="75">
        <f>IF(AJ594=AJ595,(AJ595+1-AK596)*AL1,AJ595*AL1)</f>
        <v>0</v>
      </c>
      <c r="AK596" s="75">
        <f t="shared" si="452"/>
        <v>0</v>
      </c>
      <c r="AL596" s="75">
        <f>IF(AJ596-AJ595=0,(AL595+15)*AL1,AM1*AL1)</f>
        <v>0</v>
      </c>
      <c r="AM596" s="75">
        <f>IF(AK596=12,(AM595+1)*AL1,AM595*AL1)</f>
        <v>0</v>
      </c>
      <c r="AN596" s="75">
        <f>IF(AN594=AN595,(AN595+1-AO596)*AO1,AN595*AO1)</f>
        <v>0</v>
      </c>
      <c r="AO596" s="75">
        <f t="shared" si="494"/>
        <v>0</v>
      </c>
      <c r="AP596" s="75">
        <f>IF(AN595=AN596,BG596*AO1,(AP595-15)*AO1)</f>
        <v>0</v>
      </c>
      <c r="AQ596" s="75">
        <f>IF(AO596=12,(AQ595+1)*AO1,AQ595*AO1)</f>
        <v>0</v>
      </c>
      <c r="AR596" s="91">
        <f>SUM(MONTH(BC595+14)*AS1)</f>
        <v>0</v>
      </c>
      <c r="AS596" s="91">
        <f>SUM(DAY(BC595+14)*AS1)</f>
        <v>0</v>
      </c>
      <c r="AT596" s="91">
        <f>SUM(YEAR(BC595+14)*AS1)</f>
        <v>0</v>
      </c>
      <c r="AU596" s="91">
        <f>SUM(MONTH(BC595+7)*AV1)</f>
        <v>0</v>
      </c>
      <c r="AV596" s="91">
        <f>SUM(DAY(BC595+7)*AV1)</f>
        <v>0</v>
      </c>
      <c r="AW596" s="91">
        <f>SUM(YEAR(BC595+7)*AV1)</f>
        <v>0</v>
      </c>
      <c r="AX596" s="91">
        <f t="shared" si="472"/>
        <v>1</v>
      </c>
      <c r="AY596" s="91">
        <f t="shared" si="470"/>
        <v>1</v>
      </c>
      <c r="AZ596" s="91">
        <f t="shared" si="471"/>
        <v>0</v>
      </c>
      <c r="BA596" s="91">
        <f t="shared" si="471"/>
        <v>0</v>
      </c>
      <c r="BB596" s="79">
        <f t="shared" si="473"/>
        <v>0</v>
      </c>
      <c r="BC596" s="91">
        <f t="shared" si="474"/>
        <v>0</v>
      </c>
      <c r="BD596" s="75" t="s">
        <v>59</v>
      </c>
      <c r="BE596" s="91">
        <f>IF(BC596&lt;BU42,((BC596*10)+5),999999)</f>
        <v>5</v>
      </c>
      <c r="BF596" s="91">
        <f t="shared" si="475"/>
        <v>1</v>
      </c>
      <c r="BG596" s="75">
        <f t="shared" si="476"/>
        <v>0</v>
      </c>
      <c r="BH596" s="75">
        <f t="shared" si="495"/>
        <v>0</v>
      </c>
      <c r="BI596" s="75" t="b">
        <f t="shared" si="477"/>
        <v>0</v>
      </c>
      <c r="BJ596" s="75">
        <f t="shared" si="478"/>
        <v>0</v>
      </c>
      <c r="BK596" s="75">
        <f t="shared" si="479"/>
        <v>0</v>
      </c>
      <c r="BL596" s="75" t="b">
        <f t="shared" si="480"/>
        <v>1</v>
      </c>
      <c r="BM596" s="75">
        <f t="shared" si="481"/>
        <v>0</v>
      </c>
      <c r="BN596" s="75">
        <f t="shared" si="482"/>
        <v>0</v>
      </c>
      <c r="BO596" s="75" t="b">
        <f t="shared" si="483"/>
        <v>0</v>
      </c>
      <c r="BP596" s="75">
        <f t="shared" si="484"/>
        <v>0</v>
      </c>
      <c r="BQ596" s="75">
        <f t="shared" si="485"/>
        <v>0</v>
      </c>
      <c r="BR596" s="75"/>
      <c r="BS596" s="72" t="b">
        <f t="shared" si="459"/>
        <v>0</v>
      </c>
      <c r="BT596" s="72">
        <f t="shared" si="464"/>
        <v>0</v>
      </c>
      <c r="BU596" s="69" t="str">
        <f t="shared" si="463"/>
        <v/>
      </c>
      <c r="BV596" s="75"/>
      <c r="BW596" s="75"/>
      <c r="BX596" s="75"/>
      <c r="BY596" s="75"/>
      <c r="BZ596" s="75"/>
      <c r="CA596" s="75"/>
      <c r="CB596" s="75"/>
      <c r="CC596" s="75"/>
      <c r="CD596" s="79">
        <f t="shared" si="486"/>
        <v>0</v>
      </c>
      <c r="CE596" s="92">
        <f>IF(CD596&lt;CE3,CD596,CE3)</f>
        <v>0</v>
      </c>
      <c r="CF596" s="72" t="str">
        <f>IF(CE596&gt;=CE3,"BALLOON","PMT")</f>
        <v>PMT</v>
      </c>
      <c r="CG596" s="91">
        <f t="shared" si="496"/>
        <v>0</v>
      </c>
      <c r="CH596" s="91">
        <f>IF(BX1=360,CB5,CG596)</f>
        <v>0</v>
      </c>
      <c r="CI596" s="75" t="b">
        <f t="shared" si="487"/>
        <v>0</v>
      </c>
      <c r="CJ596" s="75">
        <f t="shared" si="497"/>
        <v>0</v>
      </c>
      <c r="CK596" s="75">
        <f>SUM(CJ596*CK1)</f>
        <v>0</v>
      </c>
      <c r="CL596" s="98">
        <f t="shared" si="488"/>
        <v>0</v>
      </c>
      <c r="CM596" s="97">
        <f>IF(CF596="PMT",E16-CL596,0)</f>
        <v>0</v>
      </c>
      <c r="CN596" s="97">
        <f t="shared" si="502"/>
        <v>0</v>
      </c>
      <c r="CO596" s="97">
        <f t="shared" si="489"/>
        <v>0</v>
      </c>
      <c r="CP596" s="97">
        <f t="shared" si="490"/>
        <v>0</v>
      </c>
      <c r="CQ596" s="94">
        <f t="shared" si="491"/>
        <v>0</v>
      </c>
      <c r="CR596" s="95">
        <f t="shared" si="498"/>
        <v>0</v>
      </c>
      <c r="CS596" s="96">
        <f t="shared" si="492"/>
        <v>0</v>
      </c>
      <c r="CT596" s="75">
        <f t="shared" si="501"/>
        <v>0</v>
      </c>
      <c r="CU596" s="99">
        <f t="shared" si="493"/>
        <v>0</v>
      </c>
      <c r="CV596" s="99">
        <f t="shared" si="469"/>
        <v>0</v>
      </c>
      <c r="CW596" s="100">
        <f t="shared" si="499"/>
        <v>0</v>
      </c>
      <c r="CX596" s="75">
        <f>SUM(CR596*CT596*BE1)</f>
        <v>0</v>
      </c>
    </row>
    <row r="597" spans="1:102" ht="18.95" customHeight="1">
      <c r="A597" s="45" t="str">
        <f t="shared" si="453"/>
        <v/>
      </c>
      <c r="B597" s="55" t="str">
        <f t="shared" si="455"/>
        <v/>
      </c>
      <c r="C597" s="47" t="str">
        <f t="shared" si="454"/>
        <v/>
      </c>
      <c r="D597" s="56" t="str">
        <f t="shared" si="456"/>
        <v/>
      </c>
      <c r="E597" s="121" t="str">
        <f t="shared" si="460"/>
        <v/>
      </c>
      <c r="F597" s="121"/>
      <c r="G597" s="57" t="str">
        <f t="shared" si="457"/>
        <v/>
      </c>
      <c r="H597" s="57" t="str">
        <f t="shared" si="458"/>
        <v/>
      </c>
      <c r="I597" s="128" t="str">
        <f t="shared" si="461"/>
        <v/>
      </c>
      <c r="J597" s="128" t="str">
        <f t="shared" si="462"/>
        <v/>
      </c>
      <c r="K597" s="140" t="str">
        <f t="shared" si="500"/>
        <v/>
      </c>
      <c r="L597" s="140"/>
      <c r="M597" s="139" t="str">
        <f t="shared" si="465"/>
        <v/>
      </c>
      <c r="N597" s="139"/>
      <c r="O597" s="46" t="str">
        <f t="shared" si="467"/>
        <v/>
      </c>
      <c r="P597" s="51" t="str">
        <f t="shared" si="468"/>
        <v/>
      </c>
      <c r="Q597" s="51"/>
      <c r="R597" s="75">
        <f>IF(R596+1&lt;13,(R596+1)*S1,1*S1)</f>
        <v>0</v>
      </c>
      <c r="S597" s="75">
        <f>SUM(BG597*S1)</f>
        <v>0</v>
      </c>
      <c r="T597" s="75">
        <f>IF(R597=1,(T596+1)*S1,T596*S1)</f>
        <v>0</v>
      </c>
      <c r="U597" s="75">
        <f>IF(U596+3&lt;13,(U596+3)*V1,(U596-9)*V1)</f>
        <v>0</v>
      </c>
      <c r="V597" s="75">
        <f>SUM(BG597*V1)</f>
        <v>0</v>
      </c>
      <c r="W597" s="75">
        <f>IF(U597&lt;4,(W596+1)*V1,W596*V1)</f>
        <v>0</v>
      </c>
      <c r="X597" s="75">
        <f>IF(X596+6&lt;13,(X596+6)*Y1,(X596-6)*Y1)</f>
        <v>0</v>
      </c>
      <c r="Y597" s="75">
        <f>SUM(BG597*Y1)</f>
        <v>0</v>
      </c>
      <c r="Z597" s="75">
        <f>IF(X597&lt;6,(Z596+1)*Y1,Z596*Y1)</f>
        <v>0</v>
      </c>
      <c r="AA597" s="75">
        <f>SUM(AA596*AB1)</f>
        <v>0</v>
      </c>
      <c r="AB597" s="75">
        <f>SUM(BG597*AB1)</f>
        <v>0</v>
      </c>
      <c r="AC597" s="75">
        <f>SUM(AC596+1*AB1)</f>
        <v>0</v>
      </c>
      <c r="AD597" s="75">
        <v>0</v>
      </c>
      <c r="AE597" s="75">
        <v>0</v>
      </c>
      <c r="AF597" s="75">
        <v>0</v>
      </c>
      <c r="AG597" s="75">
        <f>IF(AG596+2&lt;13,(AG596+2)*AH1,(AG596-10)*AH1)</f>
        <v>0</v>
      </c>
      <c r="AH597" s="75">
        <f>SUM(BG597*AH1)</f>
        <v>0</v>
      </c>
      <c r="AI597" s="75">
        <f>IF(AG597&lt;3,(AI596+1)*AH1,AI596*AH1)</f>
        <v>0</v>
      </c>
      <c r="AJ597" s="75">
        <f>IF(AJ595=AJ596,(AJ596+1-AK597)*AL1,AJ596*AL1)</f>
        <v>0</v>
      </c>
      <c r="AK597" s="75">
        <f t="shared" ref="AK597:AK660" si="503">IF(AJ596+AJ595=24,12,0)</f>
        <v>0</v>
      </c>
      <c r="AL597" s="75">
        <f>IF(AJ597-AJ596=0,(AL596+15)*AL1,AM1*AL1)</f>
        <v>0</v>
      </c>
      <c r="AM597" s="75">
        <f>IF(AK597=12,(AM596+1)*AL1,AM596*AL1)</f>
        <v>0</v>
      </c>
      <c r="AN597" s="75">
        <f>IF(AN595=AN596,(AN596+1-AO597)*AO1,AN596*AO1)</f>
        <v>0</v>
      </c>
      <c r="AO597" s="75">
        <f t="shared" si="494"/>
        <v>0</v>
      </c>
      <c r="AP597" s="75">
        <f>IF(AN596=AN597,BG597*AO1,(AP596-15)*AO1)</f>
        <v>0</v>
      </c>
      <c r="AQ597" s="75">
        <f>IF(AO597=12,(AQ596+1)*AO1,AQ596*AO1)</f>
        <v>0</v>
      </c>
      <c r="AR597" s="91">
        <f>SUM(MONTH(BC596+14)*AS1)</f>
        <v>0</v>
      </c>
      <c r="AS597" s="91">
        <f>SUM(DAY(BC596+14)*AS1)</f>
        <v>0</v>
      </c>
      <c r="AT597" s="91">
        <f>SUM(YEAR(BC596+14)*AS1)</f>
        <v>0</v>
      </c>
      <c r="AU597" s="91">
        <f>SUM(MONTH(BC596+7)*AV1)</f>
        <v>0</v>
      </c>
      <c r="AV597" s="91">
        <f>SUM(DAY(BC596+7)*AV1)</f>
        <v>0</v>
      </c>
      <c r="AW597" s="91">
        <f>SUM(YEAR(BC596+7)*AV1)</f>
        <v>0</v>
      </c>
      <c r="AX597" s="91">
        <f t="shared" si="472"/>
        <v>1</v>
      </c>
      <c r="AY597" s="91">
        <f t="shared" si="470"/>
        <v>1</v>
      </c>
      <c r="AZ597" s="91">
        <f t="shared" si="471"/>
        <v>0</v>
      </c>
      <c r="BA597" s="91">
        <f t="shared" si="471"/>
        <v>0</v>
      </c>
      <c r="BB597" s="79">
        <f t="shared" si="473"/>
        <v>0</v>
      </c>
      <c r="BC597" s="91">
        <f t="shared" si="474"/>
        <v>0</v>
      </c>
      <c r="BD597" s="75" t="s">
        <v>59</v>
      </c>
      <c r="BE597" s="91">
        <f>IF(BC597&lt;BU42,((BC597*10)+5),999999)</f>
        <v>5</v>
      </c>
      <c r="BF597" s="91">
        <f t="shared" si="475"/>
        <v>1</v>
      </c>
      <c r="BG597" s="75">
        <f t="shared" si="476"/>
        <v>0</v>
      </c>
      <c r="BH597" s="75">
        <f t="shared" si="495"/>
        <v>0</v>
      </c>
      <c r="BI597" s="75" t="b">
        <f t="shared" si="477"/>
        <v>0</v>
      </c>
      <c r="BJ597" s="75">
        <f t="shared" si="478"/>
        <v>0</v>
      </c>
      <c r="BK597" s="75">
        <f t="shared" si="479"/>
        <v>0</v>
      </c>
      <c r="BL597" s="75" t="b">
        <f t="shared" si="480"/>
        <v>1</v>
      </c>
      <c r="BM597" s="75">
        <f t="shared" si="481"/>
        <v>0</v>
      </c>
      <c r="BN597" s="75">
        <f t="shared" si="482"/>
        <v>0</v>
      </c>
      <c r="BO597" s="75" t="b">
        <f t="shared" si="483"/>
        <v>0</v>
      </c>
      <c r="BP597" s="75">
        <f t="shared" si="484"/>
        <v>0</v>
      </c>
      <c r="BQ597" s="75">
        <f t="shared" si="485"/>
        <v>0</v>
      </c>
      <c r="BR597" s="75"/>
      <c r="BS597" s="72" t="b">
        <f t="shared" si="459"/>
        <v>0</v>
      </c>
      <c r="BT597" s="72">
        <f t="shared" si="464"/>
        <v>0</v>
      </c>
      <c r="BU597" s="69" t="str">
        <f t="shared" si="463"/>
        <v/>
      </c>
      <c r="BV597" s="75"/>
      <c r="BW597" s="75"/>
      <c r="BX597" s="75"/>
      <c r="BY597" s="75"/>
      <c r="BZ597" s="75"/>
      <c r="CA597" s="75"/>
      <c r="CB597" s="75"/>
      <c r="CC597" s="75"/>
      <c r="CD597" s="79">
        <f t="shared" si="486"/>
        <v>0</v>
      </c>
      <c r="CE597" s="92">
        <f>IF(CD597&lt;CE3,CD597,CE3)</f>
        <v>0</v>
      </c>
      <c r="CF597" s="72" t="str">
        <f>IF(CE597&gt;=CE3,"BALLOON","PMT")</f>
        <v>PMT</v>
      </c>
      <c r="CG597" s="91">
        <f t="shared" si="496"/>
        <v>0</v>
      </c>
      <c r="CH597" s="91">
        <f>IF(BX1=360,CB5,CG597)</f>
        <v>0</v>
      </c>
      <c r="CI597" s="75" t="b">
        <f t="shared" si="487"/>
        <v>0</v>
      </c>
      <c r="CJ597" s="75">
        <f t="shared" si="497"/>
        <v>0</v>
      </c>
      <c r="CK597" s="75">
        <f>SUM(CJ597*CK1)</f>
        <v>0</v>
      </c>
      <c r="CL597" s="98">
        <f t="shared" si="488"/>
        <v>0</v>
      </c>
      <c r="CM597" s="97">
        <f>IF(CF597="PMT",E16-CL597,0)</f>
        <v>0</v>
      </c>
      <c r="CN597" s="97">
        <f t="shared" si="502"/>
        <v>0</v>
      </c>
      <c r="CO597" s="97">
        <f t="shared" si="489"/>
        <v>0</v>
      </c>
      <c r="CP597" s="97">
        <f t="shared" si="490"/>
        <v>0</v>
      </c>
      <c r="CQ597" s="94">
        <f t="shared" si="491"/>
        <v>0</v>
      </c>
      <c r="CR597" s="95">
        <f t="shared" si="498"/>
        <v>0</v>
      </c>
      <c r="CS597" s="96">
        <f t="shared" si="492"/>
        <v>0</v>
      </c>
      <c r="CT597" s="75">
        <f t="shared" si="501"/>
        <v>0</v>
      </c>
      <c r="CU597" s="99">
        <f t="shared" si="493"/>
        <v>0</v>
      </c>
      <c r="CV597" s="99">
        <f t="shared" si="469"/>
        <v>0</v>
      </c>
      <c r="CW597" s="100">
        <f t="shared" si="499"/>
        <v>0</v>
      </c>
      <c r="CX597" s="75">
        <f>SUM(CR597*CT597*BE1)</f>
        <v>0</v>
      </c>
    </row>
    <row r="598" spans="1:102" ht="18.95" customHeight="1">
      <c r="A598" s="45" t="str">
        <f t="shared" si="453"/>
        <v/>
      </c>
      <c r="B598" s="55" t="str">
        <f t="shared" si="455"/>
        <v/>
      </c>
      <c r="C598" s="47" t="str">
        <f t="shared" si="454"/>
        <v/>
      </c>
      <c r="D598" s="56" t="str">
        <f t="shared" si="456"/>
        <v/>
      </c>
      <c r="E598" s="121" t="str">
        <f t="shared" si="460"/>
        <v/>
      </c>
      <c r="F598" s="121"/>
      <c r="G598" s="57" t="str">
        <f t="shared" si="457"/>
        <v/>
      </c>
      <c r="H598" s="57" t="str">
        <f t="shared" si="458"/>
        <v/>
      </c>
      <c r="I598" s="128" t="str">
        <f t="shared" si="461"/>
        <v/>
      </c>
      <c r="J598" s="128" t="str">
        <f t="shared" si="462"/>
        <v/>
      </c>
      <c r="K598" s="140" t="str">
        <f t="shared" si="500"/>
        <v/>
      </c>
      <c r="L598" s="140"/>
      <c r="M598" s="139" t="str">
        <f t="shared" si="465"/>
        <v/>
      </c>
      <c r="N598" s="139"/>
      <c r="O598" s="46" t="str">
        <f t="shared" si="467"/>
        <v/>
      </c>
      <c r="P598" s="51" t="str">
        <f t="shared" si="468"/>
        <v/>
      </c>
      <c r="Q598" s="51"/>
      <c r="R598" s="75">
        <f>IF(R597+1&lt;13,(R597+1)*S1,1*S1)</f>
        <v>0</v>
      </c>
      <c r="S598" s="75">
        <f>SUM(BG598*S1)</f>
        <v>0</v>
      </c>
      <c r="T598" s="75">
        <f>IF(R598=1,(T597+1)*S1,T597*S1)</f>
        <v>0</v>
      </c>
      <c r="U598" s="75">
        <f>IF(U597+3&lt;13,(U597+3)*V1,(U597-9)*V1)</f>
        <v>0</v>
      </c>
      <c r="V598" s="75">
        <f>SUM(BG598*V1)</f>
        <v>0</v>
      </c>
      <c r="W598" s="75">
        <f>IF(U598&lt;4,(W597+1)*V1,W597*V1)</f>
        <v>0</v>
      </c>
      <c r="X598" s="75">
        <f>IF(X597+6&lt;13,(X597+6)*Y1,(X597-6)*Y1)</f>
        <v>0</v>
      </c>
      <c r="Y598" s="75">
        <f>SUM(BG598*Y1)</f>
        <v>0</v>
      </c>
      <c r="Z598" s="75">
        <f>IF(X598&lt;6,(Z597+1)*Y1,Z597*Y1)</f>
        <v>0</v>
      </c>
      <c r="AA598" s="75">
        <f>SUM(AA597*AB1)</f>
        <v>0</v>
      </c>
      <c r="AB598" s="75">
        <f>SUM(BG598*AB1)</f>
        <v>0</v>
      </c>
      <c r="AC598" s="75">
        <f>SUM(AC597+1*AB1)</f>
        <v>0</v>
      </c>
      <c r="AD598" s="75">
        <v>0</v>
      </c>
      <c r="AE598" s="75">
        <v>0</v>
      </c>
      <c r="AF598" s="75">
        <v>0</v>
      </c>
      <c r="AG598" s="75">
        <f>IF(AG597+2&lt;13,(AG597+2)*AH1,(AG597-10)*AH1)</f>
        <v>0</v>
      </c>
      <c r="AH598" s="75">
        <f>SUM(BG598*AH1)</f>
        <v>0</v>
      </c>
      <c r="AI598" s="75">
        <f>IF(AG598&lt;3,(AI597+1)*AH1,AI597*AH1)</f>
        <v>0</v>
      </c>
      <c r="AJ598" s="75">
        <f>IF(AJ596=AJ597,(AJ597+1-AK598)*AL1,AJ597*AL1)</f>
        <v>0</v>
      </c>
      <c r="AK598" s="75">
        <f t="shared" si="503"/>
        <v>0</v>
      </c>
      <c r="AL598" s="75">
        <f>IF(AJ598-AJ597=0,(AL597+15)*AL1,AM1*AL1)</f>
        <v>0</v>
      </c>
      <c r="AM598" s="75">
        <f>IF(AK598=12,(AM597+1)*AL1,AM597*AL1)</f>
        <v>0</v>
      </c>
      <c r="AN598" s="75">
        <f>IF(AN596=AN597,(AN597+1-AO598)*AO1,AN597*AO1)</f>
        <v>0</v>
      </c>
      <c r="AO598" s="75">
        <f t="shared" si="494"/>
        <v>0</v>
      </c>
      <c r="AP598" s="75">
        <f>IF(AN597=AN598,BG598*AO1,(AP597-15)*AO1)</f>
        <v>0</v>
      </c>
      <c r="AQ598" s="75">
        <f>IF(AO598=12,(AQ597+1)*AO1,AQ597*AO1)</f>
        <v>0</v>
      </c>
      <c r="AR598" s="91">
        <f>SUM(MONTH(BC597+14)*AS1)</f>
        <v>0</v>
      </c>
      <c r="AS598" s="91">
        <f>SUM(DAY(BC597+14)*AS1)</f>
        <v>0</v>
      </c>
      <c r="AT598" s="91">
        <f>SUM(YEAR(BC597+14)*AS1)</f>
        <v>0</v>
      </c>
      <c r="AU598" s="91">
        <f>SUM(MONTH(BC597+7)*AV1)</f>
        <v>0</v>
      </c>
      <c r="AV598" s="91">
        <f>SUM(DAY(BC597+7)*AV1)</f>
        <v>0</v>
      </c>
      <c r="AW598" s="91">
        <f>SUM(YEAR(BC597+7)*AV1)</f>
        <v>0</v>
      </c>
      <c r="AX598" s="91">
        <f t="shared" si="472"/>
        <v>1</v>
      </c>
      <c r="AY598" s="91">
        <f t="shared" si="470"/>
        <v>1</v>
      </c>
      <c r="AZ598" s="91">
        <f t="shared" si="471"/>
        <v>0</v>
      </c>
      <c r="BA598" s="91">
        <f t="shared" si="471"/>
        <v>0</v>
      </c>
      <c r="BB598" s="79">
        <f t="shared" si="473"/>
        <v>0</v>
      </c>
      <c r="BC598" s="91">
        <f t="shared" si="474"/>
        <v>0</v>
      </c>
      <c r="BD598" s="75" t="s">
        <v>59</v>
      </c>
      <c r="BE598" s="91">
        <f>IF(BC598&lt;BU42,((BC598*10)+5),999999)</f>
        <v>5</v>
      </c>
      <c r="BF598" s="91">
        <f t="shared" si="475"/>
        <v>1</v>
      </c>
      <c r="BG598" s="75">
        <f t="shared" si="476"/>
        <v>0</v>
      </c>
      <c r="BH598" s="75">
        <f t="shared" si="495"/>
        <v>0</v>
      </c>
      <c r="BI598" s="75" t="b">
        <f t="shared" si="477"/>
        <v>0</v>
      </c>
      <c r="BJ598" s="75">
        <f t="shared" si="478"/>
        <v>0</v>
      </c>
      <c r="BK598" s="75">
        <f t="shared" si="479"/>
        <v>0</v>
      </c>
      <c r="BL598" s="75" t="b">
        <f t="shared" si="480"/>
        <v>1</v>
      </c>
      <c r="BM598" s="75">
        <f t="shared" si="481"/>
        <v>0</v>
      </c>
      <c r="BN598" s="75">
        <f t="shared" si="482"/>
        <v>0</v>
      </c>
      <c r="BO598" s="75" t="b">
        <f t="shared" si="483"/>
        <v>0</v>
      </c>
      <c r="BP598" s="75">
        <f t="shared" si="484"/>
        <v>0</v>
      </c>
      <c r="BQ598" s="75">
        <f t="shared" si="485"/>
        <v>0</v>
      </c>
      <c r="BR598" s="75"/>
      <c r="BS598" s="72" t="b">
        <f t="shared" si="459"/>
        <v>0</v>
      </c>
      <c r="BT598" s="72">
        <f t="shared" si="464"/>
        <v>0</v>
      </c>
      <c r="BU598" s="69" t="str">
        <f t="shared" si="463"/>
        <v/>
      </c>
      <c r="BV598" s="75"/>
      <c r="BW598" s="75"/>
      <c r="BX598" s="75"/>
      <c r="BY598" s="75"/>
      <c r="BZ598" s="75"/>
      <c r="CA598" s="75"/>
      <c r="CB598" s="75"/>
      <c r="CC598" s="75"/>
      <c r="CD598" s="79">
        <f t="shared" si="486"/>
        <v>0</v>
      </c>
      <c r="CE598" s="92">
        <f>IF(CD598&lt;CE3,CD598,CE3)</f>
        <v>0</v>
      </c>
      <c r="CF598" s="72" t="str">
        <f>IF(CE598&gt;=CE3,"BALLOON","PMT")</f>
        <v>PMT</v>
      </c>
      <c r="CG598" s="91">
        <f t="shared" si="496"/>
        <v>0</v>
      </c>
      <c r="CH598" s="91">
        <f>IF(BX1=360,CB5,CG598)</f>
        <v>0</v>
      </c>
      <c r="CI598" s="75" t="b">
        <f t="shared" si="487"/>
        <v>0</v>
      </c>
      <c r="CJ598" s="75">
        <f t="shared" si="497"/>
        <v>0</v>
      </c>
      <c r="CK598" s="75">
        <f>SUM(CJ598*CK1)</f>
        <v>0</v>
      </c>
      <c r="CL598" s="98">
        <f t="shared" si="488"/>
        <v>0</v>
      </c>
      <c r="CM598" s="97">
        <f>IF(CF598="PMT",E16-CL598,0)</f>
        <v>0</v>
      </c>
      <c r="CN598" s="97">
        <f t="shared" si="502"/>
        <v>0</v>
      </c>
      <c r="CO598" s="97">
        <f t="shared" si="489"/>
        <v>0</v>
      </c>
      <c r="CP598" s="97">
        <f t="shared" si="490"/>
        <v>0</v>
      </c>
      <c r="CQ598" s="94">
        <f t="shared" si="491"/>
        <v>0</v>
      </c>
      <c r="CR598" s="95">
        <f t="shared" si="498"/>
        <v>0</v>
      </c>
      <c r="CS598" s="96">
        <f t="shared" si="492"/>
        <v>0</v>
      </c>
      <c r="CT598" s="75">
        <f t="shared" si="501"/>
        <v>0</v>
      </c>
      <c r="CU598" s="99">
        <f t="shared" si="493"/>
        <v>0</v>
      </c>
      <c r="CV598" s="99">
        <f t="shared" si="469"/>
        <v>0</v>
      </c>
      <c r="CW598" s="100">
        <f t="shared" si="499"/>
        <v>0</v>
      </c>
      <c r="CX598" s="75">
        <f>SUM(CR598*CT598*BE1)</f>
        <v>0</v>
      </c>
    </row>
    <row r="599" spans="1:102" ht="18.95" customHeight="1">
      <c r="A599" s="45" t="str">
        <f t="shared" si="453"/>
        <v/>
      </c>
      <c r="B599" s="55" t="str">
        <f t="shared" si="455"/>
        <v/>
      </c>
      <c r="C599" s="47" t="str">
        <f t="shared" si="454"/>
        <v/>
      </c>
      <c r="D599" s="56" t="str">
        <f t="shared" si="456"/>
        <v/>
      </c>
      <c r="E599" s="121" t="str">
        <f t="shared" si="460"/>
        <v/>
      </c>
      <c r="F599" s="121"/>
      <c r="G599" s="57" t="str">
        <f t="shared" si="457"/>
        <v/>
      </c>
      <c r="H599" s="57" t="str">
        <f t="shared" si="458"/>
        <v/>
      </c>
      <c r="I599" s="128" t="str">
        <f t="shared" si="461"/>
        <v/>
      </c>
      <c r="J599" s="128" t="str">
        <f t="shared" si="462"/>
        <v/>
      </c>
      <c r="K599" s="140" t="str">
        <f t="shared" si="500"/>
        <v/>
      </c>
      <c r="L599" s="140"/>
      <c r="M599" s="139" t="str">
        <f t="shared" si="465"/>
        <v/>
      </c>
      <c r="N599" s="139"/>
      <c r="O599" s="46" t="str">
        <f t="shared" si="467"/>
        <v/>
      </c>
      <c r="P599" s="51" t="str">
        <f t="shared" si="468"/>
        <v/>
      </c>
      <c r="Q599" s="51"/>
      <c r="R599" s="75">
        <f>IF(R598+1&lt;13,(R598+1)*S1,1*S1)</f>
        <v>0</v>
      </c>
      <c r="S599" s="75">
        <f>SUM(BG599*S1)</f>
        <v>0</v>
      </c>
      <c r="T599" s="75">
        <f>IF(R599=1,(T598+1)*S1,T598*S1)</f>
        <v>0</v>
      </c>
      <c r="U599" s="75">
        <f>IF(U598+3&lt;13,(U598+3)*V1,(U598-9)*V1)</f>
        <v>0</v>
      </c>
      <c r="V599" s="75">
        <f>SUM(BG599*V1)</f>
        <v>0</v>
      </c>
      <c r="W599" s="75">
        <f>IF(U599&lt;4,(W598+1)*V1,W598*V1)</f>
        <v>0</v>
      </c>
      <c r="X599" s="75">
        <f>IF(X598+6&lt;13,(X598+6)*Y1,(X598-6)*Y1)</f>
        <v>0</v>
      </c>
      <c r="Y599" s="75">
        <f>SUM(BG599*Y1)</f>
        <v>0</v>
      </c>
      <c r="Z599" s="75">
        <f>IF(X599&lt;6,(Z598+1)*Y1,Z598*Y1)</f>
        <v>0</v>
      </c>
      <c r="AA599" s="75">
        <f>SUM(AA598*AB1)</f>
        <v>0</v>
      </c>
      <c r="AB599" s="75">
        <f>SUM(BG599*AB1)</f>
        <v>0</v>
      </c>
      <c r="AC599" s="75">
        <f>SUM(AC598+1*AB1)</f>
        <v>0</v>
      </c>
      <c r="AD599" s="75">
        <v>0</v>
      </c>
      <c r="AE599" s="75">
        <v>0</v>
      </c>
      <c r="AF599" s="75">
        <v>0</v>
      </c>
      <c r="AG599" s="75">
        <f>IF(AG598+2&lt;13,(AG598+2)*AH1,(AG598-10)*AH1)</f>
        <v>0</v>
      </c>
      <c r="AH599" s="75">
        <f>SUM(BG599*AH1)</f>
        <v>0</v>
      </c>
      <c r="AI599" s="75">
        <f>IF(AG599&lt;3,(AI598+1)*AH1,AI598*AH1)</f>
        <v>0</v>
      </c>
      <c r="AJ599" s="75">
        <f>IF(AJ597=AJ598,(AJ598+1-AK599)*AL1,AJ598*AL1)</f>
        <v>0</v>
      </c>
      <c r="AK599" s="75">
        <f t="shared" si="503"/>
        <v>0</v>
      </c>
      <c r="AL599" s="75">
        <f>IF(AJ599-AJ598=0,(AL598+15)*AL1,AM1*AL1)</f>
        <v>0</v>
      </c>
      <c r="AM599" s="75">
        <f>IF(AK599=12,(AM598+1)*AL1,AM598*AL1)</f>
        <v>0</v>
      </c>
      <c r="AN599" s="75">
        <f>IF(AN597=AN598,(AN598+1-AO599)*AO1,AN598*AO1)</f>
        <v>0</v>
      </c>
      <c r="AO599" s="75">
        <f t="shared" si="494"/>
        <v>0</v>
      </c>
      <c r="AP599" s="75">
        <f>IF(AN598=AN599,BG599*AO1,(AP598-15)*AO1)</f>
        <v>0</v>
      </c>
      <c r="AQ599" s="75">
        <f>IF(AO599=12,(AQ598+1)*AO1,AQ598*AO1)</f>
        <v>0</v>
      </c>
      <c r="AR599" s="91">
        <f>SUM(MONTH(BC598+14)*AS1)</f>
        <v>0</v>
      </c>
      <c r="AS599" s="91">
        <f>SUM(DAY(BC598+14)*AS1)</f>
        <v>0</v>
      </c>
      <c r="AT599" s="91">
        <f>SUM(YEAR(BC598+14)*AS1)</f>
        <v>0</v>
      </c>
      <c r="AU599" s="91">
        <f>SUM(MONTH(BC598+7)*AV1)</f>
        <v>0</v>
      </c>
      <c r="AV599" s="91">
        <f>SUM(DAY(BC598+7)*AV1)</f>
        <v>0</v>
      </c>
      <c r="AW599" s="91">
        <f>SUM(YEAR(BC598+7)*AV1)</f>
        <v>0</v>
      </c>
      <c r="AX599" s="91">
        <f t="shared" si="472"/>
        <v>1</v>
      </c>
      <c r="AY599" s="91">
        <f t="shared" si="470"/>
        <v>1</v>
      </c>
      <c r="AZ599" s="91">
        <f t="shared" si="471"/>
        <v>0</v>
      </c>
      <c r="BA599" s="91">
        <f t="shared" si="471"/>
        <v>0</v>
      </c>
      <c r="BB599" s="79">
        <f t="shared" si="473"/>
        <v>0</v>
      </c>
      <c r="BC599" s="91">
        <f t="shared" si="474"/>
        <v>0</v>
      </c>
      <c r="BD599" s="75" t="s">
        <v>59</v>
      </c>
      <c r="BE599" s="91">
        <f>IF(BC599&lt;BU42,((BC599*10)+5),999999)</f>
        <v>5</v>
      </c>
      <c r="BF599" s="91">
        <f t="shared" si="475"/>
        <v>1</v>
      </c>
      <c r="BG599" s="75">
        <f t="shared" si="476"/>
        <v>0</v>
      </c>
      <c r="BH599" s="75">
        <f t="shared" si="495"/>
        <v>0</v>
      </c>
      <c r="BI599" s="75" t="b">
        <f t="shared" si="477"/>
        <v>0</v>
      </c>
      <c r="BJ599" s="75">
        <f t="shared" si="478"/>
        <v>0</v>
      </c>
      <c r="BK599" s="75">
        <f t="shared" si="479"/>
        <v>0</v>
      </c>
      <c r="BL599" s="75" t="b">
        <f t="shared" si="480"/>
        <v>1</v>
      </c>
      <c r="BM599" s="75">
        <f t="shared" si="481"/>
        <v>0</v>
      </c>
      <c r="BN599" s="75">
        <f t="shared" si="482"/>
        <v>0</v>
      </c>
      <c r="BO599" s="75" t="b">
        <f t="shared" si="483"/>
        <v>0</v>
      </c>
      <c r="BP599" s="75">
        <f t="shared" si="484"/>
        <v>0</v>
      </c>
      <c r="BQ599" s="75">
        <f t="shared" si="485"/>
        <v>0</v>
      </c>
      <c r="BR599" s="75"/>
      <c r="BS599" s="72" t="b">
        <f t="shared" si="459"/>
        <v>0</v>
      </c>
      <c r="BT599" s="72">
        <f t="shared" si="464"/>
        <v>0</v>
      </c>
      <c r="BU599" s="69" t="str">
        <f t="shared" si="463"/>
        <v/>
      </c>
      <c r="BV599" s="75"/>
      <c r="BW599" s="75"/>
      <c r="BX599" s="75"/>
      <c r="BY599" s="75"/>
      <c r="BZ599" s="75"/>
      <c r="CA599" s="75"/>
      <c r="CB599" s="75"/>
      <c r="CC599" s="75"/>
      <c r="CD599" s="79">
        <f t="shared" si="486"/>
        <v>0</v>
      </c>
      <c r="CE599" s="92">
        <f>IF(CD599&lt;CE3,CD599,CE3)</f>
        <v>0</v>
      </c>
      <c r="CF599" s="72" t="str">
        <f>IF(CE599&gt;=CE3,"BALLOON","PMT")</f>
        <v>PMT</v>
      </c>
      <c r="CG599" s="91">
        <f t="shared" si="496"/>
        <v>0</v>
      </c>
      <c r="CH599" s="91">
        <f>IF(BX1=360,CB5,CG599)</f>
        <v>0</v>
      </c>
      <c r="CI599" s="75" t="b">
        <f t="shared" si="487"/>
        <v>0</v>
      </c>
      <c r="CJ599" s="75">
        <f t="shared" si="497"/>
        <v>0</v>
      </c>
      <c r="CK599" s="75">
        <f>SUM(CJ599*CK1)</f>
        <v>0</v>
      </c>
      <c r="CL599" s="98">
        <f t="shared" si="488"/>
        <v>0</v>
      </c>
      <c r="CM599" s="97">
        <f>IF(CF599="PMT",E16-CL599,0)</f>
        <v>0</v>
      </c>
      <c r="CN599" s="97">
        <f t="shared" si="502"/>
        <v>0</v>
      </c>
      <c r="CO599" s="97">
        <f t="shared" si="489"/>
        <v>0</v>
      </c>
      <c r="CP599" s="97">
        <f t="shared" si="490"/>
        <v>0</v>
      </c>
      <c r="CQ599" s="94">
        <f t="shared" si="491"/>
        <v>0</v>
      </c>
      <c r="CR599" s="95">
        <f t="shared" si="498"/>
        <v>0</v>
      </c>
      <c r="CS599" s="96">
        <f t="shared" si="492"/>
        <v>0</v>
      </c>
      <c r="CT599" s="75">
        <f t="shared" si="501"/>
        <v>0</v>
      </c>
      <c r="CU599" s="99">
        <f t="shared" si="493"/>
        <v>0</v>
      </c>
      <c r="CV599" s="99">
        <f t="shared" si="469"/>
        <v>0</v>
      </c>
      <c r="CW599" s="100">
        <f t="shared" si="499"/>
        <v>0</v>
      </c>
      <c r="CX599" s="75">
        <f>SUM(CR599*CT599*BE1)</f>
        <v>0</v>
      </c>
    </row>
    <row r="600" spans="1:102" ht="18.95" customHeight="1">
      <c r="A600" s="45" t="str">
        <f t="shared" ref="A600:A622" si="504">IF(BT601 &lt; BT602, BT602,"")</f>
        <v/>
      </c>
      <c r="B600" s="55" t="str">
        <f t="shared" si="455"/>
        <v/>
      </c>
      <c r="C600" s="47" t="str">
        <f t="shared" ref="C600:C663" si="505">IF(CX582=1,CF582,"")</f>
        <v/>
      </c>
      <c r="D600" s="56" t="str">
        <f t="shared" si="456"/>
        <v/>
      </c>
      <c r="E600" s="121" t="str">
        <f t="shared" si="460"/>
        <v/>
      </c>
      <c r="F600" s="121"/>
      <c r="G600" s="57" t="str">
        <f t="shared" si="457"/>
        <v/>
      </c>
      <c r="H600" s="57" t="str">
        <f t="shared" si="458"/>
        <v/>
      </c>
      <c r="I600" s="128" t="str">
        <f t="shared" si="461"/>
        <v/>
      </c>
      <c r="J600" s="128" t="str">
        <f t="shared" si="462"/>
        <v/>
      </c>
      <c r="K600" s="140" t="str">
        <f t="shared" si="500"/>
        <v/>
      </c>
      <c r="L600" s="140"/>
      <c r="M600" s="139" t="str">
        <f t="shared" si="465"/>
        <v/>
      </c>
      <c r="N600" s="139"/>
      <c r="O600" s="46" t="str">
        <f t="shared" si="467"/>
        <v/>
      </c>
      <c r="P600" s="51" t="str">
        <f t="shared" si="468"/>
        <v/>
      </c>
      <c r="Q600" s="51"/>
      <c r="R600" s="75">
        <f>IF(R599+1&lt;13,(R599+1)*S1,1*S1)</f>
        <v>0</v>
      </c>
      <c r="S600" s="75">
        <f>SUM(BG600*S1)</f>
        <v>0</v>
      </c>
      <c r="T600" s="75">
        <f>IF(R600=1,(T599+1)*S1,T599*S1)</f>
        <v>0</v>
      </c>
      <c r="U600" s="75">
        <f>IF(U599+3&lt;13,(U599+3)*V1,(U599-9)*V1)</f>
        <v>0</v>
      </c>
      <c r="V600" s="75">
        <f>SUM(BG600*V1)</f>
        <v>0</v>
      </c>
      <c r="W600" s="75">
        <f>IF(U600&lt;4,(W599+1)*V1,W599*V1)</f>
        <v>0</v>
      </c>
      <c r="X600" s="75">
        <f>IF(X599+6&lt;13,(X599+6)*Y1,(X599-6)*Y1)</f>
        <v>0</v>
      </c>
      <c r="Y600" s="75">
        <f>SUM(BG600*Y1)</f>
        <v>0</v>
      </c>
      <c r="Z600" s="75">
        <f>IF(X600&lt;6,(Z599+1)*Y1,Z599*Y1)</f>
        <v>0</v>
      </c>
      <c r="AA600" s="75">
        <f>SUM(AA599*AB1)</f>
        <v>0</v>
      </c>
      <c r="AB600" s="75">
        <f>SUM(BG600*AB1)</f>
        <v>0</v>
      </c>
      <c r="AC600" s="75">
        <f>SUM(AC599+1*AB1)</f>
        <v>0</v>
      </c>
      <c r="AD600" s="75">
        <v>0</v>
      </c>
      <c r="AE600" s="75">
        <v>0</v>
      </c>
      <c r="AF600" s="75">
        <v>0</v>
      </c>
      <c r="AG600" s="75">
        <f>IF(AG599+2&lt;13,(AG599+2)*AH1,(AG599-10)*AH1)</f>
        <v>0</v>
      </c>
      <c r="AH600" s="75">
        <f>SUM(BG600*AH1)</f>
        <v>0</v>
      </c>
      <c r="AI600" s="75">
        <f>IF(AG600&lt;3,(AI599+1)*AH1,AI599*AH1)</f>
        <v>0</v>
      </c>
      <c r="AJ600" s="75">
        <f>IF(AJ598=AJ599,(AJ599+1-AK600)*AL1,AJ599*AL1)</f>
        <v>0</v>
      </c>
      <c r="AK600" s="75">
        <f t="shared" si="503"/>
        <v>0</v>
      </c>
      <c r="AL600" s="75">
        <f>IF(AJ600-AJ599=0,(AL599+15)*AL1,AM1*AL1)</f>
        <v>0</v>
      </c>
      <c r="AM600" s="75">
        <f>IF(AK600=12,(AM599+1)*AL1,AM599*AL1)</f>
        <v>0</v>
      </c>
      <c r="AN600" s="75">
        <f>IF(AN598=AN599,(AN599+1-AO600)*AO1,AN599*AO1)</f>
        <v>0</v>
      </c>
      <c r="AO600" s="75">
        <f t="shared" si="494"/>
        <v>0</v>
      </c>
      <c r="AP600" s="75">
        <f>IF(AN599=AN600,BG600*AO1,(AP599-15)*AO1)</f>
        <v>0</v>
      </c>
      <c r="AQ600" s="75">
        <f>IF(AO600=12,(AQ599+1)*AO1,AQ599*AO1)</f>
        <v>0</v>
      </c>
      <c r="AR600" s="91">
        <f>SUM(MONTH(BC599+14)*AS1)</f>
        <v>0</v>
      </c>
      <c r="AS600" s="91">
        <f>SUM(DAY(BC599+14)*AS1)</f>
        <v>0</v>
      </c>
      <c r="AT600" s="91">
        <f>SUM(YEAR(BC599+14)*AS1)</f>
        <v>0</v>
      </c>
      <c r="AU600" s="91">
        <f>SUM(MONTH(BC599+7)*AV1)</f>
        <v>0</v>
      </c>
      <c r="AV600" s="91">
        <f>SUM(DAY(BC599+7)*AV1)</f>
        <v>0</v>
      </c>
      <c r="AW600" s="91">
        <f>SUM(YEAR(BC599+7)*AV1)</f>
        <v>0</v>
      </c>
      <c r="AX600" s="91">
        <f t="shared" si="472"/>
        <v>1</v>
      </c>
      <c r="AY600" s="91">
        <f t="shared" si="470"/>
        <v>1</v>
      </c>
      <c r="AZ600" s="91">
        <f t="shared" si="471"/>
        <v>0</v>
      </c>
      <c r="BA600" s="91">
        <f t="shared" si="471"/>
        <v>0</v>
      </c>
      <c r="BB600" s="79">
        <f t="shared" si="473"/>
        <v>0</v>
      </c>
      <c r="BC600" s="91">
        <f t="shared" si="474"/>
        <v>0</v>
      </c>
      <c r="BD600" s="75" t="s">
        <v>59</v>
      </c>
      <c r="BE600" s="91">
        <f>IF(BC600&lt;BU42,((BC600*10)+5),999999)</f>
        <v>5</v>
      </c>
      <c r="BF600" s="91">
        <f t="shared" si="475"/>
        <v>1</v>
      </c>
      <c r="BG600" s="75">
        <f t="shared" si="476"/>
        <v>0</v>
      </c>
      <c r="BH600" s="75">
        <f t="shared" si="495"/>
        <v>0</v>
      </c>
      <c r="BI600" s="75" t="b">
        <f t="shared" si="477"/>
        <v>0</v>
      </c>
      <c r="BJ600" s="75">
        <f t="shared" si="478"/>
        <v>0</v>
      </c>
      <c r="BK600" s="75">
        <f t="shared" si="479"/>
        <v>0</v>
      </c>
      <c r="BL600" s="75" t="b">
        <f t="shared" si="480"/>
        <v>1</v>
      </c>
      <c r="BM600" s="75">
        <f t="shared" si="481"/>
        <v>0</v>
      </c>
      <c r="BN600" s="75">
        <f t="shared" si="482"/>
        <v>0</v>
      </c>
      <c r="BO600" s="75" t="b">
        <f t="shared" si="483"/>
        <v>0</v>
      </c>
      <c r="BP600" s="75">
        <f t="shared" si="484"/>
        <v>0</v>
      </c>
      <c r="BQ600" s="75">
        <f t="shared" si="485"/>
        <v>0</v>
      </c>
      <c r="BR600" s="75"/>
      <c r="BS600" s="72" t="b">
        <f t="shared" si="459"/>
        <v>0</v>
      </c>
      <c r="BT600" s="72">
        <f t="shared" si="464"/>
        <v>0</v>
      </c>
      <c r="BU600" s="69" t="str">
        <f t="shared" si="463"/>
        <v/>
      </c>
      <c r="BV600" s="75"/>
      <c r="BW600" s="75"/>
      <c r="BX600" s="75"/>
      <c r="BY600" s="75"/>
      <c r="BZ600" s="75"/>
      <c r="CA600" s="75"/>
      <c r="CB600" s="75"/>
      <c r="CC600" s="75"/>
      <c r="CD600" s="79">
        <f t="shared" si="486"/>
        <v>0</v>
      </c>
      <c r="CE600" s="92">
        <f>IF(CD600&lt;CE3,CD600,CE3)</f>
        <v>0</v>
      </c>
      <c r="CF600" s="72" t="str">
        <f>IF(CE600&gt;=CE3,"BALLOON","PMT")</f>
        <v>PMT</v>
      </c>
      <c r="CG600" s="91">
        <f t="shared" si="496"/>
        <v>0</v>
      </c>
      <c r="CH600" s="91">
        <f>IF(BX1=360,CB5,CG600)</f>
        <v>0</v>
      </c>
      <c r="CI600" s="75" t="b">
        <f t="shared" si="487"/>
        <v>0</v>
      </c>
      <c r="CJ600" s="75">
        <f t="shared" si="497"/>
        <v>0</v>
      </c>
      <c r="CK600" s="75">
        <f>SUM(CJ600*CK1)</f>
        <v>0</v>
      </c>
      <c r="CL600" s="98">
        <f t="shared" si="488"/>
        <v>0</v>
      </c>
      <c r="CM600" s="97">
        <f>IF(CF600="PMT",E16-CL600,0)</f>
        <v>0</v>
      </c>
      <c r="CN600" s="97">
        <f t="shared" si="502"/>
        <v>0</v>
      </c>
      <c r="CO600" s="97">
        <f t="shared" si="489"/>
        <v>0</v>
      </c>
      <c r="CP600" s="97">
        <f t="shared" si="490"/>
        <v>0</v>
      </c>
      <c r="CQ600" s="94">
        <f t="shared" si="491"/>
        <v>0</v>
      </c>
      <c r="CR600" s="95">
        <f t="shared" si="498"/>
        <v>0</v>
      </c>
      <c r="CS600" s="96">
        <f t="shared" si="492"/>
        <v>0</v>
      </c>
      <c r="CT600" s="75">
        <f t="shared" si="501"/>
        <v>0</v>
      </c>
      <c r="CU600" s="99">
        <f t="shared" si="493"/>
        <v>0</v>
      </c>
      <c r="CV600" s="99">
        <f t="shared" si="469"/>
        <v>0</v>
      </c>
      <c r="CW600" s="100">
        <f t="shared" si="499"/>
        <v>0</v>
      </c>
      <c r="CX600" s="75">
        <f>SUM(CR600*CT600*BE1)</f>
        <v>0</v>
      </c>
    </row>
    <row r="601" spans="1:102" ht="18.95" customHeight="1">
      <c r="A601" s="45" t="str">
        <f t="shared" si="504"/>
        <v/>
      </c>
      <c r="B601" s="55" t="str">
        <f t="shared" ref="B601:B664" si="506">IF(CX583=1,CE583,"")</f>
        <v/>
      </c>
      <c r="C601" s="47" t="str">
        <f t="shared" si="505"/>
        <v/>
      </c>
      <c r="D601" s="56" t="str">
        <f t="shared" ref="D601:D664" si="507">IF(CX583=1,CJ583,"")</f>
        <v/>
      </c>
      <c r="E601" s="121" t="str">
        <f t="shared" si="460"/>
        <v/>
      </c>
      <c r="F601" s="121"/>
      <c r="G601" s="57" t="str">
        <f t="shared" ref="G601:G664" si="508">IF(CX583=1,CL583,"")</f>
        <v/>
      </c>
      <c r="H601" s="57" t="str">
        <f t="shared" ref="H601:H664" si="509">IF(CX583=1,CN583+CO583,"")</f>
        <v/>
      </c>
      <c r="I601" s="128" t="str">
        <f t="shared" si="461"/>
        <v/>
      </c>
      <c r="J601" s="128" t="str">
        <f t="shared" si="462"/>
        <v/>
      </c>
      <c r="K601" s="140" t="str">
        <f t="shared" si="500"/>
        <v/>
      </c>
      <c r="L601" s="140"/>
      <c r="M601" s="139" t="str">
        <f t="shared" si="465"/>
        <v/>
      </c>
      <c r="N601" s="139"/>
      <c r="O601" s="46" t="str">
        <f t="shared" si="467"/>
        <v/>
      </c>
      <c r="P601" s="51" t="str">
        <f t="shared" si="468"/>
        <v/>
      </c>
      <c r="Q601" s="51"/>
      <c r="R601" s="75">
        <f>IF(R600+1&lt;13,(R600+1)*S1,1*S1)</f>
        <v>0</v>
      </c>
      <c r="S601" s="75">
        <f>SUM(BG601*S1)</f>
        <v>0</v>
      </c>
      <c r="T601" s="75">
        <f>IF(R601=1,(T600+1)*S1,T600*S1)</f>
        <v>0</v>
      </c>
      <c r="U601" s="75">
        <f>IF(U600+3&lt;13,(U600+3)*V1,(U600-9)*V1)</f>
        <v>0</v>
      </c>
      <c r="V601" s="75">
        <f>SUM(BG601*V1)</f>
        <v>0</v>
      </c>
      <c r="W601" s="75">
        <f>IF(U601&lt;4,(W600+1)*V1,W600*V1)</f>
        <v>0</v>
      </c>
      <c r="X601" s="75">
        <f>IF(X600+6&lt;13,(X600+6)*Y1,(X600-6)*Y1)</f>
        <v>0</v>
      </c>
      <c r="Y601" s="75">
        <f>SUM(BG601*Y1)</f>
        <v>0</v>
      </c>
      <c r="Z601" s="75">
        <f>IF(X601&lt;6,(Z600+1)*Y1,Z600*Y1)</f>
        <v>0</v>
      </c>
      <c r="AA601" s="75">
        <f>SUM(AA600*AB1)</f>
        <v>0</v>
      </c>
      <c r="AB601" s="75">
        <f>SUM(BG601*AB1)</f>
        <v>0</v>
      </c>
      <c r="AC601" s="75">
        <f>SUM(AC600+1*AB1)</f>
        <v>0</v>
      </c>
      <c r="AD601" s="75">
        <v>0</v>
      </c>
      <c r="AE601" s="75">
        <v>0</v>
      </c>
      <c r="AF601" s="75">
        <v>0</v>
      </c>
      <c r="AG601" s="75">
        <f>IF(AG600+2&lt;13,(AG600+2)*AH1,(AG600-10)*AH1)</f>
        <v>0</v>
      </c>
      <c r="AH601" s="75">
        <f>SUM(BG601*AH1)</f>
        <v>0</v>
      </c>
      <c r="AI601" s="75">
        <f>IF(AG601&lt;3,(AI600+1)*AH1,AI600*AH1)</f>
        <v>0</v>
      </c>
      <c r="AJ601" s="75">
        <f>IF(AJ599=AJ600,(AJ600+1-AK601)*AL1,AJ600*AL1)</f>
        <v>0</v>
      </c>
      <c r="AK601" s="75">
        <f t="shared" si="503"/>
        <v>0</v>
      </c>
      <c r="AL601" s="75">
        <f>IF(AJ601-AJ600=0,(AL600+15)*AL1,AM1*AL1)</f>
        <v>0</v>
      </c>
      <c r="AM601" s="75">
        <f>IF(AK601=12,(AM600+1)*AL1,AM600*AL1)</f>
        <v>0</v>
      </c>
      <c r="AN601" s="75">
        <f>IF(AN599=AN600,(AN600+1-AO601)*AO1,AN600*AO1)</f>
        <v>0</v>
      </c>
      <c r="AO601" s="75">
        <f t="shared" si="494"/>
        <v>0</v>
      </c>
      <c r="AP601" s="75">
        <f>IF(AN600=AN601,BG601*AO1,(AP600-15)*AO1)</f>
        <v>0</v>
      </c>
      <c r="AQ601" s="75">
        <f>IF(AO601=12,(AQ600+1)*AO1,AQ600*AO1)</f>
        <v>0</v>
      </c>
      <c r="AR601" s="91">
        <f>SUM(MONTH(BC600+14)*AS1)</f>
        <v>0</v>
      </c>
      <c r="AS601" s="91">
        <f>SUM(DAY(BC600+14)*AS1)</f>
        <v>0</v>
      </c>
      <c r="AT601" s="91">
        <f>SUM(YEAR(BC600+14)*AS1)</f>
        <v>0</v>
      </c>
      <c r="AU601" s="91">
        <f>SUM(MONTH(BC600+7)*AV1)</f>
        <v>0</v>
      </c>
      <c r="AV601" s="91">
        <f>SUM(DAY(BC600+7)*AV1)</f>
        <v>0</v>
      </c>
      <c r="AW601" s="91">
        <f>SUM(YEAR(BC600+7)*AV1)</f>
        <v>0</v>
      </c>
      <c r="AX601" s="91">
        <f t="shared" si="472"/>
        <v>1</v>
      </c>
      <c r="AY601" s="91">
        <f t="shared" si="470"/>
        <v>1</v>
      </c>
      <c r="AZ601" s="91">
        <f t="shared" si="471"/>
        <v>0</v>
      </c>
      <c r="BA601" s="91">
        <f t="shared" si="471"/>
        <v>0</v>
      </c>
      <c r="BB601" s="79">
        <f t="shared" si="473"/>
        <v>0</v>
      </c>
      <c r="BC601" s="91">
        <f t="shared" si="474"/>
        <v>0</v>
      </c>
      <c r="BD601" s="75" t="s">
        <v>59</v>
      </c>
      <c r="BE601" s="91">
        <f>IF(BC601&lt;BU42,((BC601*10)+5),999999)</f>
        <v>5</v>
      </c>
      <c r="BF601" s="91">
        <f t="shared" si="475"/>
        <v>1</v>
      </c>
      <c r="BG601" s="75">
        <f t="shared" si="476"/>
        <v>0</v>
      </c>
      <c r="BH601" s="75">
        <f t="shared" si="495"/>
        <v>0</v>
      </c>
      <c r="BI601" s="75" t="b">
        <f t="shared" si="477"/>
        <v>0</v>
      </c>
      <c r="BJ601" s="75">
        <f t="shared" si="478"/>
        <v>0</v>
      </c>
      <c r="BK601" s="75">
        <f t="shared" si="479"/>
        <v>0</v>
      </c>
      <c r="BL601" s="75" t="b">
        <f t="shared" si="480"/>
        <v>1</v>
      </c>
      <c r="BM601" s="75">
        <f t="shared" si="481"/>
        <v>0</v>
      </c>
      <c r="BN601" s="75">
        <f t="shared" si="482"/>
        <v>0</v>
      </c>
      <c r="BO601" s="75" t="b">
        <f t="shared" si="483"/>
        <v>0</v>
      </c>
      <c r="BP601" s="75">
        <f t="shared" si="484"/>
        <v>0</v>
      </c>
      <c r="BQ601" s="75">
        <f t="shared" si="485"/>
        <v>0</v>
      </c>
      <c r="BR601" s="75"/>
      <c r="BS601" s="72" t="b">
        <f t="shared" si="459"/>
        <v>0</v>
      </c>
      <c r="BT601" s="72">
        <f t="shared" si="464"/>
        <v>0</v>
      </c>
      <c r="BU601" s="69" t="str">
        <f t="shared" si="463"/>
        <v/>
      </c>
      <c r="BV601" s="75"/>
      <c r="BW601" s="75"/>
      <c r="BX601" s="75"/>
      <c r="BY601" s="75"/>
      <c r="BZ601" s="75"/>
      <c r="CA601" s="75"/>
      <c r="CB601" s="75"/>
      <c r="CC601" s="75"/>
      <c r="CD601" s="79">
        <f t="shared" si="486"/>
        <v>0</v>
      </c>
      <c r="CE601" s="92">
        <f>IF(CD601&lt;CE3,CD601,CE3)</f>
        <v>0</v>
      </c>
      <c r="CF601" s="72" t="str">
        <f>IF(CE601&gt;=CE3,"BALLOON","PMT")</f>
        <v>PMT</v>
      </c>
      <c r="CG601" s="91">
        <f t="shared" si="496"/>
        <v>0</v>
      </c>
      <c r="CH601" s="91">
        <f>IF(BX1=360,CB5,CG601)</f>
        <v>0</v>
      </c>
      <c r="CI601" s="75" t="b">
        <f t="shared" si="487"/>
        <v>0</v>
      </c>
      <c r="CJ601" s="75">
        <f t="shared" si="497"/>
        <v>0</v>
      </c>
      <c r="CK601" s="75">
        <f>SUM(CJ601*CK1)</f>
        <v>0</v>
      </c>
      <c r="CL601" s="98">
        <f t="shared" si="488"/>
        <v>0</v>
      </c>
      <c r="CM601" s="97">
        <f>IF(CF601="PMT",E16-CL601,0)</f>
        <v>0</v>
      </c>
      <c r="CN601" s="97">
        <f t="shared" si="502"/>
        <v>0</v>
      </c>
      <c r="CO601" s="97">
        <f t="shared" si="489"/>
        <v>0</v>
      </c>
      <c r="CP601" s="97">
        <f t="shared" si="490"/>
        <v>0</v>
      </c>
      <c r="CQ601" s="94">
        <f t="shared" si="491"/>
        <v>0</v>
      </c>
      <c r="CR601" s="95">
        <f t="shared" si="498"/>
        <v>0</v>
      </c>
      <c r="CS601" s="96">
        <f t="shared" si="492"/>
        <v>0</v>
      </c>
      <c r="CT601" s="75">
        <f t="shared" si="501"/>
        <v>0</v>
      </c>
      <c r="CU601" s="99">
        <f t="shared" si="493"/>
        <v>0</v>
      </c>
      <c r="CV601" s="99">
        <f t="shared" si="469"/>
        <v>0</v>
      </c>
      <c r="CW601" s="100">
        <f t="shared" si="499"/>
        <v>0</v>
      </c>
      <c r="CX601" s="75">
        <f>SUM(CR601*CT601*BE1)</f>
        <v>0</v>
      </c>
    </row>
    <row r="602" spans="1:102" ht="18.95" customHeight="1">
      <c r="A602" s="45" t="str">
        <f t="shared" si="504"/>
        <v/>
      </c>
      <c r="B602" s="55" t="str">
        <f t="shared" si="506"/>
        <v/>
      </c>
      <c r="C602" s="47" t="str">
        <f t="shared" si="505"/>
        <v/>
      </c>
      <c r="D602" s="56" t="str">
        <f t="shared" si="507"/>
        <v/>
      </c>
      <c r="E602" s="121" t="str">
        <f t="shared" si="460"/>
        <v/>
      </c>
      <c r="F602" s="121"/>
      <c r="G602" s="57" t="str">
        <f t="shared" si="508"/>
        <v/>
      </c>
      <c r="H602" s="57" t="str">
        <f t="shared" si="509"/>
        <v/>
      </c>
      <c r="I602" s="128" t="str">
        <f t="shared" si="461"/>
        <v/>
      </c>
      <c r="J602" s="128" t="str">
        <f t="shared" si="462"/>
        <v/>
      </c>
      <c r="K602" s="140" t="str">
        <f t="shared" si="500"/>
        <v/>
      </c>
      <c r="L602" s="140"/>
      <c r="M602" s="139" t="str">
        <f t="shared" si="465"/>
        <v/>
      </c>
      <c r="N602" s="139"/>
      <c r="O602" s="46" t="str">
        <f t="shared" si="467"/>
        <v/>
      </c>
      <c r="P602" s="51" t="str">
        <f t="shared" si="468"/>
        <v/>
      </c>
      <c r="Q602" s="51"/>
      <c r="R602" s="75">
        <f>IF(R601+1&lt;13,(R601+1)*S1,1*S1)</f>
        <v>0</v>
      </c>
      <c r="S602" s="75">
        <f>SUM(BG602*S1)</f>
        <v>0</v>
      </c>
      <c r="T602" s="75">
        <f>IF(R602=1,(T601+1)*S1,T601*S1)</f>
        <v>0</v>
      </c>
      <c r="U602" s="75">
        <f>IF(U601+3&lt;13,(U601+3)*V1,(U601-9)*V1)</f>
        <v>0</v>
      </c>
      <c r="V602" s="75">
        <f>SUM(BG602*V1)</f>
        <v>0</v>
      </c>
      <c r="W602" s="75">
        <f>IF(U602&lt;4,(W601+1)*V1,W601*V1)</f>
        <v>0</v>
      </c>
      <c r="X602" s="75">
        <f>IF(X601+6&lt;13,(X601+6)*Y1,(X601-6)*Y1)</f>
        <v>0</v>
      </c>
      <c r="Y602" s="75">
        <f>SUM(BG602*Y1)</f>
        <v>0</v>
      </c>
      <c r="Z602" s="75">
        <f>IF(X602&lt;6,(Z601+1)*Y1,Z601*Y1)</f>
        <v>0</v>
      </c>
      <c r="AA602" s="75">
        <f>SUM(AA601*AB1)</f>
        <v>0</v>
      </c>
      <c r="AB602" s="75">
        <f>SUM(BG602*AB1)</f>
        <v>0</v>
      </c>
      <c r="AC602" s="75">
        <f>SUM(AC601+1*AB1)</f>
        <v>0</v>
      </c>
      <c r="AD602" s="75">
        <v>0</v>
      </c>
      <c r="AE602" s="75">
        <v>0</v>
      </c>
      <c r="AF602" s="75">
        <v>0</v>
      </c>
      <c r="AG602" s="75">
        <f>IF(AG601+2&lt;13,(AG601+2)*AH1,(AG601-10)*AH1)</f>
        <v>0</v>
      </c>
      <c r="AH602" s="75">
        <f>SUM(BG602*AH1)</f>
        <v>0</v>
      </c>
      <c r="AI602" s="75">
        <f>IF(AG602&lt;3,(AI601+1)*AH1,AI601*AH1)</f>
        <v>0</v>
      </c>
      <c r="AJ602" s="75">
        <f>IF(AJ600=AJ601,(AJ601+1-AK602)*AL1,AJ601*AL1)</f>
        <v>0</v>
      </c>
      <c r="AK602" s="75">
        <f t="shared" si="503"/>
        <v>0</v>
      </c>
      <c r="AL602" s="75">
        <f>IF(AJ602-AJ601=0,(AL601+15)*AL1,AM1*AL1)</f>
        <v>0</v>
      </c>
      <c r="AM602" s="75">
        <f>IF(AK602=12,(AM601+1)*AL1,AM601*AL1)</f>
        <v>0</v>
      </c>
      <c r="AN602" s="75">
        <f>IF(AN600=AN601,(AN601+1-AO602)*AO1,AN601*AO1)</f>
        <v>0</v>
      </c>
      <c r="AO602" s="75">
        <f t="shared" si="494"/>
        <v>0</v>
      </c>
      <c r="AP602" s="75">
        <f>IF(AN601=AN602,BG602*AO1,(AP601-15)*AO1)</f>
        <v>0</v>
      </c>
      <c r="AQ602" s="75">
        <f>IF(AO602=12,(AQ601+1)*AO1,AQ601*AO1)</f>
        <v>0</v>
      </c>
      <c r="AR602" s="91">
        <f>SUM(MONTH(BC601+14)*AS1)</f>
        <v>0</v>
      </c>
      <c r="AS602" s="91">
        <f>SUM(DAY(BC601+14)*AS1)</f>
        <v>0</v>
      </c>
      <c r="AT602" s="91">
        <f>SUM(YEAR(BC601+14)*AS1)</f>
        <v>0</v>
      </c>
      <c r="AU602" s="91">
        <f>SUM(MONTH(BC601+7)*AV1)</f>
        <v>0</v>
      </c>
      <c r="AV602" s="91">
        <f>SUM(DAY(BC601+7)*AV1)</f>
        <v>0</v>
      </c>
      <c r="AW602" s="91">
        <f>SUM(YEAR(BC601+7)*AV1)</f>
        <v>0</v>
      </c>
      <c r="AX602" s="91">
        <f t="shared" si="472"/>
        <v>1</v>
      </c>
      <c r="AY602" s="91">
        <f t="shared" si="470"/>
        <v>1</v>
      </c>
      <c r="AZ602" s="91">
        <f t="shared" si="471"/>
        <v>0</v>
      </c>
      <c r="BA602" s="91">
        <f t="shared" si="471"/>
        <v>0</v>
      </c>
      <c r="BB602" s="79">
        <f t="shared" si="473"/>
        <v>0</v>
      </c>
      <c r="BC602" s="91">
        <f t="shared" si="474"/>
        <v>0</v>
      </c>
      <c r="BD602" s="75" t="s">
        <v>59</v>
      </c>
      <c r="BE602" s="91">
        <f>IF(BC602&lt;BU42,((BC602*10)+5),999999)</f>
        <v>5</v>
      </c>
      <c r="BF602" s="91">
        <f t="shared" si="475"/>
        <v>1</v>
      </c>
      <c r="BG602" s="75">
        <f t="shared" si="476"/>
        <v>0</v>
      </c>
      <c r="BH602" s="75">
        <f t="shared" si="495"/>
        <v>0</v>
      </c>
      <c r="BI602" s="75" t="b">
        <f t="shared" si="477"/>
        <v>0</v>
      </c>
      <c r="BJ602" s="75">
        <f t="shared" si="478"/>
        <v>0</v>
      </c>
      <c r="BK602" s="75">
        <f t="shared" si="479"/>
        <v>0</v>
      </c>
      <c r="BL602" s="75" t="b">
        <f t="shared" si="480"/>
        <v>1</v>
      </c>
      <c r="BM602" s="75">
        <f t="shared" si="481"/>
        <v>0</v>
      </c>
      <c r="BN602" s="75">
        <f t="shared" si="482"/>
        <v>0</v>
      </c>
      <c r="BO602" s="75" t="b">
        <f t="shared" si="483"/>
        <v>0</v>
      </c>
      <c r="BP602" s="75">
        <f t="shared" si="484"/>
        <v>0</v>
      </c>
      <c r="BQ602" s="75">
        <f t="shared" si="485"/>
        <v>0</v>
      </c>
      <c r="BR602" s="75"/>
      <c r="BS602" s="72" t="b">
        <f t="shared" si="459"/>
        <v>0</v>
      </c>
      <c r="BT602" s="72">
        <f t="shared" si="464"/>
        <v>0</v>
      </c>
      <c r="BU602" s="69" t="str">
        <f t="shared" si="463"/>
        <v/>
      </c>
      <c r="BV602" s="75"/>
      <c r="BW602" s="75"/>
      <c r="BX602" s="75"/>
      <c r="BY602" s="75"/>
      <c r="BZ602" s="75"/>
      <c r="CA602" s="75"/>
      <c r="CB602" s="75"/>
      <c r="CC602" s="75"/>
      <c r="CD602" s="79">
        <f t="shared" si="486"/>
        <v>0</v>
      </c>
      <c r="CE602" s="92">
        <f>IF(CD602&lt;CE3,CD602,CE3)</f>
        <v>0</v>
      </c>
      <c r="CF602" s="72" t="str">
        <f>IF(CE602&gt;=CE3,"BALLOON","PMT")</f>
        <v>PMT</v>
      </c>
      <c r="CG602" s="91">
        <f t="shared" si="496"/>
        <v>0</v>
      </c>
      <c r="CH602" s="91">
        <f>IF(BX1=360,CB5,CG602)</f>
        <v>0</v>
      </c>
      <c r="CI602" s="75" t="b">
        <f t="shared" si="487"/>
        <v>0</v>
      </c>
      <c r="CJ602" s="75">
        <f t="shared" si="497"/>
        <v>0</v>
      </c>
      <c r="CK602" s="75">
        <f>SUM(CJ602*CK1)</f>
        <v>0</v>
      </c>
      <c r="CL602" s="98">
        <f t="shared" si="488"/>
        <v>0</v>
      </c>
      <c r="CM602" s="97">
        <f>IF(CF602="PMT",E16-CL602,0)</f>
        <v>0</v>
      </c>
      <c r="CN602" s="97">
        <f t="shared" si="502"/>
        <v>0</v>
      </c>
      <c r="CO602" s="97">
        <f t="shared" si="489"/>
        <v>0</v>
      </c>
      <c r="CP602" s="97">
        <f t="shared" si="490"/>
        <v>0</v>
      </c>
      <c r="CQ602" s="94">
        <f t="shared" si="491"/>
        <v>0</v>
      </c>
      <c r="CR602" s="95">
        <f t="shared" si="498"/>
        <v>0</v>
      </c>
      <c r="CS602" s="96">
        <f t="shared" si="492"/>
        <v>0</v>
      </c>
      <c r="CT602" s="75">
        <f t="shared" si="501"/>
        <v>0</v>
      </c>
      <c r="CU602" s="99">
        <f t="shared" si="493"/>
        <v>0</v>
      </c>
      <c r="CV602" s="99">
        <f t="shared" si="469"/>
        <v>0</v>
      </c>
      <c r="CW602" s="100">
        <f t="shared" si="499"/>
        <v>0</v>
      </c>
      <c r="CX602" s="75">
        <f>SUM(CR602*CT602*BE1)</f>
        <v>0</v>
      </c>
    </row>
    <row r="603" spans="1:102" ht="18.95" customHeight="1">
      <c r="A603" s="45" t="str">
        <f t="shared" si="504"/>
        <v/>
      </c>
      <c r="B603" s="55" t="str">
        <f t="shared" si="506"/>
        <v/>
      </c>
      <c r="C603" s="47" t="str">
        <f t="shared" si="505"/>
        <v/>
      </c>
      <c r="D603" s="56" t="str">
        <f t="shared" si="507"/>
        <v/>
      </c>
      <c r="E603" s="121" t="str">
        <f t="shared" si="460"/>
        <v/>
      </c>
      <c r="F603" s="121"/>
      <c r="G603" s="57" t="str">
        <f t="shared" si="508"/>
        <v/>
      </c>
      <c r="H603" s="57" t="str">
        <f t="shared" si="509"/>
        <v/>
      </c>
      <c r="I603" s="128" t="str">
        <f t="shared" si="461"/>
        <v/>
      </c>
      <c r="J603" s="128" t="str">
        <f t="shared" si="462"/>
        <v/>
      </c>
      <c r="K603" s="140" t="str">
        <f t="shared" si="500"/>
        <v/>
      </c>
      <c r="L603" s="140"/>
      <c r="M603" s="139" t="str">
        <f t="shared" si="465"/>
        <v/>
      </c>
      <c r="N603" s="139"/>
      <c r="O603" s="46" t="str">
        <f t="shared" si="467"/>
        <v/>
      </c>
      <c r="P603" s="51" t="str">
        <f t="shared" si="468"/>
        <v/>
      </c>
      <c r="Q603" s="51"/>
      <c r="R603" s="75">
        <f>IF(R602+1&lt;13,(R602+1)*S1,1*S1)</f>
        <v>0</v>
      </c>
      <c r="S603" s="75">
        <f>SUM(BG603*S1)</f>
        <v>0</v>
      </c>
      <c r="T603" s="75">
        <f>IF(R603=1,(T602+1)*S1,T602*S1)</f>
        <v>0</v>
      </c>
      <c r="U603" s="75">
        <f>IF(U602+3&lt;13,(U602+3)*V1,(U602-9)*V1)</f>
        <v>0</v>
      </c>
      <c r="V603" s="75">
        <f>SUM(BG603*V1)</f>
        <v>0</v>
      </c>
      <c r="W603" s="75">
        <f>IF(U603&lt;4,(W602+1)*V1,W602*V1)</f>
        <v>0</v>
      </c>
      <c r="X603" s="75">
        <f>IF(X602+6&lt;13,(X602+6)*Y1,(X602-6)*Y1)</f>
        <v>0</v>
      </c>
      <c r="Y603" s="75">
        <f>SUM(BG603*Y1)</f>
        <v>0</v>
      </c>
      <c r="Z603" s="75">
        <f>IF(X603&lt;6,(Z602+1)*Y1,Z602*Y1)</f>
        <v>0</v>
      </c>
      <c r="AA603" s="75">
        <f>SUM(AA602*AB1)</f>
        <v>0</v>
      </c>
      <c r="AB603" s="75">
        <f>SUM(BG603*AB1)</f>
        <v>0</v>
      </c>
      <c r="AC603" s="75">
        <f>SUM(AC602+1*AB1)</f>
        <v>0</v>
      </c>
      <c r="AD603" s="75">
        <v>0</v>
      </c>
      <c r="AE603" s="75">
        <v>0</v>
      </c>
      <c r="AF603" s="75">
        <v>0</v>
      </c>
      <c r="AG603" s="75">
        <f>IF(AG602+2&lt;13,(AG602+2)*AH1,(AG602-10)*AH1)</f>
        <v>0</v>
      </c>
      <c r="AH603" s="75">
        <f>SUM(BG603*AH1)</f>
        <v>0</v>
      </c>
      <c r="AI603" s="75">
        <f>IF(AG603&lt;3,(AI602+1)*AH1,AI602*AH1)</f>
        <v>0</v>
      </c>
      <c r="AJ603" s="75">
        <f>IF(AJ601=AJ602,(AJ602+1-AK603)*AL1,AJ602*AL1)</f>
        <v>0</v>
      </c>
      <c r="AK603" s="75">
        <f t="shared" si="503"/>
        <v>0</v>
      </c>
      <c r="AL603" s="75">
        <f>IF(AJ603-AJ602=0,(AL602+15)*AL1,AM1*AL1)</f>
        <v>0</v>
      </c>
      <c r="AM603" s="75">
        <f>IF(AK603=12,(AM602+1)*AL1,AM602*AL1)</f>
        <v>0</v>
      </c>
      <c r="AN603" s="75">
        <f>IF(AN601=AN602,(AN602+1-AO603)*AO1,AN602*AO1)</f>
        <v>0</v>
      </c>
      <c r="AO603" s="75">
        <f t="shared" si="494"/>
        <v>0</v>
      </c>
      <c r="AP603" s="75">
        <f>IF(AN602=AN603,BG603*AO1,(AP602-15)*AO1)</f>
        <v>0</v>
      </c>
      <c r="AQ603" s="75">
        <f>IF(AO603=12,(AQ602+1)*AO1,AQ602*AO1)</f>
        <v>0</v>
      </c>
      <c r="AR603" s="91">
        <f>SUM(MONTH(BC602+14)*AS1)</f>
        <v>0</v>
      </c>
      <c r="AS603" s="91">
        <f>SUM(DAY(BC602+14)*AS1)</f>
        <v>0</v>
      </c>
      <c r="AT603" s="91">
        <f>SUM(YEAR(BC602+14)*AS1)</f>
        <v>0</v>
      </c>
      <c r="AU603" s="91">
        <f>SUM(MONTH(BC602+7)*AV1)</f>
        <v>0</v>
      </c>
      <c r="AV603" s="91">
        <f>SUM(DAY(BC602+7)*AV1)</f>
        <v>0</v>
      </c>
      <c r="AW603" s="91">
        <f>SUM(YEAR(BC602+7)*AV1)</f>
        <v>0</v>
      </c>
      <c r="AX603" s="91">
        <f t="shared" si="472"/>
        <v>1</v>
      </c>
      <c r="AY603" s="91">
        <f t="shared" si="470"/>
        <v>1</v>
      </c>
      <c r="AZ603" s="91">
        <f t="shared" si="471"/>
        <v>0</v>
      </c>
      <c r="BA603" s="91">
        <f t="shared" si="471"/>
        <v>0</v>
      </c>
      <c r="BB603" s="79">
        <f t="shared" si="473"/>
        <v>0</v>
      </c>
      <c r="BC603" s="91">
        <f t="shared" si="474"/>
        <v>0</v>
      </c>
      <c r="BD603" s="75" t="s">
        <v>59</v>
      </c>
      <c r="BE603" s="91">
        <f>IF(BC603&lt;BU42,((BC603*10)+5),999999)</f>
        <v>5</v>
      </c>
      <c r="BF603" s="91">
        <f t="shared" si="475"/>
        <v>1</v>
      </c>
      <c r="BG603" s="75">
        <f t="shared" si="476"/>
        <v>0</v>
      </c>
      <c r="BH603" s="75">
        <f t="shared" si="495"/>
        <v>0</v>
      </c>
      <c r="BI603" s="75" t="b">
        <f t="shared" si="477"/>
        <v>0</v>
      </c>
      <c r="BJ603" s="75">
        <f t="shared" si="478"/>
        <v>0</v>
      </c>
      <c r="BK603" s="75">
        <f t="shared" si="479"/>
        <v>0</v>
      </c>
      <c r="BL603" s="75" t="b">
        <f t="shared" si="480"/>
        <v>1</v>
      </c>
      <c r="BM603" s="75">
        <f t="shared" si="481"/>
        <v>0</v>
      </c>
      <c r="BN603" s="75">
        <f t="shared" si="482"/>
        <v>0</v>
      </c>
      <c r="BO603" s="75" t="b">
        <f t="shared" si="483"/>
        <v>0</v>
      </c>
      <c r="BP603" s="75">
        <f t="shared" si="484"/>
        <v>0</v>
      </c>
      <c r="BQ603" s="75">
        <f t="shared" si="485"/>
        <v>0</v>
      </c>
      <c r="BR603" s="75"/>
      <c r="BS603" s="72" t="b">
        <f t="shared" ref="BS603:BS666" si="510">OR(C601 = "PMT")</f>
        <v>0</v>
      </c>
      <c r="BT603" s="72">
        <f t="shared" si="464"/>
        <v>0</v>
      </c>
      <c r="BU603" s="69" t="str">
        <f t="shared" si="463"/>
        <v/>
      </c>
      <c r="BV603" s="75"/>
      <c r="BW603" s="75"/>
      <c r="BX603" s="75"/>
      <c r="BY603" s="75"/>
      <c r="BZ603" s="75"/>
      <c r="CA603" s="75"/>
      <c r="CB603" s="75"/>
      <c r="CC603" s="75"/>
      <c r="CD603" s="79">
        <f t="shared" si="486"/>
        <v>0</v>
      </c>
      <c r="CE603" s="92">
        <f>IF(CD603&lt;CE3,CD603,CE3)</f>
        <v>0</v>
      </c>
      <c r="CF603" s="72" t="str">
        <f>IF(CE603&gt;=CE3,"BALLOON","PMT")</f>
        <v>PMT</v>
      </c>
      <c r="CG603" s="91">
        <f t="shared" si="496"/>
        <v>0</v>
      </c>
      <c r="CH603" s="91">
        <f>IF(BX1=360,CB5,CG603)</f>
        <v>0</v>
      </c>
      <c r="CI603" s="75" t="b">
        <f t="shared" si="487"/>
        <v>0</v>
      </c>
      <c r="CJ603" s="75">
        <f t="shared" si="497"/>
        <v>0</v>
      </c>
      <c r="CK603" s="75">
        <f>SUM(CJ603*CK1)</f>
        <v>0</v>
      </c>
      <c r="CL603" s="98">
        <f t="shared" si="488"/>
        <v>0</v>
      </c>
      <c r="CM603" s="97">
        <f>IF(CF603="PMT",E16-CL603,0)</f>
        <v>0</v>
      </c>
      <c r="CN603" s="97">
        <f t="shared" si="502"/>
        <v>0</v>
      </c>
      <c r="CO603" s="97">
        <f t="shared" si="489"/>
        <v>0</v>
      </c>
      <c r="CP603" s="97">
        <f t="shared" si="490"/>
        <v>0</v>
      </c>
      <c r="CQ603" s="94">
        <f t="shared" si="491"/>
        <v>0</v>
      </c>
      <c r="CR603" s="95">
        <f t="shared" si="498"/>
        <v>0</v>
      </c>
      <c r="CS603" s="96">
        <f t="shared" si="492"/>
        <v>0</v>
      </c>
      <c r="CT603" s="75">
        <f t="shared" si="501"/>
        <v>0</v>
      </c>
      <c r="CU603" s="99">
        <f t="shared" si="493"/>
        <v>0</v>
      </c>
      <c r="CV603" s="99">
        <f t="shared" si="469"/>
        <v>0</v>
      </c>
      <c r="CW603" s="100">
        <f t="shared" si="499"/>
        <v>0</v>
      </c>
      <c r="CX603" s="75">
        <f>SUM(CR603*CT603*BE1)</f>
        <v>0</v>
      </c>
    </row>
    <row r="604" spans="1:102" ht="18.95" customHeight="1">
      <c r="A604" s="45" t="str">
        <f t="shared" si="504"/>
        <v/>
      </c>
      <c r="B604" s="55" t="str">
        <f t="shared" si="506"/>
        <v/>
      </c>
      <c r="C604" s="47" t="str">
        <f t="shared" si="505"/>
        <v/>
      </c>
      <c r="D604" s="56" t="str">
        <f t="shared" si="507"/>
        <v/>
      </c>
      <c r="E604" s="121" t="str">
        <f t="shared" ref="E604:E667" si="511">IF(CV586*CX586&gt;0,CV586,"")</f>
        <v/>
      </c>
      <c r="F604" s="121"/>
      <c r="G604" s="57" t="str">
        <f t="shared" si="508"/>
        <v/>
      </c>
      <c r="H604" s="57" t="str">
        <f t="shared" si="509"/>
        <v/>
      </c>
      <c r="I604" s="128" t="str">
        <f t="shared" ref="I604:I667" si="512">IF(CX586=1,CW586,"")</f>
        <v/>
      </c>
      <c r="J604" s="128" t="str">
        <f t="shared" ref="J604:J667" si="513">IF(CT586*CV586=1,CY586,"")</f>
        <v/>
      </c>
      <c r="K604" s="140" t="str">
        <f t="shared" si="500"/>
        <v/>
      </c>
      <c r="L604" s="140"/>
      <c r="M604" s="139" t="str">
        <f t="shared" si="465"/>
        <v/>
      </c>
      <c r="N604" s="139"/>
      <c r="O604" s="46" t="str">
        <f t="shared" si="467"/>
        <v/>
      </c>
      <c r="P604" s="51" t="str">
        <f t="shared" si="468"/>
        <v/>
      </c>
      <c r="Q604" s="51"/>
      <c r="R604" s="75">
        <f>IF(R603+1&lt;13,(R603+1)*S1,1*S1)</f>
        <v>0</v>
      </c>
      <c r="S604" s="75">
        <f>SUM(BG604*S1)</f>
        <v>0</v>
      </c>
      <c r="T604" s="75">
        <f>IF(R604=1,(T603+1)*S1,T603*S1)</f>
        <v>0</v>
      </c>
      <c r="U604" s="75">
        <f>IF(U603+3&lt;13,(U603+3)*V1,(U603-9)*V1)</f>
        <v>0</v>
      </c>
      <c r="V604" s="75">
        <f>SUM(BG604*V1)</f>
        <v>0</v>
      </c>
      <c r="W604" s="75">
        <f>IF(U604&lt;4,(W603+1)*V1,W603*V1)</f>
        <v>0</v>
      </c>
      <c r="X604" s="75">
        <f>IF(X603+6&lt;13,(X603+6)*Y1,(X603-6)*Y1)</f>
        <v>0</v>
      </c>
      <c r="Y604" s="75">
        <f>SUM(BG604*Y1)</f>
        <v>0</v>
      </c>
      <c r="Z604" s="75">
        <f>IF(X604&lt;6,(Z603+1)*Y1,Z603*Y1)</f>
        <v>0</v>
      </c>
      <c r="AA604" s="75">
        <f>SUM(AA603*AB1)</f>
        <v>0</v>
      </c>
      <c r="AB604" s="75">
        <f>SUM(BG604*AB1)</f>
        <v>0</v>
      </c>
      <c r="AC604" s="75">
        <f>SUM(AC603+1*AB1)</f>
        <v>0</v>
      </c>
      <c r="AD604" s="75">
        <v>0</v>
      </c>
      <c r="AE604" s="75">
        <v>0</v>
      </c>
      <c r="AF604" s="75">
        <v>0</v>
      </c>
      <c r="AG604" s="75">
        <f>IF(AG603+2&lt;13,(AG603+2)*AH1,(AG603-10)*AH1)</f>
        <v>0</v>
      </c>
      <c r="AH604" s="75">
        <f>SUM(BG604*AH1)</f>
        <v>0</v>
      </c>
      <c r="AI604" s="75">
        <f>IF(AG604&lt;3,(AI603+1)*AH1,AI603*AH1)</f>
        <v>0</v>
      </c>
      <c r="AJ604" s="75">
        <f>IF(AJ602=AJ603,(AJ603+1-AK604)*AL1,AJ603*AL1)</f>
        <v>0</v>
      </c>
      <c r="AK604" s="75">
        <f t="shared" si="503"/>
        <v>0</v>
      </c>
      <c r="AL604" s="75">
        <f>IF(AJ604-AJ603=0,(AL603+15)*AL1,AM1*AL1)</f>
        <v>0</v>
      </c>
      <c r="AM604" s="75">
        <f>IF(AK604=12,(AM603+1)*AL1,AM603*AL1)</f>
        <v>0</v>
      </c>
      <c r="AN604" s="75">
        <f>IF(AN602=AN603,(AN603+1-AO604)*AO1,AN603*AO1)</f>
        <v>0</v>
      </c>
      <c r="AO604" s="75">
        <f t="shared" si="494"/>
        <v>0</v>
      </c>
      <c r="AP604" s="75">
        <f>IF(AN603=AN604,BG604*AO1,(AP603-15)*AO1)</f>
        <v>0</v>
      </c>
      <c r="AQ604" s="75">
        <f>IF(AO604=12,(AQ603+1)*AO1,AQ603*AO1)</f>
        <v>0</v>
      </c>
      <c r="AR604" s="91">
        <f>SUM(MONTH(BC603+14)*AS1)</f>
        <v>0</v>
      </c>
      <c r="AS604" s="91">
        <f>SUM(DAY(BC603+14)*AS1)</f>
        <v>0</v>
      </c>
      <c r="AT604" s="91">
        <f>SUM(YEAR(BC603+14)*AS1)</f>
        <v>0</v>
      </c>
      <c r="AU604" s="91">
        <f>SUM(MONTH(BC603+7)*AV1)</f>
        <v>0</v>
      </c>
      <c r="AV604" s="91">
        <f>SUM(DAY(BC603+7)*AV1)</f>
        <v>0</v>
      </c>
      <c r="AW604" s="91">
        <f>SUM(YEAR(BC603+7)*AV1)</f>
        <v>0</v>
      </c>
      <c r="AX604" s="91">
        <f t="shared" si="472"/>
        <v>1</v>
      </c>
      <c r="AY604" s="91">
        <f t="shared" si="470"/>
        <v>1</v>
      </c>
      <c r="AZ604" s="91">
        <f t="shared" si="471"/>
        <v>0</v>
      </c>
      <c r="BA604" s="91">
        <f t="shared" si="471"/>
        <v>0</v>
      </c>
      <c r="BB604" s="79">
        <f t="shared" si="473"/>
        <v>0</v>
      </c>
      <c r="BC604" s="91">
        <f t="shared" si="474"/>
        <v>0</v>
      </c>
      <c r="BD604" s="75" t="s">
        <v>59</v>
      </c>
      <c r="BE604" s="91">
        <f>IF(BC604&lt;BU42,((BC604*10)+5),999999)</f>
        <v>5</v>
      </c>
      <c r="BF604" s="91">
        <f t="shared" si="475"/>
        <v>1</v>
      </c>
      <c r="BG604" s="75">
        <f t="shared" si="476"/>
        <v>0</v>
      </c>
      <c r="BH604" s="75">
        <f t="shared" si="495"/>
        <v>0</v>
      </c>
      <c r="BI604" s="75" t="b">
        <f t="shared" si="477"/>
        <v>0</v>
      </c>
      <c r="BJ604" s="75">
        <f t="shared" si="478"/>
        <v>0</v>
      </c>
      <c r="BK604" s="75">
        <f t="shared" si="479"/>
        <v>0</v>
      </c>
      <c r="BL604" s="75" t="b">
        <f t="shared" si="480"/>
        <v>1</v>
      </c>
      <c r="BM604" s="75">
        <f t="shared" si="481"/>
        <v>0</v>
      </c>
      <c r="BN604" s="75">
        <f t="shared" si="482"/>
        <v>0</v>
      </c>
      <c r="BO604" s="75" t="b">
        <f t="shared" si="483"/>
        <v>0</v>
      </c>
      <c r="BP604" s="75">
        <f t="shared" si="484"/>
        <v>0</v>
      </c>
      <c r="BQ604" s="75">
        <f t="shared" si="485"/>
        <v>0</v>
      </c>
      <c r="BR604" s="75"/>
      <c r="BS604" s="72" t="b">
        <f t="shared" si="510"/>
        <v>0</v>
      </c>
      <c r="BT604" s="72">
        <f t="shared" si="464"/>
        <v>0</v>
      </c>
      <c r="BU604" s="69" t="str">
        <f t="shared" ref="BU604:BU667" si="514">IF(BT603&lt;BT604,BT604,"")</f>
        <v/>
      </c>
      <c r="BV604" s="75"/>
      <c r="BW604" s="75"/>
      <c r="BX604" s="75"/>
      <c r="BY604" s="75"/>
      <c r="BZ604" s="75"/>
      <c r="CA604" s="75"/>
      <c r="CB604" s="75"/>
      <c r="CC604" s="75"/>
      <c r="CD604" s="79">
        <f t="shared" si="486"/>
        <v>0</v>
      </c>
      <c r="CE604" s="92">
        <f>IF(CD604&lt;CE3,CD604,CE3)</f>
        <v>0</v>
      </c>
      <c r="CF604" s="72" t="str">
        <f>IF(CE604&gt;=CE3,"BALLOON","PMT")</f>
        <v>PMT</v>
      </c>
      <c r="CG604" s="91">
        <f t="shared" si="496"/>
        <v>0</v>
      </c>
      <c r="CH604" s="91">
        <f>IF(BX1=360,CB5,CG604)</f>
        <v>0</v>
      </c>
      <c r="CI604" s="75" t="b">
        <f t="shared" si="487"/>
        <v>0</v>
      </c>
      <c r="CJ604" s="75">
        <f t="shared" si="497"/>
        <v>0</v>
      </c>
      <c r="CK604" s="75">
        <f>SUM(CJ604*CK1)</f>
        <v>0</v>
      </c>
      <c r="CL604" s="98">
        <f t="shared" si="488"/>
        <v>0</v>
      </c>
      <c r="CM604" s="97">
        <f>IF(CF604="PMT",E16-CL604,0)</f>
        <v>0</v>
      </c>
      <c r="CN604" s="97">
        <f t="shared" si="502"/>
        <v>0</v>
      </c>
      <c r="CO604" s="97">
        <f t="shared" si="489"/>
        <v>0</v>
      </c>
      <c r="CP604" s="97">
        <f t="shared" si="490"/>
        <v>0</v>
      </c>
      <c r="CQ604" s="94">
        <f t="shared" si="491"/>
        <v>0</v>
      </c>
      <c r="CR604" s="95">
        <f t="shared" si="498"/>
        <v>0</v>
      </c>
      <c r="CS604" s="96">
        <f t="shared" si="492"/>
        <v>0</v>
      </c>
      <c r="CT604" s="75">
        <f t="shared" si="501"/>
        <v>0</v>
      </c>
      <c r="CU604" s="99">
        <f t="shared" si="493"/>
        <v>0</v>
      </c>
      <c r="CV604" s="99">
        <f t="shared" si="469"/>
        <v>0</v>
      </c>
      <c r="CW604" s="100">
        <f t="shared" si="499"/>
        <v>0</v>
      </c>
      <c r="CX604" s="75">
        <f>SUM(CR604*CT604*BE1)</f>
        <v>0</v>
      </c>
    </row>
    <row r="605" spans="1:102" ht="18.95" customHeight="1">
      <c r="A605" s="45" t="str">
        <f t="shared" si="504"/>
        <v/>
      </c>
      <c r="B605" s="55" t="str">
        <f t="shared" si="506"/>
        <v/>
      </c>
      <c r="C605" s="47" t="str">
        <f t="shared" si="505"/>
        <v/>
      </c>
      <c r="D605" s="56" t="str">
        <f t="shared" si="507"/>
        <v/>
      </c>
      <c r="E605" s="121" t="str">
        <f t="shared" si="511"/>
        <v/>
      </c>
      <c r="F605" s="121"/>
      <c r="G605" s="57" t="str">
        <f t="shared" si="508"/>
        <v/>
      </c>
      <c r="H605" s="57" t="str">
        <f t="shared" si="509"/>
        <v/>
      </c>
      <c r="I605" s="128" t="str">
        <f t="shared" si="512"/>
        <v/>
      </c>
      <c r="J605" s="128" t="str">
        <f t="shared" si="513"/>
        <v/>
      </c>
      <c r="K605" s="140" t="str">
        <f t="shared" ref="K605:K647" si="515">IF(C605="","","_____________")</f>
        <v/>
      </c>
      <c r="L605" s="140"/>
      <c r="M605" s="139" t="str">
        <f t="shared" si="465"/>
        <v/>
      </c>
      <c r="N605" s="139"/>
      <c r="O605" s="46" t="str">
        <f t="shared" si="467"/>
        <v/>
      </c>
      <c r="P605" s="51" t="str">
        <f t="shared" si="468"/>
        <v/>
      </c>
      <c r="Q605" s="51"/>
      <c r="R605" s="75">
        <f>IF(R604+1&lt;13,(R604+1)*S1,1*S1)</f>
        <v>0</v>
      </c>
      <c r="S605" s="75">
        <f>SUM(BG605*S1)</f>
        <v>0</v>
      </c>
      <c r="T605" s="75">
        <f>IF(R605=1,(T604+1)*S1,T604*S1)</f>
        <v>0</v>
      </c>
      <c r="U605" s="75">
        <f>IF(U604+3&lt;13,(U604+3)*V1,(U604-9)*V1)</f>
        <v>0</v>
      </c>
      <c r="V605" s="75">
        <f>SUM(BG605*V1)</f>
        <v>0</v>
      </c>
      <c r="W605" s="75">
        <f>IF(U605&lt;4,(W604+1)*V1,W604*V1)</f>
        <v>0</v>
      </c>
      <c r="X605" s="75">
        <f>IF(X604+6&lt;13,(X604+6)*Y1,(X604-6)*Y1)</f>
        <v>0</v>
      </c>
      <c r="Y605" s="75">
        <f>SUM(BG605*Y1)</f>
        <v>0</v>
      </c>
      <c r="Z605" s="75">
        <f>IF(X605&lt;6,(Z604+1)*Y1,Z604*Y1)</f>
        <v>0</v>
      </c>
      <c r="AA605" s="75">
        <f>SUM(AA604*AB1)</f>
        <v>0</v>
      </c>
      <c r="AB605" s="75">
        <f>SUM(BG605*AB1)</f>
        <v>0</v>
      </c>
      <c r="AC605" s="75">
        <f>SUM(AC604+1*AB1)</f>
        <v>0</v>
      </c>
      <c r="AD605" s="75">
        <v>0</v>
      </c>
      <c r="AE605" s="75">
        <v>0</v>
      </c>
      <c r="AF605" s="75">
        <v>0</v>
      </c>
      <c r="AG605" s="75">
        <f>IF(AG604+2&lt;13,(AG604+2)*AH1,(AG604-10)*AH1)</f>
        <v>0</v>
      </c>
      <c r="AH605" s="75">
        <f>SUM(BG605*AH1)</f>
        <v>0</v>
      </c>
      <c r="AI605" s="75">
        <f>IF(AG605&lt;3,(AI604+1)*AH1,AI604*AH1)</f>
        <v>0</v>
      </c>
      <c r="AJ605" s="75">
        <f>IF(AJ603=AJ604,(AJ604+1-AK605)*AL1,AJ604*AL1)</f>
        <v>0</v>
      </c>
      <c r="AK605" s="75">
        <f t="shared" si="503"/>
        <v>0</v>
      </c>
      <c r="AL605" s="75">
        <f>IF(AJ605-AJ604=0,(AL604+15)*AL1,AM1*AL1)</f>
        <v>0</v>
      </c>
      <c r="AM605" s="75">
        <f>IF(AK605=12,(AM604+1)*AL1,AM604*AL1)</f>
        <v>0</v>
      </c>
      <c r="AN605" s="75">
        <f>IF(AN603=AN604,(AN604+1-AO605)*AO1,AN604*AO1)</f>
        <v>0</v>
      </c>
      <c r="AO605" s="75">
        <f t="shared" si="494"/>
        <v>0</v>
      </c>
      <c r="AP605" s="75">
        <f>IF(AN604=AN605,BG605*AO1,(AP604-15)*AO1)</f>
        <v>0</v>
      </c>
      <c r="AQ605" s="75">
        <f>IF(AO605=12,(AQ604+1)*AO1,AQ604*AO1)</f>
        <v>0</v>
      </c>
      <c r="AR605" s="91">
        <f>SUM(MONTH(BC604+14)*AS1)</f>
        <v>0</v>
      </c>
      <c r="AS605" s="91">
        <f>SUM(DAY(BC604+14)*AS1)</f>
        <v>0</v>
      </c>
      <c r="AT605" s="91">
        <f>SUM(YEAR(BC604+14)*AS1)</f>
        <v>0</v>
      </c>
      <c r="AU605" s="91">
        <f>SUM(MONTH(BC604+7)*AV1)</f>
        <v>0</v>
      </c>
      <c r="AV605" s="91">
        <f>SUM(DAY(BC604+7)*AV1)</f>
        <v>0</v>
      </c>
      <c r="AW605" s="91">
        <f>SUM(YEAR(BC604+7)*AV1)</f>
        <v>0</v>
      </c>
      <c r="AX605" s="91">
        <f t="shared" si="472"/>
        <v>1</v>
      </c>
      <c r="AY605" s="91">
        <f t="shared" si="470"/>
        <v>1</v>
      </c>
      <c r="AZ605" s="91">
        <f t="shared" si="471"/>
        <v>0</v>
      </c>
      <c r="BA605" s="91">
        <f t="shared" si="471"/>
        <v>0</v>
      </c>
      <c r="BB605" s="79">
        <f t="shared" si="473"/>
        <v>0</v>
      </c>
      <c r="BC605" s="91">
        <f t="shared" si="474"/>
        <v>0</v>
      </c>
      <c r="BD605" s="75" t="s">
        <v>59</v>
      </c>
      <c r="BE605" s="91">
        <f>IF(BC605&lt;BU42,((BC605*10)+5),999999)</f>
        <v>5</v>
      </c>
      <c r="BF605" s="91">
        <f t="shared" si="475"/>
        <v>1</v>
      </c>
      <c r="BG605" s="75">
        <f t="shared" si="476"/>
        <v>0</v>
      </c>
      <c r="BH605" s="75">
        <f t="shared" si="495"/>
        <v>0</v>
      </c>
      <c r="BI605" s="75" t="b">
        <f t="shared" si="477"/>
        <v>0</v>
      </c>
      <c r="BJ605" s="75">
        <f t="shared" si="478"/>
        <v>0</v>
      </c>
      <c r="BK605" s="75">
        <f t="shared" si="479"/>
        <v>0</v>
      </c>
      <c r="BL605" s="75" t="b">
        <f t="shared" si="480"/>
        <v>1</v>
      </c>
      <c r="BM605" s="75">
        <f t="shared" si="481"/>
        <v>0</v>
      </c>
      <c r="BN605" s="75">
        <f t="shared" si="482"/>
        <v>0</v>
      </c>
      <c r="BO605" s="75" t="b">
        <f t="shared" si="483"/>
        <v>0</v>
      </c>
      <c r="BP605" s="75">
        <f t="shared" si="484"/>
        <v>0</v>
      </c>
      <c r="BQ605" s="75">
        <f t="shared" si="485"/>
        <v>0</v>
      </c>
      <c r="BR605" s="75"/>
      <c r="BS605" s="72" t="b">
        <f t="shared" si="510"/>
        <v>0</v>
      </c>
      <c r="BT605" s="72">
        <f t="shared" ref="BT605:BT668" si="516">IF(BS605= TRUE,BT604 + 1,BT604)</f>
        <v>0</v>
      </c>
      <c r="BU605" s="69" t="str">
        <f t="shared" si="514"/>
        <v/>
      </c>
      <c r="BV605" s="75"/>
      <c r="BW605" s="75"/>
      <c r="BX605" s="75"/>
      <c r="BY605" s="75"/>
      <c r="BZ605" s="75"/>
      <c r="CA605" s="75"/>
      <c r="CB605" s="75"/>
      <c r="CC605" s="75"/>
      <c r="CD605" s="79">
        <f t="shared" si="486"/>
        <v>0</v>
      </c>
      <c r="CE605" s="92">
        <f>IF(CD605&lt;CE3,CD605,CE3)</f>
        <v>0</v>
      </c>
      <c r="CF605" s="72" t="str">
        <f>IF(CE605&gt;=CE3,"BALLOON","PMT")</f>
        <v>PMT</v>
      </c>
      <c r="CG605" s="91">
        <f t="shared" si="496"/>
        <v>0</v>
      </c>
      <c r="CH605" s="91">
        <f>IF(BX1=360,CB5,CG605)</f>
        <v>0</v>
      </c>
      <c r="CI605" s="75" t="b">
        <f t="shared" si="487"/>
        <v>0</v>
      </c>
      <c r="CJ605" s="75">
        <f t="shared" si="497"/>
        <v>0</v>
      </c>
      <c r="CK605" s="75">
        <f>SUM(CJ605*CK1)</f>
        <v>0</v>
      </c>
      <c r="CL605" s="98">
        <f t="shared" si="488"/>
        <v>0</v>
      </c>
      <c r="CM605" s="97">
        <f>IF(CF605="PMT",E16-CL605,0)</f>
        <v>0</v>
      </c>
      <c r="CN605" s="97">
        <f t="shared" si="502"/>
        <v>0</v>
      </c>
      <c r="CO605" s="97">
        <f t="shared" si="489"/>
        <v>0</v>
      </c>
      <c r="CP605" s="97">
        <f t="shared" si="490"/>
        <v>0</v>
      </c>
      <c r="CQ605" s="94">
        <f t="shared" si="491"/>
        <v>0</v>
      </c>
      <c r="CR605" s="95">
        <f t="shared" si="498"/>
        <v>0</v>
      </c>
      <c r="CS605" s="96">
        <f t="shared" si="492"/>
        <v>0</v>
      </c>
      <c r="CT605" s="75">
        <f t="shared" si="501"/>
        <v>0</v>
      </c>
      <c r="CU605" s="99">
        <f t="shared" si="493"/>
        <v>0</v>
      </c>
      <c r="CV605" s="99">
        <f t="shared" si="469"/>
        <v>0</v>
      </c>
      <c r="CW605" s="100">
        <f t="shared" si="499"/>
        <v>0</v>
      </c>
      <c r="CX605" s="75">
        <f>SUM(CR605*CT605*BE1)</f>
        <v>0</v>
      </c>
    </row>
    <row r="606" spans="1:102" ht="18.95" customHeight="1">
      <c r="A606" s="45" t="str">
        <f t="shared" si="504"/>
        <v/>
      </c>
      <c r="B606" s="55" t="str">
        <f t="shared" si="506"/>
        <v/>
      </c>
      <c r="C606" s="47" t="str">
        <f t="shared" si="505"/>
        <v/>
      </c>
      <c r="D606" s="56" t="str">
        <f t="shared" si="507"/>
        <v/>
      </c>
      <c r="E606" s="121" t="str">
        <f t="shared" si="511"/>
        <v/>
      </c>
      <c r="F606" s="121"/>
      <c r="G606" s="57" t="str">
        <f t="shared" si="508"/>
        <v/>
      </c>
      <c r="H606" s="57" t="str">
        <f t="shared" si="509"/>
        <v/>
      </c>
      <c r="I606" s="128" t="str">
        <f t="shared" si="512"/>
        <v/>
      </c>
      <c r="J606" s="128" t="str">
        <f t="shared" si="513"/>
        <v/>
      </c>
      <c r="K606" s="140" t="str">
        <f t="shared" si="515"/>
        <v/>
      </c>
      <c r="L606" s="140"/>
      <c r="M606" s="139" t="str">
        <f t="shared" si="465"/>
        <v/>
      </c>
      <c r="N606" s="139"/>
      <c r="O606" s="46" t="str">
        <f t="shared" si="467"/>
        <v/>
      </c>
      <c r="P606" s="51" t="str">
        <f t="shared" si="468"/>
        <v/>
      </c>
      <c r="Q606" s="51"/>
      <c r="R606" s="75">
        <f>IF(R605+1&lt;13,(R605+1)*S1,1*S1)</f>
        <v>0</v>
      </c>
      <c r="S606" s="75">
        <f>SUM(BG606*S1)</f>
        <v>0</v>
      </c>
      <c r="T606" s="75">
        <f>IF(R606=1,(T605+1)*S1,T605*S1)</f>
        <v>0</v>
      </c>
      <c r="U606" s="75">
        <f>IF(U605+3&lt;13,(U605+3)*V1,(U605-9)*V1)</f>
        <v>0</v>
      </c>
      <c r="V606" s="75">
        <f>SUM(BG606*V1)</f>
        <v>0</v>
      </c>
      <c r="W606" s="75">
        <f>IF(U606&lt;4,(W605+1)*V1,W605*V1)</f>
        <v>0</v>
      </c>
      <c r="X606" s="75">
        <f>IF(X605+6&lt;13,(X605+6)*Y1,(X605-6)*Y1)</f>
        <v>0</v>
      </c>
      <c r="Y606" s="75">
        <f>SUM(BG606*Y1)</f>
        <v>0</v>
      </c>
      <c r="Z606" s="75">
        <f>IF(X606&lt;6,(Z605+1)*Y1,Z605*Y1)</f>
        <v>0</v>
      </c>
      <c r="AA606" s="75">
        <f>SUM(AA605*AB1)</f>
        <v>0</v>
      </c>
      <c r="AB606" s="75">
        <f>SUM(BG606*AB1)</f>
        <v>0</v>
      </c>
      <c r="AC606" s="75">
        <f>SUM(AC605+1*AB1)</f>
        <v>0</v>
      </c>
      <c r="AD606" s="75">
        <v>0</v>
      </c>
      <c r="AE606" s="75">
        <v>0</v>
      </c>
      <c r="AF606" s="75">
        <v>0</v>
      </c>
      <c r="AG606" s="75">
        <f>IF(AG605+2&lt;13,(AG605+2)*AH1,(AG605-10)*AH1)</f>
        <v>0</v>
      </c>
      <c r="AH606" s="75">
        <f>SUM(BG606*AH1)</f>
        <v>0</v>
      </c>
      <c r="AI606" s="75">
        <f>IF(AG606&lt;3,(AI605+1)*AH1,AI605*AH1)</f>
        <v>0</v>
      </c>
      <c r="AJ606" s="75">
        <f>IF(AJ604=AJ605,(AJ605+1-AK606)*AL1,AJ605*AL1)</f>
        <v>0</v>
      </c>
      <c r="AK606" s="75">
        <f t="shared" si="503"/>
        <v>0</v>
      </c>
      <c r="AL606" s="75">
        <f>IF(AJ606-AJ605=0,(AL605+15)*AL1,AM1*AL1)</f>
        <v>0</v>
      </c>
      <c r="AM606" s="75">
        <f>IF(AK606=12,(AM605+1)*AL1,AM605*AL1)</f>
        <v>0</v>
      </c>
      <c r="AN606" s="75">
        <f>IF(AN604=AN605,(AN605+1-AO606)*AO1,AN605*AO1)</f>
        <v>0</v>
      </c>
      <c r="AO606" s="75">
        <f t="shared" si="494"/>
        <v>0</v>
      </c>
      <c r="AP606" s="75">
        <f>IF(AN605=AN606,BG606*AO1,(AP605-15)*AO1)</f>
        <v>0</v>
      </c>
      <c r="AQ606" s="75">
        <f>IF(AO606=12,(AQ605+1)*AO1,AQ605*AO1)</f>
        <v>0</v>
      </c>
      <c r="AR606" s="91">
        <f>SUM(MONTH(BC605+14)*AS1)</f>
        <v>0</v>
      </c>
      <c r="AS606" s="91">
        <f>SUM(DAY(BC605+14)*AS1)</f>
        <v>0</v>
      </c>
      <c r="AT606" s="91">
        <f>SUM(YEAR(BC605+14)*AS1)</f>
        <v>0</v>
      </c>
      <c r="AU606" s="91">
        <f>SUM(MONTH(BC605+7)*AV1)</f>
        <v>0</v>
      </c>
      <c r="AV606" s="91">
        <f>SUM(DAY(BC605+7)*AV1)</f>
        <v>0</v>
      </c>
      <c r="AW606" s="91">
        <f>SUM(YEAR(BC605+7)*AV1)</f>
        <v>0</v>
      </c>
      <c r="AX606" s="91">
        <f t="shared" si="472"/>
        <v>1</v>
      </c>
      <c r="AY606" s="91">
        <f t="shared" si="470"/>
        <v>1</v>
      </c>
      <c r="AZ606" s="91">
        <f t="shared" si="471"/>
        <v>0</v>
      </c>
      <c r="BA606" s="91">
        <f t="shared" si="471"/>
        <v>0</v>
      </c>
      <c r="BB606" s="79">
        <f t="shared" si="473"/>
        <v>0</v>
      </c>
      <c r="BC606" s="91">
        <f t="shared" si="474"/>
        <v>0</v>
      </c>
      <c r="BD606" s="75" t="s">
        <v>59</v>
      </c>
      <c r="BE606" s="91">
        <f>IF(BC606&lt;BU42,((BC606*10)+5),999999)</f>
        <v>5</v>
      </c>
      <c r="BF606" s="91">
        <f t="shared" si="475"/>
        <v>1</v>
      </c>
      <c r="BG606" s="75">
        <f t="shared" si="476"/>
        <v>0</v>
      </c>
      <c r="BH606" s="75">
        <f t="shared" si="495"/>
        <v>0</v>
      </c>
      <c r="BI606" s="75" t="b">
        <f t="shared" si="477"/>
        <v>0</v>
      </c>
      <c r="BJ606" s="75">
        <f t="shared" si="478"/>
        <v>0</v>
      </c>
      <c r="BK606" s="75">
        <f t="shared" si="479"/>
        <v>0</v>
      </c>
      <c r="BL606" s="75" t="b">
        <f t="shared" si="480"/>
        <v>1</v>
      </c>
      <c r="BM606" s="75">
        <f t="shared" si="481"/>
        <v>0</v>
      </c>
      <c r="BN606" s="75">
        <f t="shared" si="482"/>
        <v>0</v>
      </c>
      <c r="BO606" s="75" t="b">
        <f t="shared" si="483"/>
        <v>0</v>
      </c>
      <c r="BP606" s="75">
        <f t="shared" si="484"/>
        <v>0</v>
      </c>
      <c r="BQ606" s="75">
        <f t="shared" si="485"/>
        <v>0</v>
      </c>
      <c r="BR606" s="75"/>
      <c r="BS606" s="72" t="b">
        <f t="shared" si="510"/>
        <v>0</v>
      </c>
      <c r="BT606" s="72">
        <f t="shared" si="516"/>
        <v>0</v>
      </c>
      <c r="BU606" s="69" t="str">
        <f t="shared" si="514"/>
        <v/>
      </c>
      <c r="BV606" s="75"/>
      <c r="BW606" s="75"/>
      <c r="BX606" s="75"/>
      <c r="BY606" s="75"/>
      <c r="BZ606" s="75"/>
      <c r="CA606" s="75"/>
      <c r="CB606" s="75"/>
      <c r="CC606" s="75"/>
      <c r="CD606" s="79">
        <f t="shared" si="486"/>
        <v>0</v>
      </c>
      <c r="CE606" s="92">
        <f>IF(CD606&lt;CE3,CD606,CE3)</f>
        <v>0</v>
      </c>
      <c r="CF606" s="72" t="str">
        <f>IF(CE606&gt;=CE3,"BALLOON","PMT")</f>
        <v>PMT</v>
      </c>
      <c r="CG606" s="91">
        <f t="shared" si="496"/>
        <v>0</v>
      </c>
      <c r="CH606" s="91">
        <f>IF(BX1=360,CB5,CG606)</f>
        <v>0</v>
      </c>
      <c r="CI606" s="75" t="b">
        <f t="shared" si="487"/>
        <v>0</v>
      </c>
      <c r="CJ606" s="75">
        <f t="shared" si="497"/>
        <v>0</v>
      </c>
      <c r="CK606" s="75">
        <f>SUM(CJ606*CK1)</f>
        <v>0</v>
      </c>
      <c r="CL606" s="98">
        <f t="shared" si="488"/>
        <v>0</v>
      </c>
      <c r="CM606" s="97">
        <f>IF(CF606="PMT",E16-CL606,0)</f>
        <v>0</v>
      </c>
      <c r="CN606" s="97">
        <f t="shared" si="502"/>
        <v>0</v>
      </c>
      <c r="CO606" s="97">
        <f t="shared" si="489"/>
        <v>0</v>
      </c>
      <c r="CP606" s="97">
        <f t="shared" si="490"/>
        <v>0</v>
      </c>
      <c r="CQ606" s="94">
        <f t="shared" si="491"/>
        <v>0</v>
      </c>
      <c r="CR606" s="95">
        <f t="shared" si="498"/>
        <v>0</v>
      </c>
      <c r="CS606" s="96">
        <f t="shared" si="492"/>
        <v>0</v>
      </c>
      <c r="CT606" s="75">
        <f t="shared" si="501"/>
        <v>0</v>
      </c>
      <c r="CU606" s="99">
        <f t="shared" si="493"/>
        <v>0</v>
      </c>
      <c r="CV606" s="99">
        <f t="shared" si="469"/>
        <v>0</v>
      </c>
      <c r="CW606" s="100">
        <f t="shared" si="499"/>
        <v>0</v>
      </c>
      <c r="CX606" s="75">
        <f>SUM(CR606*CT606*BE1)</f>
        <v>0</v>
      </c>
    </row>
    <row r="607" spans="1:102" ht="18.95" customHeight="1">
      <c r="A607" s="45" t="str">
        <f t="shared" si="504"/>
        <v/>
      </c>
      <c r="B607" s="55" t="str">
        <f t="shared" si="506"/>
        <v/>
      </c>
      <c r="C607" s="47" t="str">
        <f t="shared" si="505"/>
        <v/>
      </c>
      <c r="D607" s="56" t="str">
        <f t="shared" si="507"/>
        <v/>
      </c>
      <c r="E607" s="121" t="str">
        <f t="shared" si="511"/>
        <v/>
      </c>
      <c r="F607" s="121"/>
      <c r="G607" s="57" t="str">
        <f t="shared" si="508"/>
        <v/>
      </c>
      <c r="H607" s="57" t="str">
        <f t="shared" si="509"/>
        <v/>
      </c>
      <c r="I607" s="128" t="str">
        <f t="shared" si="512"/>
        <v/>
      </c>
      <c r="J607" s="128" t="str">
        <f t="shared" si="513"/>
        <v/>
      </c>
      <c r="K607" s="140" t="str">
        <f t="shared" si="515"/>
        <v/>
      </c>
      <c r="L607" s="140"/>
      <c r="M607" s="139" t="str">
        <f t="shared" si="465"/>
        <v/>
      </c>
      <c r="N607" s="139"/>
      <c r="O607" s="46" t="str">
        <f t="shared" si="467"/>
        <v/>
      </c>
      <c r="P607" s="51" t="str">
        <f t="shared" si="468"/>
        <v/>
      </c>
      <c r="Q607" s="51"/>
      <c r="R607" s="75">
        <f>IF(R606+1&lt;13,(R606+1)*S1,1*S1)</f>
        <v>0</v>
      </c>
      <c r="S607" s="75">
        <f>SUM(BG607*S1)</f>
        <v>0</v>
      </c>
      <c r="T607" s="75">
        <f>IF(R607=1,(T606+1)*S1,T606*S1)</f>
        <v>0</v>
      </c>
      <c r="U607" s="75">
        <f>IF(U606+3&lt;13,(U606+3)*V1,(U606-9)*V1)</f>
        <v>0</v>
      </c>
      <c r="V607" s="75">
        <f>SUM(BG607*V1)</f>
        <v>0</v>
      </c>
      <c r="W607" s="75">
        <f>IF(U607&lt;4,(W606+1)*V1,W606*V1)</f>
        <v>0</v>
      </c>
      <c r="X607" s="75">
        <f>IF(X606+6&lt;13,(X606+6)*Y1,(X606-6)*Y1)</f>
        <v>0</v>
      </c>
      <c r="Y607" s="75">
        <f>SUM(BG607*Y1)</f>
        <v>0</v>
      </c>
      <c r="Z607" s="75">
        <f>IF(X607&lt;6,(Z606+1)*Y1,Z606*Y1)</f>
        <v>0</v>
      </c>
      <c r="AA607" s="75">
        <f>SUM(AA606*AB1)</f>
        <v>0</v>
      </c>
      <c r="AB607" s="75">
        <f>SUM(BG607*AB1)</f>
        <v>0</v>
      </c>
      <c r="AC607" s="75">
        <f>SUM(AC606+1*AB1)</f>
        <v>0</v>
      </c>
      <c r="AD607" s="75">
        <v>0</v>
      </c>
      <c r="AE607" s="75">
        <v>0</v>
      </c>
      <c r="AF607" s="75">
        <v>0</v>
      </c>
      <c r="AG607" s="75">
        <f>IF(AG606+2&lt;13,(AG606+2)*AH1,(AG606-10)*AH1)</f>
        <v>0</v>
      </c>
      <c r="AH607" s="75">
        <f>SUM(BG607*AH1)</f>
        <v>0</v>
      </c>
      <c r="AI607" s="75">
        <f>IF(AG607&lt;3,(AI606+1)*AH1,AI606*AH1)</f>
        <v>0</v>
      </c>
      <c r="AJ607" s="75">
        <f>IF(AJ605=AJ606,(AJ606+1-AK607)*AL1,AJ606*AL1)</f>
        <v>0</v>
      </c>
      <c r="AK607" s="75">
        <f t="shared" si="503"/>
        <v>0</v>
      </c>
      <c r="AL607" s="75">
        <f>IF(AJ607-AJ606=0,(AL606+15)*AL1,AM1*AL1)</f>
        <v>0</v>
      </c>
      <c r="AM607" s="75">
        <f>IF(AK607=12,(AM606+1)*AL1,AM606*AL1)</f>
        <v>0</v>
      </c>
      <c r="AN607" s="75">
        <f>IF(AN605=AN606,(AN606+1-AO607)*AO1,AN606*AO1)</f>
        <v>0</v>
      </c>
      <c r="AO607" s="75">
        <f t="shared" si="494"/>
        <v>0</v>
      </c>
      <c r="AP607" s="75">
        <f>IF(AN606=AN607,BG607*AO1,(AP606-15)*AO1)</f>
        <v>0</v>
      </c>
      <c r="AQ607" s="75">
        <f>IF(AO607=12,(AQ606+1)*AO1,AQ606*AO1)</f>
        <v>0</v>
      </c>
      <c r="AR607" s="91">
        <f>SUM(MONTH(BC606+14)*AS1)</f>
        <v>0</v>
      </c>
      <c r="AS607" s="91">
        <f>SUM(DAY(BC606+14)*AS1)</f>
        <v>0</v>
      </c>
      <c r="AT607" s="91">
        <f>SUM(YEAR(BC606+14)*AS1)</f>
        <v>0</v>
      </c>
      <c r="AU607" s="91">
        <f>SUM(MONTH(BC606+7)*AV1)</f>
        <v>0</v>
      </c>
      <c r="AV607" s="91">
        <f>SUM(DAY(BC606+7)*AV1)</f>
        <v>0</v>
      </c>
      <c r="AW607" s="91">
        <f>SUM(YEAR(BC606+7)*AV1)</f>
        <v>0</v>
      </c>
      <c r="AX607" s="91">
        <f t="shared" si="472"/>
        <v>1</v>
      </c>
      <c r="AY607" s="91">
        <f t="shared" si="470"/>
        <v>1</v>
      </c>
      <c r="AZ607" s="91">
        <f t="shared" si="471"/>
        <v>0</v>
      </c>
      <c r="BA607" s="91">
        <f t="shared" si="471"/>
        <v>0</v>
      </c>
      <c r="BB607" s="79">
        <f t="shared" si="473"/>
        <v>0</v>
      </c>
      <c r="BC607" s="91">
        <f t="shared" si="474"/>
        <v>0</v>
      </c>
      <c r="BD607" s="75" t="s">
        <v>59</v>
      </c>
      <c r="BE607" s="91">
        <f>IF(BC607&lt;BU42,((BC607*10)+5),999999)</f>
        <v>5</v>
      </c>
      <c r="BF607" s="91">
        <f t="shared" si="475"/>
        <v>1</v>
      </c>
      <c r="BG607" s="75">
        <f t="shared" si="476"/>
        <v>0</v>
      </c>
      <c r="BH607" s="75">
        <f t="shared" si="495"/>
        <v>0</v>
      </c>
      <c r="BI607" s="75" t="b">
        <f t="shared" si="477"/>
        <v>0</v>
      </c>
      <c r="BJ607" s="75">
        <f t="shared" si="478"/>
        <v>0</v>
      </c>
      <c r="BK607" s="75">
        <f t="shared" si="479"/>
        <v>0</v>
      </c>
      <c r="BL607" s="75" t="b">
        <f t="shared" si="480"/>
        <v>1</v>
      </c>
      <c r="BM607" s="75">
        <f t="shared" si="481"/>
        <v>0</v>
      </c>
      <c r="BN607" s="75">
        <f t="shared" si="482"/>
        <v>0</v>
      </c>
      <c r="BO607" s="75" t="b">
        <f t="shared" si="483"/>
        <v>0</v>
      </c>
      <c r="BP607" s="75">
        <f t="shared" si="484"/>
        <v>0</v>
      </c>
      <c r="BQ607" s="75">
        <f t="shared" si="485"/>
        <v>0</v>
      </c>
      <c r="BR607" s="75"/>
      <c r="BS607" s="72" t="b">
        <f t="shared" si="510"/>
        <v>0</v>
      </c>
      <c r="BT607" s="72">
        <f t="shared" si="516"/>
        <v>0</v>
      </c>
      <c r="BU607" s="69" t="str">
        <f t="shared" si="514"/>
        <v/>
      </c>
      <c r="BV607" s="75"/>
      <c r="BW607" s="75"/>
      <c r="BX607" s="75"/>
      <c r="BY607" s="75"/>
      <c r="BZ607" s="75"/>
      <c r="CA607" s="75"/>
      <c r="CB607" s="75"/>
      <c r="CC607" s="75"/>
      <c r="CD607" s="79">
        <f t="shared" si="486"/>
        <v>0</v>
      </c>
      <c r="CE607" s="92">
        <f>IF(CD607&lt;CE3,CD607,CE3)</f>
        <v>0</v>
      </c>
      <c r="CF607" s="72" t="str">
        <f>IF(CE607&gt;=CE3,"BALLOON","PMT")</f>
        <v>PMT</v>
      </c>
      <c r="CG607" s="91">
        <f t="shared" si="496"/>
        <v>0</v>
      </c>
      <c r="CH607" s="91">
        <f>IF(BX1=360,CB5,CG607)</f>
        <v>0</v>
      </c>
      <c r="CI607" s="75" t="b">
        <f t="shared" si="487"/>
        <v>0</v>
      </c>
      <c r="CJ607" s="75">
        <f t="shared" si="497"/>
        <v>0</v>
      </c>
      <c r="CK607" s="75">
        <f>SUM(CJ607*CK1)</f>
        <v>0</v>
      </c>
      <c r="CL607" s="98">
        <f t="shared" si="488"/>
        <v>0</v>
      </c>
      <c r="CM607" s="97">
        <f>IF(CF607="PMT",E16-CL607,0)</f>
        <v>0</v>
      </c>
      <c r="CN607" s="97">
        <f t="shared" si="502"/>
        <v>0</v>
      </c>
      <c r="CO607" s="97">
        <f t="shared" si="489"/>
        <v>0</v>
      </c>
      <c r="CP607" s="97">
        <f t="shared" si="490"/>
        <v>0</v>
      </c>
      <c r="CQ607" s="94">
        <f t="shared" si="491"/>
        <v>0</v>
      </c>
      <c r="CR607" s="95">
        <f t="shared" si="498"/>
        <v>0</v>
      </c>
      <c r="CS607" s="96">
        <f t="shared" si="492"/>
        <v>0</v>
      </c>
      <c r="CT607" s="75">
        <f t="shared" si="501"/>
        <v>0</v>
      </c>
      <c r="CU607" s="99">
        <f t="shared" si="493"/>
        <v>0</v>
      </c>
      <c r="CV607" s="99">
        <f t="shared" si="469"/>
        <v>0</v>
      </c>
      <c r="CW607" s="100">
        <f t="shared" si="499"/>
        <v>0</v>
      </c>
      <c r="CX607" s="75">
        <f>SUM(CR607*CT607*BE1)</f>
        <v>0</v>
      </c>
    </row>
    <row r="608" spans="1:102" ht="18.95" customHeight="1">
      <c r="A608" s="45" t="str">
        <f t="shared" si="504"/>
        <v/>
      </c>
      <c r="B608" s="55" t="str">
        <f t="shared" si="506"/>
        <v/>
      </c>
      <c r="C608" s="47" t="str">
        <f t="shared" si="505"/>
        <v/>
      </c>
      <c r="D608" s="56" t="str">
        <f t="shared" si="507"/>
        <v/>
      </c>
      <c r="E608" s="121" t="str">
        <f t="shared" si="511"/>
        <v/>
      </c>
      <c r="F608" s="121"/>
      <c r="G608" s="57" t="str">
        <f t="shared" si="508"/>
        <v/>
      </c>
      <c r="H608" s="57" t="str">
        <f t="shared" si="509"/>
        <v/>
      </c>
      <c r="I608" s="128" t="str">
        <f t="shared" si="512"/>
        <v/>
      </c>
      <c r="J608" s="128" t="str">
        <f t="shared" si="513"/>
        <v/>
      </c>
      <c r="K608" s="140" t="str">
        <f t="shared" si="515"/>
        <v/>
      </c>
      <c r="L608" s="140"/>
      <c r="M608" s="139" t="str">
        <f t="shared" si="465"/>
        <v/>
      </c>
      <c r="N608" s="139"/>
      <c r="O608" s="46" t="str">
        <f t="shared" si="467"/>
        <v/>
      </c>
      <c r="P608" s="51" t="str">
        <f t="shared" si="468"/>
        <v/>
      </c>
      <c r="Q608" s="51"/>
      <c r="R608" s="75">
        <f>IF(R607+1&lt;13,(R607+1)*S1,1*S1)</f>
        <v>0</v>
      </c>
      <c r="S608" s="75">
        <f>SUM(BG608*S1)</f>
        <v>0</v>
      </c>
      <c r="T608" s="75">
        <f>IF(R608=1,(T607+1)*S1,T607*S1)</f>
        <v>0</v>
      </c>
      <c r="U608" s="75">
        <f>IF(U607+3&lt;13,(U607+3)*V1,(U607-9)*V1)</f>
        <v>0</v>
      </c>
      <c r="V608" s="75">
        <f>SUM(BG608*V1)</f>
        <v>0</v>
      </c>
      <c r="W608" s="75">
        <f>IF(U608&lt;4,(W607+1)*V1,W607*V1)</f>
        <v>0</v>
      </c>
      <c r="X608" s="75">
        <f>IF(X607+6&lt;13,(X607+6)*Y1,(X607-6)*Y1)</f>
        <v>0</v>
      </c>
      <c r="Y608" s="75">
        <f>SUM(BG608*Y1)</f>
        <v>0</v>
      </c>
      <c r="Z608" s="75">
        <f>IF(X608&lt;6,(Z607+1)*Y1,Z607*Y1)</f>
        <v>0</v>
      </c>
      <c r="AA608" s="75">
        <f>SUM(AA607*AB1)</f>
        <v>0</v>
      </c>
      <c r="AB608" s="75">
        <f>SUM(BG608*AB1)</f>
        <v>0</v>
      </c>
      <c r="AC608" s="75">
        <f>SUM(AC607+1*AB1)</f>
        <v>0</v>
      </c>
      <c r="AD608" s="75">
        <v>0</v>
      </c>
      <c r="AE608" s="75">
        <v>0</v>
      </c>
      <c r="AF608" s="75">
        <v>0</v>
      </c>
      <c r="AG608" s="75">
        <f>IF(AG607+2&lt;13,(AG607+2)*AH1,(AG607-10)*AH1)</f>
        <v>0</v>
      </c>
      <c r="AH608" s="75">
        <f>SUM(BG608*AH1)</f>
        <v>0</v>
      </c>
      <c r="AI608" s="75">
        <f>IF(AG608&lt;3,(AI607+1)*AH1,AI607*AH1)</f>
        <v>0</v>
      </c>
      <c r="AJ608" s="75">
        <f>IF(AJ606=AJ607,(AJ607+1-AK608)*AL1,AJ607*AL1)</f>
        <v>0</v>
      </c>
      <c r="AK608" s="75">
        <f t="shared" si="503"/>
        <v>0</v>
      </c>
      <c r="AL608" s="75">
        <f>IF(AJ608-AJ607=0,(AL607+15)*AL1,AM1*AL1)</f>
        <v>0</v>
      </c>
      <c r="AM608" s="75">
        <f>IF(AK608=12,(AM607+1)*AL1,AM607*AL1)</f>
        <v>0</v>
      </c>
      <c r="AN608" s="75">
        <f>IF(AN606=AN607,(AN607+1-AO608)*AO1,AN607*AO1)</f>
        <v>0</v>
      </c>
      <c r="AO608" s="75">
        <f t="shared" si="494"/>
        <v>0</v>
      </c>
      <c r="AP608" s="75">
        <f>IF(AN607=AN608,BG608*AO1,(AP607-15)*AO1)</f>
        <v>0</v>
      </c>
      <c r="AQ608" s="75">
        <f>IF(AO608=12,(AQ607+1)*AO1,AQ607*AO1)</f>
        <v>0</v>
      </c>
      <c r="AR608" s="91">
        <f>SUM(MONTH(BC607+14)*AS1)</f>
        <v>0</v>
      </c>
      <c r="AS608" s="91">
        <f>SUM(DAY(BC607+14)*AS1)</f>
        <v>0</v>
      </c>
      <c r="AT608" s="91">
        <f>SUM(YEAR(BC607+14)*AS1)</f>
        <v>0</v>
      </c>
      <c r="AU608" s="91">
        <f>SUM(MONTH(BC607+7)*AV1)</f>
        <v>0</v>
      </c>
      <c r="AV608" s="91">
        <f>SUM(DAY(BC607+7)*AV1)</f>
        <v>0</v>
      </c>
      <c r="AW608" s="91">
        <f>SUM(YEAR(BC607+7)*AV1)</f>
        <v>0</v>
      </c>
      <c r="AX608" s="91">
        <f t="shared" si="472"/>
        <v>1</v>
      </c>
      <c r="AY608" s="91">
        <f t="shared" si="470"/>
        <v>1</v>
      </c>
      <c r="AZ608" s="91">
        <f t="shared" si="471"/>
        <v>0</v>
      </c>
      <c r="BA608" s="91">
        <f t="shared" si="471"/>
        <v>0</v>
      </c>
      <c r="BB608" s="79">
        <f t="shared" si="473"/>
        <v>0</v>
      </c>
      <c r="BC608" s="91">
        <f t="shared" si="474"/>
        <v>0</v>
      </c>
      <c r="BD608" s="75" t="s">
        <v>59</v>
      </c>
      <c r="BE608" s="91">
        <f>IF(BC608&lt;BU42,((BC608*10)+5),999999)</f>
        <v>5</v>
      </c>
      <c r="BF608" s="91">
        <f t="shared" si="475"/>
        <v>1</v>
      </c>
      <c r="BG608" s="75">
        <f t="shared" si="476"/>
        <v>0</v>
      </c>
      <c r="BH608" s="75">
        <f t="shared" si="495"/>
        <v>0</v>
      </c>
      <c r="BI608" s="75" t="b">
        <f t="shared" si="477"/>
        <v>0</v>
      </c>
      <c r="BJ608" s="75">
        <f t="shared" si="478"/>
        <v>0</v>
      </c>
      <c r="BK608" s="75">
        <f t="shared" si="479"/>
        <v>0</v>
      </c>
      <c r="BL608" s="75" t="b">
        <f t="shared" si="480"/>
        <v>1</v>
      </c>
      <c r="BM608" s="75">
        <f t="shared" si="481"/>
        <v>0</v>
      </c>
      <c r="BN608" s="75">
        <f t="shared" si="482"/>
        <v>0</v>
      </c>
      <c r="BO608" s="75" t="b">
        <f t="shared" si="483"/>
        <v>0</v>
      </c>
      <c r="BP608" s="75">
        <f t="shared" si="484"/>
        <v>0</v>
      </c>
      <c r="BQ608" s="75">
        <f t="shared" si="485"/>
        <v>0</v>
      </c>
      <c r="BR608" s="75"/>
      <c r="BS608" s="72" t="b">
        <f t="shared" si="510"/>
        <v>0</v>
      </c>
      <c r="BT608" s="72">
        <f t="shared" si="516"/>
        <v>0</v>
      </c>
      <c r="BU608" s="69" t="str">
        <f t="shared" si="514"/>
        <v/>
      </c>
      <c r="BV608" s="75"/>
      <c r="BW608" s="75"/>
      <c r="BX608" s="75"/>
      <c r="BY608" s="75"/>
      <c r="BZ608" s="75"/>
      <c r="CA608" s="75"/>
      <c r="CB608" s="75"/>
      <c r="CC608" s="75"/>
      <c r="CD608" s="79">
        <f t="shared" si="486"/>
        <v>0</v>
      </c>
      <c r="CE608" s="92">
        <f>IF(CD608&lt;CE3,CD608,CE3)</f>
        <v>0</v>
      </c>
      <c r="CF608" s="72" t="str">
        <f>IF(CE608&gt;=CE3,"BALLOON","PMT")</f>
        <v>PMT</v>
      </c>
      <c r="CG608" s="91">
        <f t="shared" si="496"/>
        <v>0</v>
      </c>
      <c r="CH608" s="91">
        <f>IF(BX1=360,CB5,CG608)</f>
        <v>0</v>
      </c>
      <c r="CI608" s="75" t="b">
        <f t="shared" si="487"/>
        <v>0</v>
      </c>
      <c r="CJ608" s="75">
        <f t="shared" si="497"/>
        <v>0</v>
      </c>
      <c r="CK608" s="75">
        <f>SUM(CJ608*CK1)</f>
        <v>0</v>
      </c>
      <c r="CL608" s="98">
        <f t="shared" si="488"/>
        <v>0</v>
      </c>
      <c r="CM608" s="97">
        <f>IF(CF608="PMT",E16-CL608,0)</f>
        <v>0</v>
      </c>
      <c r="CN608" s="97">
        <f t="shared" si="502"/>
        <v>0</v>
      </c>
      <c r="CO608" s="97">
        <f t="shared" si="489"/>
        <v>0</v>
      </c>
      <c r="CP608" s="97">
        <f t="shared" si="490"/>
        <v>0</v>
      </c>
      <c r="CQ608" s="94">
        <f t="shared" si="491"/>
        <v>0</v>
      </c>
      <c r="CR608" s="95">
        <f t="shared" si="498"/>
        <v>0</v>
      </c>
      <c r="CS608" s="96">
        <f t="shared" si="492"/>
        <v>0</v>
      </c>
      <c r="CT608" s="75">
        <f t="shared" si="501"/>
        <v>0</v>
      </c>
      <c r="CU608" s="99">
        <f t="shared" si="493"/>
        <v>0</v>
      </c>
      <c r="CV608" s="99">
        <f t="shared" si="469"/>
        <v>0</v>
      </c>
      <c r="CW608" s="100">
        <f t="shared" si="499"/>
        <v>0</v>
      </c>
      <c r="CX608" s="75">
        <f>SUM(CR608*CT608*BE1)</f>
        <v>0</v>
      </c>
    </row>
    <row r="609" spans="1:102" ht="18.95" customHeight="1">
      <c r="A609" s="45" t="str">
        <f t="shared" si="504"/>
        <v/>
      </c>
      <c r="B609" s="55" t="str">
        <f t="shared" si="506"/>
        <v/>
      </c>
      <c r="C609" s="47" t="str">
        <f t="shared" si="505"/>
        <v/>
      </c>
      <c r="D609" s="56" t="str">
        <f t="shared" si="507"/>
        <v/>
      </c>
      <c r="E609" s="121" t="str">
        <f t="shared" si="511"/>
        <v/>
      </c>
      <c r="F609" s="121"/>
      <c r="G609" s="57" t="str">
        <f t="shared" si="508"/>
        <v/>
      </c>
      <c r="H609" s="57" t="str">
        <f t="shared" si="509"/>
        <v/>
      </c>
      <c r="I609" s="128" t="str">
        <f t="shared" si="512"/>
        <v/>
      </c>
      <c r="J609" s="128" t="str">
        <f t="shared" si="513"/>
        <v/>
      </c>
      <c r="K609" s="140" t="str">
        <f t="shared" si="515"/>
        <v/>
      </c>
      <c r="L609" s="140"/>
      <c r="M609" s="139" t="str">
        <f t="shared" si="465"/>
        <v/>
      </c>
      <c r="N609" s="139"/>
      <c r="O609" s="46" t="str">
        <f t="shared" si="467"/>
        <v/>
      </c>
      <c r="P609" s="51" t="str">
        <f t="shared" si="468"/>
        <v/>
      </c>
      <c r="Q609" s="51"/>
      <c r="R609" s="75">
        <f>IF(R608+1&lt;13,(R608+1)*S1,1*S1)</f>
        <v>0</v>
      </c>
      <c r="S609" s="75">
        <f>SUM(BG609*S1)</f>
        <v>0</v>
      </c>
      <c r="T609" s="75">
        <f>IF(R609=1,(T608+1)*S1,T608*S1)</f>
        <v>0</v>
      </c>
      <c r="U609" s="75">
        <f>IF(U608+3&lt;13,(U608+3)*V1,(U608-9)*V1)</f>
        <v>0</v>
      </c>
      <c r="V609" s="75">
        <f>SUM(BG609*V1)</f>
        <v>0</v>
      </c>
      <c r="W609" s="75">
        <f>IF(U609&lt;4,(W608+1)*V1,W608*V1)</f>
        <v>0</v>
      </c>
      <c r="X609" s="75">
        <f>IF(X608+6&lt;13,(X608+6)*Y1,(X608-6)*Y1)</f>
        <v>0</v>
      </c>
      <c r="Y609" s="75">
        <f>SUM(BG609*Y1)</f>
        <v>0</v>
      </c>
      <c r="Z609" s="75">
        <f>IF(X609&lt;6,(Z608+1)*Y1,Z608*Y1)</f>
        <v>0</v>
      </c>
      <c r="AA609" s="75">
        <f>SUM(AA608*AB1)</f>
        <v>0</v>
      </c>
      <c r="AB609" s="75">
        <f>SUM(BG609*AB1)</f>
        <v>0</v>
      </c>
      <c r="AC609" s="75">
        <f>SUM(AC608+1*AB1)</f>
        <v>0</v>
      </c>
      <c r="AD609" s="75">
        <v>0</v>
      </c>
      <c r="AE609" s="75">
        <v>0</v>
      </c>
      <c r="AF609" s="75">
        <v>0</v>
      </c>
      <c r="AG609" s="75">
        <f>IF(AG608+2&lt;13,(AG608+2)*AH1,(AG608-10)*AH1)</f>
        <v>0</v>
      </c>
      <c r="AH609" s="75">
        <f>SUM(BG609*AH1)</f>
        <v>0</v>
      </c>
      <c r="AI609" s="75">
        <f>IF(AG609&lt;3,(AI608+1)*AH1,AI608*AH1)</f>
        <v>0</v>
      </c>
      <c r="AJ609" s="75">
        <f>IF(AJ607=AJ608,(AJ608+1-AK609)*AL1,AJ608*AL1)</f>
        <v>0</v>
      </c>
      <c r="AK609" s="75">
        <f t="shared" si="503"/>
        <v>0</v>
      </c>
      <c r="AL609" s="75">
        <f>IF(AJ609-AJ608=0,(AL608+15)*AL1,AM1*AL1)</f>
        <v>0</v>
      </c>
      <c r="AM609" s="75">
        <f>IF(AK609=12,(AM608+1)*AL1,AM608*AL1)</f>
        <v>0</v>
      </c>
      <c r="AN609" s="75">
        <f>IF(AN607=AN608,(AN608+1-AO609)*AO1,AN608*AO1)</f>
        <v>0</v>
      </c>
      <c r="AO609" s="75">
        <f t="shared" si="494"/>
        <v>0</v>
      </c>
      <c r="AP609" s="75">
        <f>IF(AN608=AN609,BG609*AO1,(AP608-15)*AO1)</f>
        <v>0</v>
      </c>
      <c r="AQ609" s="75">
        <f>IF(AO609=12,(AQ608+1)*AO1,AQ608*AO1)</f>
        <v>0</v>
      </c>
      <c r="AR609" s="91">
        <f>SUM(MONTH(BC608+14)*AS1)</f>
        <v>0</v>
      </c>
      <c r="AS609" s="91">
        <f>SUM(DAY(BC608+14)*AS1)</f>
        <v>0</v>
      </c>
      <c r="AT609" s="91">
        <f>SUM(YEAR(BC608+14)*AS1)</f>
        <v>0</v>
      </c>
      <c r="AU609" s="91">
        <f>SUM(MONTH(BC608+7)*AV1)</f>
        <v>0</v>
      </c>
      <c r="AV609" s="91">
        <f>SUM(DAY(BC608+7)*AV1)</f>
        <v>0</v>
      </c>
      <c r="AW609" s="91">
        <f>SUM(YEAR(BC608+7)*AV1)</f>
        <v>0</v>
      </c>
      <c r="AX609" s="91">
        <f t="shared" si="472"/>
        <v>1</v>
      </c>
      <c r="AY609" s="91">
        <f t="shared" si="470"/>
        <v>1</v>
      </c>
      <c r="AZ609" s="91">
        <f t="shared" si="471"/>
        <v>0</v>
      </c>
      <c r="BA609" s="91">
        <f t="shared" si="471"/>
        <v>0</v>
      </c>
      <c r="BB609" s="79">
        <f t="shared" si="473"/>
        <v>0</v>
      </c>
      <c r="BC609" s="91">
        <f t="shared" si="474"/>
        <v>0</v>
      </c>
      <c r="BD609" s="75" t="s">
        <v>59</v>
      </c>
      <c r="BE609" s="91">
        <f>IF(BC609&lt;BU42,((BC609*10)+5),999999)</f>
        <v>5</v>
      </c>
      <c r="BF609" s="91">
        <f t="shared" si="475"/>
        <v>1</v>
      </c>
      <c r="BG609" s="75">
        <f t="shared" si="476"/>
        <v>0</v>
      </c>
      <c r="BH609" s="75">
        <f t="shared" si="495"/>
        <v>0</v>
      </c>
      <c r="BI609" s="75" t="b">
        <f t="shared" si="477"/>
        <v>0</v>
      </c>
      <c r="BJ609" s="75">
        <f t="shared" si="478"/>
        <v>0</v>
      </c>
      <c r="BK609" s="75">
        <f t="shared" si="479"/>
        <v>0</v>
      </c>
      <c r="BL609" s="75" t="b">
        <f t="shared" si="480"/>
        <v>1</v>
      </c>
      <c r="BM609" s="75">
        <f t="shared" si="481"/>
        <v>0</v>
      </c>
      <c r="BN609" s="75">
        <f t="shared" si="482"/>
        <v>0</v>
      </c>
      <c r="BO609" s="75" t="b">
        <f t="shared" si="483"/>
        <v>0</v>
      </c>
      <c r="BP609" s="75">
        <f t="shared" si="484"/>
        <v>0</v>
      </c>
      <c r="BQ609" s="75">
        <f t="shared" si="485"/>
        <v>0</v>
      </c>
      <c r="BR609" s="75"/>
      <c r="BS609" s="72" t="b">
        <f t="shared" si="510"/>
        <v>0</v>
      </c>
      <c r="BT609" s="72">
        <f t="shared" si="516"/>
        <v>0</v>
      </c>
      <c r="BU609" s="69" t="str">
        <f t="shared" si="514"/>
        <v/>
      </c>
      <c r="BV609" s="75"/>
      <c r="BW609" s="75"/>
      <c r="BX609" s="75"/>
      <c r="BY609" s="75"/>
      <c r="BZ609" s="75"/>
      <c r="CA609" s="75"/>
      <c r="CB609" s="75"/>
      <c r="CC609" s="75"/>
      <c r="CD609" s="79">
        <f t="shared" si="486"/>
        <v>0</v>
      </c>
      <c r="CE609" s="92">
        <f>IF(CD609&lt;CE3,CD609,CE3)</f>
        <v>0</v>
      </c>
      <c r="CF609" s="72" t="str">
        <f>IF(CE609&gt;=CE3,"BALLOON","PMT")</f>
        <v>PMT</v>
      </c>
      <c r="CG609" s="91">
        <f t="shared" si="496"/>
        <v>0</v>
      </c>
      <c r="CH609" s="91">
        <f>IF(BX1=360,CB5,CG609)</f>
        <v>0</v>
      </c>
      <c r="CI609" s="75" t="b">
        <f t="shared" si="487"/>
        <v>0</v>
      </c>
      <c r="CJ609" s="75">
        <f t="shared" si="497"/>
        <v>0</v>
      </c>
      <c r="CK609" s="75">
        <f>SUM(CJ609*CK1)</f>
        <v>0</v>
      </c>
      <c r="CL609" s="98">
        <f t="shared" si="488"/>
        <v>0</v>
      </c>
      <c r="CM609" s="97">
        <f>IF(CF609="PMT",E16-CL609,0)</f>
        <v>0</v>
      </c>
      <c r="CN609" s="97">
        <f t="shared" si="502"/>
        <v>0</v>
      </c>
      <c r="CO609" s="97">
        <f t="shared" si="489"/>
        <v>0</v>
      </c>
      <c r="CP609" s="97">
        <f t="shared" si="490"/>
        <v>0</v>
      </c>
      <c r="CQ609" s="94">
        <f t="shared" si="491"/>
        <v>0</v>
      </c>
      <c r="CR609" s="95">
        <f t="shared" si="498"/>
        <v>0</v>
      </c>
      <c r="CS609" s="96">
        <f t="shared" si="492"/>
        <v>0</v>
      </c>
      <c r="CT609" s="75">
        <f t="shared" si="501"/>
        <v>0</v>
      </c>
      <c r="CU609" s="99">
        <f t="shared" si="493"/>
        <v>0</v>
      </c>
      <c r="CV609" s="99">
        <f t="shared" si="469"/>
        <v>0</v>
      </c>
      <c r="CW609" s="100">
        <f t="shared" si="499"/>
        <v>0</v>
      </c>
      <c r="CX609" s="75">
        <f>SUM(CR609*CT609*BE1)</f>
        <v>0</v>
      </c>
    </row>
    <row r="610" spans="1:102" ht="18.95" customHeight="1">
      <c r="A610" s="45" t="str">
        <f t="shared" si="504"/>
        <v/>
      </c>
      <c r="B610" s="55" t="str">
        <f t="shared" si="506"/>
        <v/>
      </c>
      <c r="C610" s="47" t="str">
        <f t="shared" si="505"/>
        <v/>
      </c>
      <c r="D610" s="56" t="str">
        <f t="shared" si="507"/>
        <v/>
      </c>
      <c r="E610" s="121" t="str">
        <f t="shared" si="511"/>
        <v/>
      </c>
      <c r="F610" s="121"/>
      <c r="G610" s="57" t="str">
        <f t="shared" si="508"/>
        <v/>
      </c>
      <c r="H610" s="57" t="str">
        <f t="shared" si="509"/>
        <v/>
      </c>
      <c r="I610" s="128" t="str">
        <f t="shared" si="512"/>
        <v/>
      </c>
      <c r="J610" s="128" t="str">
        <f t="shared" si="513"/>
        <v/>
      </c>
      <c r="K610" s="140" t="str">
        <f t="shared" si="515"/>
        <v/>
      </c>
      <c r="L610" s="140"/>
      <c r="M610" s="139" t="str">
        <f t="shared" si="465"/>
        <v/>
      </c>
      <c r="N610" s="139"/>
      <c r="O610" s="46" t="str">
        <f t="shared" si="467"/>
        <v/>
      </c>
      <c r="P610" s="51" t="str">
        <f t="shared" si="468"/>
        <v/>
      </c>
      <c r="Q610" s="51"/>
      <c r="R610" s="75">
        <f>IF(R609+1&lt;13,(R609+1)*S1,1*S1)</f>
        <v>0</v>
      </c>
      <c r="S610" s="75">
        <f>SUM(BG610*S1)</f>
        <v>0</v>
      </c>
      <c r="T610" s="75">
        <f>IF(R610=1,(T609+1)*S1,T609*S1)</f>
        <v>0</v>
      </c>
      <c r="U610" s="75">
        <f>IF(U609+3&lt;13,(U609+3)*V1,(U609-9)*V1)</f>
        <v>0</v>
      </c>
      <c r="V610" s="75">
        <f>SUM(BG610*V1)</f>
        <v>0</v>
      </c>
      <c r="W610" s="75">
        <f>IF(U610&lt;4,(W609+1)*V1,W609*V1)</f>
        <v>0</v>
      </c>
      <c r="X610" s="75">
        <f>IF(X609+6&lt;13,(X609+6)*Y1,(X609-6)*Y1)</f>
        <v>0</v>
      </c>
      <c r="Y610" s="75">
        <f>SUM(BG610*Y1)</f>
        <v>0</v>
      </c>
      <c r="Z610" s="75">
        <f>IF(X610&lt;6,(Z609+1)*Y1,Z609*Y1)</f>
        <v>0</v>
      </c>
      <c r="AA610" s="75">
        <f>SUM(AA609*AB1)</f>
        <v>0</v>
      </c>
      <c r="AB610" s="75">
        <f>SUM(BG610*AB1)</f>
        <v>0</v>
      </c>
      <c r="AC610" s="75">
        <f>SUM(AC609+1*AB1)</f>
        <v>0</v>
      </c>
      <c r="AD610" s="75">
        <v>0</v>
      </c>
      <c r="AE610" s="75">
        <v>0</v>
      </c>
      <c r="AF610" s="75">
        <v>0</v>
      </c>
      <c r="AG610" s="75">
        <f>IF(AG609+2&lt;13,(AG609+2)*AH1,(AG609-10)*AH1)</f>
        <v>0</v>
      </c>
      <c r="AH610" s="75">
        <f>SUM(BG610*AH1)</f>
        <v>0</v>
      </c>
      <c r="AI610" s="75">
        <f>IF(AG610&lt;3,(AI609+1)*AH1,AI609*AH1)</f>
        <v>0</v>
      </c>
      <c r="AJ610" s="75">
        <f>IF(AJ608=AJ609,(AJ609+1-AK610)*AL1,AJ609*AL1)</f>
        <v>0</v>
      </c>
      <c r="AK610" s="75">
        <f t="shared" si="503"/>
        <v>0</v>
      </c>
      <c r="AL610" s="75">
        <f>IF(AJ610-AJ609=0,(AL609+15)*AL1,AM1*AL1)</f>
        <v>0</v>
      </c>
      <c r="AM610" s="75">
        <f>IF(AK610=12,(AM609+1)*AL1,AM609*AL1)</f>
        <v>0</v>
      </c>
      <c r="AN610" s="75">
        <f>IF(AN608=AN609,(AN609+1-AO610)*AO1,AN609*AO1)</f>
        <v>0</v>
      </c>
      <c r="AO610" s="75">
        <f t="shared" si="494"/>
        <v>0</v>
      </c>
      <c r="AP610" s="75">
        <f>IF(AN609=AN610,BG610*AO1,(AP609-15)*AO1)</f>
        <v>0</v>
      </c>
      <c r="AQ610" s="75">
        <f>IF(AO610=12,(AQ609+1)*AO1,AQ609*AO1)</f>
        <v>0</v>
      </c>
      <c r="AR610" s="91">
        <f>SUM(MONTH(BC609+14)*AS1)</f>
        <v>0</v>
      </c>
      <c r="AS610" s="91">
        <f>SUM(DAY(BC609+14)*AS1)</f>
        <v>0</v>
      </c>
      <c r="AT610" s="91">
        <f>SUM(YEAR(BC609+14)*AS1)</f>
        <v>0</v>
      </c>
      <c r="AU610" s="91">
        <f>SUM(MONTH(BC609+7)*AV1)</f>
        <v>0</v>
      </c>
      <c r="AV610" s="91">
        <f>SUM(DAY(BC609+7)*AV1)</f>
        <v>0</v>
      </c>
      <c r="AW610" s="91">
        <f>SUM(YEAR(BC609+7)*AV1)</f>
        <v>0</v>
      </c>
      <c r="AX610" s="91">
        <f t="shared" si="472"/>
        <v>1</v>
      </c>
      <c r="AY610" s="91">
        <f t="shared" si="470"/>
        <v>1</v>
      </c>
      <c r="AZ610" s="91">
        <f t="shared" si="471"/>
        <v>0</v>
      </c>
      <c r="BA610" s="91">
        <f t="shared" si="471"/>
        <v>0</v>
      </c>
      <c r="BB610" s="79">
        <f t="shared" si="473"/>
        <v>0</v>
      </c>
      <c r="BC610" s="91">
        <f t="shared" si="474"/>
        <v>0</v>
      </c>
      <c r="BD610" s="75" t="s">
        <v>59</v>
      </c>
      <c r="BE610" s="91">
        <f>IF(BC610&lt;BU42,((BC610*10)+5),999999)</f>
        <v>5</v>
      </c>
      <c r="BF610" s="91">
        <f t="shared" si="475"/>
        <v>1</v>
      </c>
      <c r="BG610" s="75">
        <f t="shared" si="476"/>
        <v>0</v>
      </c>
      <c r="BH610" s="75">
        <f t="shared" si="495"/>
        <v>0</v>
      </c>
      <c r="BI610" s="75" t="b">
        <f t="shared" si="477"/>
        <v>0</v>
      </c>
      <c r="BJ610" s="75">
        <f t="shared" si="478"/>
        <v>0</v>
      </c>
      <c r="BK610" s="75">
        <f t="shared" si="479"/>
        <v>0</v>
      </c>
      <c r="BL610" s="75" t="b">
        <f t="shared" si="480"/>
        <v>1</v>
      </c>
      <c r="BM610" s="75">
        <f t="shared" si="481"/>
        <v>0</v>
      </c>
      <c r="BN610" s="75">
        <f t="shared" si="482"/>
        <v>0</v>
      </c>
      <c r="BO610" s="75" t="b">
        <f t="shared" si="483"/>
        <v>0</v>
      </c>
      <c r="BP610" s="75">
        <f t="shared" si="484"/>
        <v>0</v>
      </c>
      <c r="BQ610" s="75">
        <f t="shared" si="485"/>
        <v>0</v>
      </c>
      <c r="BR610" s="75"/>
      <c r="BS610" s="72" t="b">
        <f t="shared" si="510"/>
        <v>0</v>
      </c>
      <c r="BT610" s="72">
        <f t="shared" si="516"/>
        <v>0</v>
      </c>
      <c r="BU610" s="69" t="str">
        <f t="shared" si="514"/>
        <v/>
      </c>
      <c r="BV610" s="75"/>
      <c r="BW610" s="75"/>
      <c r="BX610" s="75"/>
      <c r="BY610" s="75"/>
      <c r="BZ610" s="75"/>
      <c r="CA610" s="75"/>
      <c r="CB610" s="75"/>
      <c r="CC610" s="75"/>
      <c r="CD610" s="79">
        <f t="shared" si="486"/>
        <v>0</v>
      </c>
      <c r="CE610" s="92">
        <f>IF(CD610&lt;CE3,CD610,CE3)</f>
        <v>0</v>
      </c>
      <c r="CF610" s="72" t="str">
        <f>IF(CE610&gt;=CE3,"BALLOON","PMT")</f>
        <v>PMT</v>
      </c>
      <c r="CG610" s="91">
        <f t="shared" si="496"/>
        <v>0</v>
      </c>
      <c r="CH610" s="91">
        <f>IF(BX1=360,CB5,CG610)</f>
        <v>0</v>
      </c>
      <c r="CI610" s="75" t="b">
        <f t="shared" si="487"/>
        <v>0</v>
      </c>
      <c r="CJ610" s="75">
        <f t="shared" si="497"/>
        <v>0</v>
      </c>
      <c r="CK610" s="75">
        <f>SUM(CJ610*CK1)</f>
        <v>0</v>
      </c>
      <c r="CL610" s="98">
        <f t="shared" si="488"/>
        <v>0</v>
      </c>
      <c r="CM610" s="97">
        <f>IF(CF610="PMT",E16-CL610,0)</f>
        <v>0</v>
      </c>
      <c r="CN610" s="97">
        <f t="shared" si="502"/>
        <v>0</v>
      </c>
      <c r="CO610" s="97">
        <f t="shared" si="489"/>
        <v>0</v>
      </c>
      <c r="CP610" s="97">
        <f t="shared" si="490"/>
        <v>0</v>
      </c>
      <c r="CQ610" s="94">
        <f t="shared" si="491"/>
        <v>0</v>
      </c>
      <c r="CR610" s="95">
        <f t="shared" si="498"/>
        <v>0</v>
      </c>
      <c r="CS610" s="96">
        <f t="shared" si="492"/>
        <v>0</v>
      </c>
      <c r="CT610" s="75">
        <f t="shared" si="501"/>
        <v>0</v>
      </c>
      <c r="CU610" s="99">
        <f t="shared" si="493"/>
        <v>0</v>
      </c>
      <c r="CV610" s="99">
        <f t="shared" si="469"/>
        <v>0</v>
      </c>
      <c r="CW610" s="100">
        <f t="shared" si="499"/>
        <v>0</v>
      </c>
      <c r="CX610" s="75">
        <f>SUM(CR610*CT610*BE1)</f>
        <v>0</v>
      </c>
    </row>
    <row r="611" spans="1:102" ht="18.95" customHeight="1">
      <c r="A611" s="45" t="str">
        <f t="shared" si="504"/>
        <v/>
      </c>
      <c r="B611" s="55" t="str">
        <f t="shared" si="506"/>
        <v/>
      </c>
      <c r="C611" s="47" t="str">
        <f t="shared" si="505"/>
        <v/>
      </c>
      <c r="D611" s="56" t="str">
        <f t="shared" si="507"/>
        <v/>
      </c>
      <c r="E611" s="121" t="str">
        <f t="shared" si="511"/>
        <v/>
      </c>
      <c r="F611" s="121"/>
      <c r="G611" s="57" t="str">
        <f t="shared" si="508"/>
        <v/>
      </c>
      <c r="H611" s="57" t="str">
        <f t="shared" si="509"/>
        <v/>
      </c>
      <c r="I611" s="128" t="str">
        <f t="shared" si="512"/>
        <v/>
      </c>
      <c r="J611" s="128" t="str">
        <f t="shared" si="513"/>
        <v/>
      </c>
      <c r="K611" s="140" t="str">
        <f t="shared" si="515"/>
        <v/>
      </c>
      <c r="L611" s="140"/>
      <c r="M611" s="139" t="str">
        <f t="shared" si="465"/>
        <v/>
      </c>
      <c r="N611" s="139"/>
      <c r="O611" s="46" t="str">
        <f t="shared" si="467"/>
        <v/>
      </c>
      <c r="P611" s="51" t="str">
        <f t="shared" si="468"/>
        <v/>
      </c>
      <c r="Q611" s="51"/>
      <c r="R611" s="75">
        <f>IF(R610+1&lt;13,(R610+1)*S1,1*S1)</f>
        <v>0</v>
      </c>
      <c r="S611" s="75">
        <f>SUM(BG611*S1)</f>
        <v>0</v>
      </c>
      <c r="T611" s="75">
        <f>IF(R611=1,(T610+1)*S1,T610*S1)</f>
        <v>0</v>
      </c>
      <c r="U611" s="75">
        <f>IF(U610+3&lt;13,(U610+3)*V1,(U610-9)*V1)</f>
        <v>0</v>
      </c>
      <c r="V611" s="75">
        <f>SUM(BG611*V1)</f>
        <v>0</v>
      </c>
      <c r="W611" s="75">
        <f>IF(U611&lt;4,(W610+1)*V1,W610*V1)</f>
        <v>0</v>
      </c>
      <c r="X611" s="75">
        <f>IF(X610+6&lt;13,(X610+6)*Y1,(X610-6)*Y1)</f>
        <v>0</v>
      </c>
      <c r="Y611" s="75">
        <f>SUM(BG611*Y1)</f>
        <v>0</v>
      </c>
      <c r="Z611" s="75">
        <f>IF(X611&lt;6,(Z610+1)*Y1,Z610*Y1)</f>
        <v>0</v>
      </c>
      <c r="AA611" s="75">
        <f>SUM(AA610*AB1)</f>
        <v>0</v>
      </c>
      <c r="AB611" s="75">
        <f>SUM(BG611*AB1)</f>
        <v>0</v>
      </c>
      <c r="AC611" s="75">
        <f>SUM(AC610+1*AB1)</f>
        <v>0</v>
      </c>
      <c r="AD611" s="75">
        <v>0</v>
      </c>
      <c r="AE611" s="75">
        <v>0</v>
      </c>
      <c r="AF611" s="75">
        <v>0</v>
      </c>
      <c r="AG611" s="75">
        <f>IF(AG610+2&lt;13,(AG610+2)*AH1,(AG610-10)*AH1)</f>
        <v>0</v>
      </c>
      <c r="AH611" s="75">
        <f>SUM(BG611*AH1)</f>
        <v>0</v>
      </c>
      <c r="AI611" s="75">
        <f>IF(AG611&lt;3,(AI610+1)*AH1,AI610*AH1)</f>
        <v>0</v>
      </c>
      <c r="AJ611" s="75">
        <f>IF(AJ609=AJ610,(AJ610+1-AK611)*AL1,AJ610*AL1)</f>
        <v>0</v>
      </c>
      <c r="AK611" s="75">
        <f t="shared" si="503"/>
        <v>0</v>
      </c>
      <c r="AL611" s="75">
        <f>IF(AJ611-AJ610=0,(AL610+15)*AL1,AM1*AL1)</f>
        <v>0</v>
      </c>
      <c r="AM611" s="75">
        <f>IF(AK611=12,(AM610+1)*AL1,AM610*AL1)</f>
        <v>0</v>
      </c>
      <c r="AN611" s="75">
        <f>IF(AN609=AN610,(AN610+1-AO611)*AO1,AN610*AO1)</f>
        <v>0</v>
      </c>
      <c r="AO611" s="75">
        <f t="shared" si="494"/>
        <v>0</v>
      </c>
      <c r="AP611" s="75">
        <f>IF(AN610=AN611,BG611*AO1,(AP610-15)*AO1)</f>
        <v>0</v>
      </c>
      <c r="AQ611" s="75">
        <f>IF(AO611=12,(AQ610+1)*AO1,AQ610*AO1)</f>
        <v>0</v>
      </c>
      <c r="AR611" s="91">
        <f>SUM(MONTH(BC610+14)*AS1)</f>
        <v>0</v>
      </c>
      <c r="AS611" s="91">
        <f>SUM(DAY(BC610+14)*AS1)</f>
        <v>0</v>
      </c>
      <c r="AT611" s="91">
        <f>SUM(YEAR(BC610+14)*AS1)</f>
        <v>0</v>
      </c>
      <c r="AU611" s="91">
        <f>SUM(MONTH(BC610+7)*AV1)</f>
        <v>0</v>
      </c>
      <c r="AV611" s="91">
        <f>SUM(DAY(BC610+7)*AV1)</f>
        <v>0</v>
      </c>
      <c r="AW611" s="91">
        <f>SUM(YEAR(BC610+7)*AV1)</f>
        <v>0</v>
      </c>
      <c r="AX611" s="91">
        <f t="shared" si="472"/>
        <v>1</v>
      </c>
      <c r="AY611" s="91">
        <f t="shared" si="470"/>
        <v>1</v>
      </c>
      <c r="AZ611" s="91">
        <f t="shared" si="471"/>
        <v>0</v>
      </c>
      <c r="BA611" s="91">
        <f t="shared" si="471"/>
        <v>0</v>
      </c>
      <c r="BB611" s="79">
        <f t="shared" si="473"/>
        <v>0</v>
      </c>
      <c r="BC611" s="91">
        <f t="shared" si="474"/>
        <v>0</v>
      </c>
      <c r="BD611" s="75" t="s">
        <v>59</v>
      </c>
      <c r="BE611" s="91">
        <f>IF(BC611&lt;BU42,((BC611*10)+5),999999)</f>
        <v>5</v>
      </c>
      <c r="BF611" s="91">
        <f t="shared" si="475"/>
        <v>1</v>
      </c>
      <c r="BG611" s="75">
        <f t="shared" si="476"/>
        <v>0</v>
      </c>
      <c r="BH611" s="75">
        <f t="shared" si="495"/>
        <v>0</v>
      </c>
      <c r="BI611" s="75" t="b">
        <f t="shared" si="477"/>
        <v>0</v>
      </c>
      <c r="BJ611" s="75">
        <f t="shared" si="478"/>
        <v>0</v>
      </c>
      <c r="BK611" s="75">
        <f t="shared" si="479"/>
        <v>0</v>
      </c>
      <c r="BL611" s="75" t="b">
        <f t="shared" si="480"/>
        <v>1</v>
      </c>
      <c r="BM611" s="75">
        <f t="shared" si="481"/>
        <v>0</v>
      </c>
      <c r="BN611" s="75">
        <f t="shared" si="482"/>
        <v>0</v>
      </c>
      <c r="BO611" s="75" t="b">
        <f t="shared" si="483"/>
        <v>0</v>
      </c>
      <c r="BP611" s="75">
        <f t="shared" si="484"/>
        <v>0</v>
      </c>
      <c r="BQ611" s="75">
        <f t="shared" si="485"/>
        <v>0</v>
      </c>
      <c r="BR611" s="75"/>
      <c r="BS611" s="72" t="b">
        <f t="shared" si="510"/>
        <v>0</v>
      </c>
      <c r="BT611" s="72">
        <f t="shared" si="516"/>
        <v>0</v>
      </c>
      <c r="BU611" s="69" t="str">
        <f t="shared" si="514"/>
        <v/>
      </c>
      <c r="BV611" s="75"/>
      <c r="BW611" s="75"/>
      <c r="BX611" s="75"/>
      <c r="BY611" s="75"/>
      <c r="BZ611" s="75"/>
      <c r="CA611" s="75"/>
      <c r="CB611" s="75"/>
      <c r="CC611" s="75"/>
      <c r="CD611" s="79">
        <f t="shared" si="486"/>
        <v>0</v>
      </c>
      <c r="CE611" s="92">
        <f>IF(CD611&lt;CE3,CD611,CE3)</f>
        <v>0</v>
      </c>
      <c r="CF611" s="72" t="str">
        <f>IF(CE611&gt;=CE3,"BALLOON","PMT")</f>
        <v>PMT</v>
      </c>
      <c r="CG611" s="91">
        <f t="shared" si="496"/>
        <v>0</v>
      </c>
      <c r="CH611" s="91">
        <f>IF(BX1=360,CB5,CG611)</f>
        <v>0</v>
      </c>
      <c r="CI611" s="75" t="b">
        <f t="shared" si="487"/>
        <v>0</v>
      </c>
      <c r="CJ611" s="75">
        <f t="shared" si="497"/>
        <v>0</v>
      </c>
      <c r="CK611" s="75">
        <f>SUM(CJ611*CK1)</f>
        <v>0</v>
      </c>
      <c r="CL611" s="98">
        <f t="shared" si="488"/>
        <v>0</v>
      </c>
      <c r="CM611" s="97">
        <f>IF(CF611="PMT",E16-CL611,0)</f>
        <v>0</v>
      </c>
      <c r="CN611" s="97">
        <f t="shared" si="502"/>
        <v>0</v>
      </c>
      <c r="CO611" s="97">
        <f t="shared" si="489"/>
        <v>0</v>
      </c>
      <c r="CP611" s="97">
        <f t="shared" si="490"/>
        <v>0</v>
      </c>
      <c r="CQ611" s="94">
        <f t="shared" si="491"/>
        <v>0</v>
      </c>
      <c r="CR611" s="95">
        <f t="shared" si="498"/>
        <v>0</v>
      </c>
      <c r="CS611" s="96">
        <f t="shared" si="492"/>
        <v>0</v>
      </c>
      <c r="CT611" s="75">
        <f t="shared" si="501"/>
        <v>0</v>
      </c>
      <c r="CU611" s="99">
        <f t="shared" si="493"/>
        <v>0</v>
      </c>
      <c r="CV611" s="99">
        <f t="shared" si="469"/>
        <v>0</v>
      </c>
      <c r="CW611" s="100">
        <f t="shared" si="499"/>
        <v>0</v>
      </c>
      <c r="CX611" s="75">
        <f>SUM(CR611*CT611*BE1)</f>
        <v>0</v>
      </c>
    </row>
    <row r="612" spans="1:102" ht="18.95" customHeight="1">
      <c r="A612" s="45" t="str">
        <f t="shared" si="504"/>
        <v/>
      </c>
      <c r="B612" s="55" t="str">
        <f t="shared" si="506"/>
        <v/>
      </c>
      <c r="C612" s="47" t="str">
        <f t="shared" si="505"/>
        <v/>
      </c>
      <c r="D612" s="56" t="str">
        <f t="shared" si="507"/>
        <v/>
      </c>
      <c r="E612" s="121" t="str">
        <f t="shared" si="511"/>
        <v/>
      </c>
      <c r="F612" s="121"/>
      <c r="G612" s="57" t="str">
        <f t="shared" si="508"/>
        <v/>
      </c>
      <c r="H612" s="57" t="str">
        <f t="shared" si="509"/>
        <v/>
      </c>
      <c r="I612" s="128" t="str">
        <f t="shared" si="512"/>
        <v/>
      </c>
      <c r="J612" s="128" t="str">
        <f t="shared" si="513"/>
        <v/>
      </c>
      <c r="K612" s="140" t="str">
        <f t="shared" si="515"/>
        <v/>
      </c>
      <c r="L612" s="140"/>
      <c r="M612" s="139" t="str">
        <f t="shared" ref="M612:M675" si="517">IF(C612="","","$____________")</f>
        <v/>
      </c>
      <c r="N612" s="139"/>
      <c r="O612" s="46" t="str">
        <f t="shared" si="467"/>
        <v/>
      </c>
      <c r="P612" s="51" t="str">
        <f t="shared" si="468"/>
        <v/>
      </c>
      <c r="Q612" s="51"/>
      <c r="R612" s="75">
        <f>IF(R611+1&lt;13,(R611+1)*S1,1*S1)</f>
        <v>0</v>
      </c>
      <c r="S612" s="75">
        <f>SUM(BG612*S1)</f>
        <v>0</v>
      </c>
      <c r="T612" s="75">
        <f>IF(R612=1,(T611+1)*S1,T611*S1)</f>
        <v>0</v>
      </c>
      <c r="U612" s="75">
        <f>IF(U611+3&lt;13,(U611+3)*V1,(U611-9)*V1)</f>
        <v>0</v>
      </c>
      <c r="V612" s="75">
        <f>SUM(BG612*V1)</f>
        <v>0</v>
      </c>
      <c r="W612" s="75">
        <f>IF(U612&lt;4,(W611+1)*V1,W611*V1)</f>
        <v>0</v>
      </c>
      <c r="X612" s="75">
        <f>IF(X611+6&lt;13,(X611+6)*Y1,(X611-6)*Y1)</f>
        <v>0</v>
      </c>
      <c r="Y612" s="75">
        <f>SUM(BG612*Y1)</f>
        <v>0</v>
      </c>
      <c r="Z612" s="75">
        <f>IF(X612&lt;6,(Z611+1)*Y1,Z611*Y1)</f>
        <v>0</v>
      </c>
      <c r="AA612" s="75">
        <f>SUM(AA611*AB1)</f>
        <v>0</v>
      </c>
      <c r="AB612" s="75">
        <f>SUM(BG612*AB1)</f>
        <v>0</v>
      </c>
      <c r="AC612" s="75">
        <f>SUM(AC611+1*AB1)</f>
        <v>0</v>
      </c>
      <c r="AD612" s="75">
        <v>0</v>
      </c>
      <c r="AE612" s="75">
        <v>0</v>
      </c>
      <c r="AF612" s="75">
        <v>0</v>
      </c>
      <c r="AG612" s="75">
        <f>IF(AG611+2&lt;13,(AG611+2)*AH1,(AG611-10)*AH1)</f>
        <v>0</v>
      </c>
      <c r="AH612" s="75">
        <f>SUM(BG612*AH1)</f>
        <v>0</v>
      </c>
      <c r="AI612" s="75">
        <f>IF(AG612&lt;3,(AI611+1)*AH1,AI611*AH1)</f>
        <v>0</v>
      </c>
      <c r="AJ612" s="75">
        <f>IF(AJ610=AJ611,(AJ611+1-AK612)*AL1,AJ611*AL1)</f>
        <v>0</v>
      </c>
      <c r="AK612" s="75">
        <f t="shared" si="503"/>
        <v>0</v>
      </c>
      <c r="AL612" s="75">
        <f>IF(AJ612-AJ611=0,(AL611+15)*AL1,AM1*AL1)</f>
        <v>0</v>
      </c>
      <c r="AM612" s="75">
        <f>IF(AK612=12,(AM611+1)*AL1,AM611*AL1)</f>
        <v>0</v>
      </c>
      <c r="AN612" s="75">
        <f>IF(AN610=AN611,(AN611+1-AO612)*AO1,AN611*AO1)</f>
        <v>0</v>
      </c>
      <c r="AO612" s="75">
        <f t="shared" si="494"/>
        <v>0</v>
      </c>
      <c r="AP612" s="75">
        <f>IF(AN611=AN612,BG612*AO1,(AP611-15)*AO1)</f>
        <v>0</v>
      </c>
      <c r="AQ612" s="75">
        <f>IF(AO612=12,(AQ611+1)*AO1,AQ611*AO1)</f>
        <v>0</v>
      </c>
      <c r="AR612" s="91">
        <f>SUM(MONTH(BC611+14)*AS1)</f>
        <v>0</v>
      </c>
      <c r="AS612" s="91">
        <f>SUM(DAY(BC611+14)*AS1)</f>
        <v>0</v>
      </c>
      <c r="AT612" s="91">
        <f>SUM(YEAR(BC611+14)*AS1)</f>
        <v>0</v>
      </c>
      <c r="AU612" s="91">
        <f>SUM(MONTH(BC611+7)*AV1)</f>
        <v>0</v>
      </c>
      <c r="AV612" s="91">
        <f>SUM(DAY(BC611+7)*AV1)</f>
        <v>0</v>
      </c>
      <c r="AW612" s="91">
        <f>SUM(YEAR(BC611+7)*AV1)</f>
        <v>0</v>
      </c>
      <c r="AX612" s="91">
        <f t="shared" si="472"/>
        <v>1</v>
      </c>
      <c r="AY612" s="91">
        <f t="shared" si="470"/>
        <v>1</v>
      </c>
      <c r="AZ612" s="91">
        <f t="shared" si="471"/>
        <v>0</v>
      </c>
      <c r="BA612" s="91">
        <f t="shared" si="471"/>
        <v>0</v>
      </c>
      <c r="BB612" s="79">
        <f t="shared" si="473"/>
        <v>0</v>
      </c>
      <c r="BC612" s="91">
        <f t="shared" si="474"/>
        <v>0</v>
      </c>
      <c r="BD612" s="75" t="s">
        <v>59</v>
      </c>
      <c r="BE612" s="91">
        <f>IF(BC612&lt;BU42,((BC612*10)+5),999999)</f>
        <v>5</v>
      </c>
      <c r="BF612" s="91">
        <f t="shared" si="475"/>
        <v>1</v>
      </c>
      <c r="BG612" s="75">
        <f t="shared" si="476"/>
        <v>0</v>
      </c>
      <c r="BH612" s="75">
        <f t="shared" si="495"/>
        <v>0</v>
      </c>
      <c r="BI612" s="75" t="b">
        <f t="shared" si="477"/>
        <v>0</v>
      </c>
      <c r="BJ612" s="75">
        <f t="shared" si="478"/>
        <v>0</v>
      </c>
      <c r="BK612" s="75">
        <f t="shared" si="479"/>
        <v>0</v>
      </c>
      <c r="BL612" s="75" t="b">
        <f t="shared" si="480"/>
        <v>1</v>
      </c>
      <c r="BM612" s="75">
        <f t="shared" si="481"/>
        <v>0</v>
      </c>
      <c r="BN612" s="75">
        <f t="shared" si="482"/>
        <v>0</v>
      </c>
      <c r="BO612" s="75" t="b">
        <f t="shared" si="483"/>
        <v>0</v>
      </c>
      <c r="BP612" s="75">
        <f t="shared" si="484"/>
        <v>0</v>
      </c>
      <c r="BQ612" s="75">
        <f t="shared" si="485"/>
        <v>0</v>
      </c>
      <c r="BR612" s="75"/>
      <c r="BS612" s="72" t="b">
        <f t="shared" si="510"/>
        <v>0</v>
      </c>
      <c r="BT612" s="72">
        <f t="shared" si="516"/>
        <v>0</v>
      </c>
      <c r="BU612" s="69" t="str">
        <f t="shared" si="514"/>
        <v/>
      </c>
      <c r="BV612" s="75"/>
      <c r="BW612" s="75"/>
      <c r="BX612" s="75"/>
      <c r="BY612" s="75"/>
      <c r="BZ612" s="75"/>
      <c r="CA612" s="75"/>
      <c r="CB612" s="75"/>
      <c r="CC612" s="75"/>
      <c r="CD612" s="79">
        <f t="shared" si="486"/>
        <v>0</v>
      </c>
      <c r="CE612" s="92">
        <f>IF(CD612&lt;CE3,CD612,CE3)</f>
        <v>0</v>
      </c>
      <c r="CF612" s="72" t="str">
        <f>IF(CE612&gt;=CE3,"BALLOON","PMT")</f>
        <v>PMT</v>
      </c>
      <c r="CG612" s="91">
        <f t="shared" si="496"/>
        <v>0</v>
      </c>
      <c r="CH612" s="91">
        <f>IF(BX1=360,CB5,CG612)</f>
        <v>0</v>
      </c>
      <c r="CI612" s="75" t="b">
        <f t="shared" si="487"/>
        <v>0</v>
      </c>
      <c r="CJ612" s="75">
        <f t="shared" si="497"/>
        <v>0</v>
      </c>
      <c r="CK612" s="75">
        <f>SUM(CJ612*CK1)</f>
        <v>0</v>
      </c>
      <c r="CL612" s="98">
        <f t="shared" si="488"/>
        <v>0</v>
      </c>
      <c r="CM612" s="97">
        <f>IF(CF612="PMT",E16-CL612,0)</f>
        <v>0</v>
      </c>
      <c r="CN612" s="97">
        <f t="shared" si="502"/>
        <v>0</v>
      </c>
      <c r="CO612" s="97">
        <f t="shared" si="489"/>
        <v>0</v>
      </c>
      <c r="CP612" s="97">
        <f t="shared" si="490"/>
        <v>0</v>
      </c>
      <c r="CQ612" s="94">
        <f t="shared" si="491"/>
        <v>0</v>
      </c>
      <c r="CR612" s="95">
        <f t="shared" si="498"/>
        <v>0</v>
      </c>
      <c r="CS612" s="96">
        <f t="shared" si="492"/>
        <v>0</v>
      </c>
      <c r="CT612" s="75">
        <f t="shared" si="501"/>
        <v>0</v>
      </c>
      <c r="CU612" s="99">
        <f t="shared" si="493"/>
        <v>0</v>
      </c>
      <c r="CV612" s="99">
        <f t="shared" si="469"/>
        <v>0</v>
      </c>
      <c r="CW612" s="100">
        <f t="shared" si="499"/>
        <v>0</v>
      </c>
      <c r="CX612" s="75">
        <f>SUM(CR612*CT612*BE1)</f>
        <v>0</v>
      </c>
    </row>
    <row r="613" spans="1:102" ht="18.95" customHeight="1">
      <c r="A613" s="45" t="str">
        <f t="shared" si="504"/>
        <v/>
      </c>
      <c r="B613" s="55" t="str">
        <f t="shared" si="506"/>
        <v/>
      </c>
      <c r="C613" s="47" t="str">
        <f t="shared" si="505"/>
        <v/>
      </c>
      <c r="D613" s="56" t="str">
        <f t="shared" si="507"/>
        <v/>
      </c>
      <c r="E613" s="121" t="str">
        <f t="shared" si="511"/>
        <v/>
      </c>
      <c r="F613" s="121"/>
      <c r="G613" s="57" t="str">
        <f t="shared" si="508"/>
        <v/>
      </c>
      <c r="H613" s="57" t="str">
        <f t="shared" si="509"/>
        <v/>
      </c>
      <c r="I613" s="128" t="str">
        <f t="shared" si="512"/>
        <v/>
      </c>
      <c r="J613" s="128" t="str">
        <f t="shared" si="513"/>
        <v/>
      </c>
      <c r="K613" s="140" t="str">
        <f t="shared" si="515"/>
        <v/>
      </c>
      <c r="L613" s="140"/>
      <c r="M613" s="139" t="str">
        <f t="shared" si="517"/>
        <v/>
      </c>
      <c r="N613" s="139"/>
      <c r="O613" s="46" t="str">
        <f t="shared" si="467"/>
        <v/>
      </c>
      <c r="P613" s="51" t="str">
        <f t="shared" si="468"/>
        <v/>
      </c>
      <c r="Q613" s="51"/>
      <c r="R613" s="75">
        <f>IF(R612+1&lt;13,(R612+1)*S1,1*S1)</f>
        <v>0</v>
      </c>
      <c r="S613" s="75">
        <f>SUM(BG613*S1)</f>
        <v>0</v>
      </c>
      <c r="T613" s="75">
        <f>IF(R613=1,(T612+1)*S1,T612*S1)</f>
        <v>0</v>
      </c>
      <c r="U613" s="75">
        <f>IF(U612+3&lt;13,(U612+3)*V1,(U612-9)*V1)</f>
        <v>0</v>
      </c>
      <c r="V613" s="75">
        <f>SUM(BG613*V1)</f>
        <v>0</v>
      </c>
      <c r="W613" s="75">
        <f>IF(U613&lt;4,(W612+1)*V1,W612*V1)</f>
        <v>0</v>
      </c>
      <c r="X613" s="75">
        <f>IF(X612+6&lt;13,(X612+6)*Y1,(X612-6)*Y1)</f>
        <v>0</v>
      </c>
      <c r="Y613" s="75">
        <f>SUM(BG613*Y1)</f>
        <v>0</v>
      </c>
      <c r="Z613" s="75">
        <f>IF(X613&lt;6,(Z612+1)*Y1,Z612*Y1)</f>
        <v>0</v>
      </c>
      <c r="AA613" s="75">
        <f>SUM(AA612*AB1)</f>
        <v>0</v>
      </c>
      <c r="AB613" s="75">
        <f>SUM(BG613*AB1)</f>
        <v>0</v>
      </c>
      <c r="AC613" s="75">
        <f>SUM(AC612+1*AB1)</f>
        <v>0</v>
      </c>
      <c r="AD613" s="75">
        <v>0</v>
      </c>
      <c r="AE613" s="75">
        <v>0</v>
      </c>
      <c r="AF613" s="75">
        <v>0</v>
      </c>
      <c r="AG613" s="75">
        <f>IF(AG612+2&lt;13,(AG612+2)*AH1,(AG612-10)*AH1)</f>
        <v>0</v>
      </c>
      <c r="AH613" s="75">
        <f>SUM(BG613*AH1)</f>
        <v>0</v>
      </c>
      <c r="AI613" s="75">
        <f>IF(AG613&lt;3,(AI612+1)*AH1,AI612*AH1)</f>
        <v>0</v>
      </c>
      <c r="AJ613" s="75">
        <f>IF(AJ611=AJ612,(AJ612+1-AK613)*AL1,AJ612*AL1)</f>
        <v>0</v>
      </c>
      <c r="AK613" s="75">
        <f t="shared" si="503"/>
        <v>0</v>
      </c>
      <c r="AL613" s="75">
        <f>IF(AJ613-AJ612=0,(AL612+15)*AL1,AM1*AL1)</f>
        <v>0</v>
      </c>
      <c r="AM613" s="75">
        <f>IF(AK613=12,(AM612+1)*AL1,AM612*AL1)</f>
        <v>0</v>
      </c>
      <c r="AN613" s="75">
        <f>IF(AN611=AN612,(AN612+1-AO613)*AO1,AN612*AO1)</f>
        <v>0</v>
      </c>
      <c r="AO613" s="75">
        <f t="shared" si="494"/>
        <v>0</v>
      </c>
      <c r="AP613" s="75">
        <f>IF(AN612=AN613,BG613*AO1,(AP612-15)*AO1)</f>
        <v>0</v>
      </c>
      <c r="AQ613" s="75">
        <f>IF(AO613=12,(AQ612+1)*AO1,AQ612*AO1)</f>
        <v>0</v>
      </c>
      <c r="AR613" s="91">
        <f>SUM(MONTH(BC612+14)*AS1)</f>
        <v>0</v>
      </c>
      <c r="AS613" s="91">
        <f>SUM(DAY(BC612+14)*AS1)</f>
        <v>0</v>
      </c>
      <c r="AT613" s="91">
        <f>SUM(YEAR(BC612+14)*AS1)</f>
        <v>0</v>
      </c>
      <c r="AU613" s="91">
        <f>SUM(MONTH(BC612+7)*AV1)</f>
        <v>0</v>
      </c>
      <c r="AV613" s="91">
        <f>SUM(DAY(BC612+7)*AV1)</f>
        <v>0</v>
      </c>
      <c r="AW613" s="91">
        <f>SUM(YEAR(BC612+7)*AV1)</f>
        <v>0</v>
      </c>
      <c r="AX613" s="91">
        <f t="shared" si="472"/>
        <v>1</v>
      </c>
      <c r="AY613" s="91">
        <f t="shared" si="470"/>
        <v>1</v>
      </c>
      <c r="AZ613" s="91">
        <f t="shared" si="471"/>
        <v>0</v>
      </c>
      <c r="BA613" s="91">
        <f t="shared" si="471"/>
        <v>0</v>
      </c>
      <c r="BB613" s="79">
        <f t="shared" si="473"/>
        <v>0</v>
      </c>
      <c r="BC613" s="91">
        <f t="shared" si="474"/>
        <v>0</v>
      </c>
      <c r="BD613" s="75" t="s">
        <v>59</v>
      </c>
      <c r="BE613" s="91">
        <f>IF(BC613&lt;BU42,((BC613*10)+5),999999)</f>
        <v>5</v>
      </c>
      <c r="BF613" s="91">
        <f t="shared" si="475"/>
        <v>1</v>
      </c>
      <c r="BG613" s="75">
        <f t="shared" si="476"/>
        <v>0</v>
      </c>
      <c r="BH613" s="75">
        <f t="shared" si="495"/>
        <v>0</v>
      </c>
      <c r="BI613" s="75" t="b">
        <f t="shared" si="477"/>
        <v>0</v>
      </c>
      <c r="BJ613" s="75">
        <f t="shared" si="478"/>
        <v>0</v>
      </c>
      <c r="BK613" s="75">
        <f t="shared" si="479"/>
        <v>0</v>
      </c>
      <c r="BL613" s="75" t="b">
        <f t="shared" si="480"/>
        <v>1</v>
      </c>
      <c r="BM613" s="75">
        <f t="shared" si="481"/>
        <v>0</v>
      </c>
      <c r="BN613" s="75">
        <f t="shared" si="482"/>
        <v>0</v>
      </c>
      <c r="BO613" s="75" t="b">
        <f t="shared" si="483"/>
        <v>0</v>
      </c>
      <c r="BP613" s="75">
        <f t="shared" si="484"/>
        <v>0</v>
      </c>
      <c r="BQ613" s="75">
        <f t="shared" si="485"/>
        <v>0</v>
      </c>
      <c r="BR613" s="75"/>
      <c r="BS613" s="72" t="b">
        <f t="shared" si="510"/>
        <v>0</v>
      </c>
      <c r="BT613" s="72">
        <f t="shared" si="516"/>
        <v>0</v>
      </c>
      <c r="BU613" s="69" t="str">
        <f t="shared" si="514"/>
        <v/>
      </c>
      <c r="BV613" s="75"/>
      <c r="BW613" s="75"/>
      <c r="BX613" s="75"/>
      <c r="BY613" s="75"/>
      <c r="BZ613" s="75"/>
      <c r="CA613" s="75"/>
      <c r="CB613" s="75"/>
      <c r="CC613" s="75"/>
      <c r="CD613" s="79">
        <f t="shared" si="486"/>
        <v>0</v>
      </c>
      <c r="CE613" s="92">
        <f>IF(CD613&lt;CE3,CD613,CE3)</f>
        <v>0</v>
      </c>
      <c r="CF613" s="72" t="str">
        <f>IF(CE613&gt;=CE3,"BALLOON","PMT")</f>
        <v>PMT</v>
      </c>
      <c r="CG613" s="91">
        <f t="shared" si="496"/>
        <v>0</v>
      </c>
      <c r="CH613" s="91">
        <f>IF(BX1=360,CB5,CG613)</f>
        <v>0</v>
      </c>
      <c r="CI613" s="75" t="b">
        <f t="shared" si="487"/>
        <v>0</v>
      </c>
      <c r="CJ613" s="75">
        <f t="shared" si="497"/>
        <v>0</v>
      </c>
      <c r="CK613" s="75">
        <f>SUM(CJ613*CK1)</f>
        <v>0</v>
      </c>
      <c r="CL613" s="98">
        <f t="shared" si="488"/>
        <v>0</v>
      </c>
      <c r="CM613" s="97">
        <f>IF(CF613="PMT",E16-CL613,0)</f>
        <v>0</v>
      </c>
      <c r="CN613" s="97">
        <f t="shared" si="502"/>
        <v>0</v>
      </c>
      <c r="CO613" s="97">
        <f t="shared" si="489"/>
        <v>0</v>
      </c>
      <c r="CP613" s="97">
        <f t="shared" si="490"/>
        <v>0</v>
      </c>
      <c r="CQ613" s="94">
        <f t="shared" si="491"/>
        <v>0</v>
      </c>
      <c r="CR613" s="95">
        <f t="shared" si="498"/>
        <v>0</v>
      </c>
      <c r="CS613" s="96">
        <f t="shared" si="492"/>
        <v>0</v>
      </c>
      <c r="CT613" s="75">
        <f t="shared" si="501"/>
        <v>0</v>
      </c>
      <c r="CU613" s="99">
        <f t="shared" si="493"/>
        <v>0</v>
      </c>
      <c r="CV613" s="99">
        <f t="shared" si="469"/>
        <v>0</v>
      </c>
      <c r="CW613" s="100">
        <f t="shared" si="499"/>
        <v>0</v>
      </c>
      <c r="CX613" s="75">
        <f>SUM(CR613*CT613*BE1)</f>
        <v>0</v>
      </c>
    </row>
    <row r="614" spans="1:102" ht="18.95" customHeight="1">
      <c r="A614" s="45" t="str">
        <f t="shared" si="504"/>
        <v/>
      </c>
      <c r="B614" s="55" t="str">
        <f t="shared" si="506"/>
        <v/>
      </c>
      <c r="C614" s="47" t="str">
        <f t="shared" si="505"/>
        <v/>
      </c>
      <c r="D614" s="56" t="str">
        <f t="shared" si="507"/>
        <v/>
      </c>
      <c r="E614" s="121" t="str">
        <f t="shared" si="511"/>
        <v/>
      </c>
      <c r="F614" s="121"/>
      <c r="G614" s="57" t="str">
        <f t="shared" si="508"/>
        <v/>
      </c>
      <c r="H614" s="57" t="str">
        <f t="shared" si="509"/>
        <v/>
      </c>
      <c r="I614" s="128" t="str">
        <f t="shared" si="512"/>
        <v/>
      </c>
      <c r="J614" s="128" t="str">
        <f t="shared" si="513"/>
        <v/>
      </c>
      <c r="K614" s="140" t="str">
        <f t="shared" si="515"/>
        <v/>
      </c>
      <c r="L614" s="140"/>
      <c r="M614" s="139" t="str">
        <f t="shared" si="517"/>
        <v/>
      </c>
      <c r="N614" s="139"/>
      <c r="O614" s="46" t="str">
        <f t="shared" si="467"/>
        <v/>
      </c>
      <c r="P614" s="51" t="str">
        <f t="shared" si="468"/>
        <v/>
      </c>
      <c r="Q614" s="51"/>
      <c r="R614" s="75">
        <f>IF(R613+1&lt;13,(R613+1)*S1,1*S1)</f>
        <v>0</v>
      </c>
      <c r="S614" s="75">
        <f>SUM(BG614*S1)</f>
        <v>0</v>
      </c>
      <c r="T614" s="75">
        <f>IF(R614=1,(T613+1)*S1,T613*S1)</f>
        <v>0</v>
      </c>
      <c r="U614" s="75">
        <f>IF(U613+3&lt;13,(U613+3)*V1,(U613-9)*V1)</f>
        <v>0</v>
      </c>
      <c r="V614" s="75">
        <f>SUM(BG614*V1)</f>
        <v>0</v>
      </c>
      <c r="W614" s="75">
        <f>IF(U614&lt;4,(W613+1)*V1,W613*V1)</f>
        <v>0</v>
      </c>
      <c r="X614" s="75">
        <f>IF(X613+6&lt;13,(X613+6)*Y1,(X613-6)*Y1)</f>
        <v>0</v>
      </c>
      <c r="Y614" s="75">
        <f>SUM(BG614*Y1)</f>
        <v>0</v>
      </c>
      <c r="Z614" s="75">
        <f>IF(X614&lt;6,(Z613+1)*Y1,Z613*Y1)</f>
        <v>0</v>
      </c>
      <c r="AA614" s="75">
        <f>SUM(AA613*AB1)</f>
        <v>0</v>
      </c>
      <c r="AB614" s="75">
        <f>SUM(BG614*AB1)</f>
        <v>0</v>
      </c>
      <c r="AC614" s="75">
        <f>SUM(AC613+1*AB1)</f>
        <v>0</v>
      </c>
      <c r="AD614" s="75">
        <v>0</v>
      </c>
      <c r="AE614" s="75">
        <v>0</v>
      </c>
      <c r="AF614" s="75">
        <v>0</v>
      </c>
      <c r="AG614" s="75">
        <f>IF(AG613+2&lt;13,(AG613+2)*AH1,(AG613-10)*AH1)</f>
        <v>0</v>
      </c>
      <c r="AH614" s="75">
        <f>SUM(BG614*AH1)</f>
        <v>0</v>
      </c>
      <c r="AI614" s="75">
        <f>IF(AG614&lt;3,(AI613+1)*AH1,AI613*AH1)</f>
        <v>0</v>
      </c>
      <c r="AJ614" s="75">
        <f>IF(AJ612=AJ613,(AJ613+1-AK614)*AL1,AJ613*AL1)</f>
        <v>0</v>
      </c>
      <c r="AK614" s="75">
        <f t="shared" si="503"/>
        <v>0</v>
      </c>
      <c r="AL614" s="75">
        <f>IF(AJ614-AJ613=0,(AL613+15)*AL1,AM1*AL1)</f>
        <v>0</v>
      </c>
      <c r="AM614" s="75">
        <f>IF(AK614=12,(AM613+1)*AL1,AM613*AL1)</f>
        <v>0</v>
      </c>
      <c r="AN614" s="75">
        <f>IF(AN612=AN613,(AN613+1-AO614)*AO1,AN613*AO1)</f>
        <v>0</v>
      </c>
      <c r="AO614" s="75">
        <f t="shared" si="494"/>
        <v>0</v>
      </c>
      <c r="AP614" s="75">
        <f>IF(AN613=AN614,BG614*AO1,(AP613-15)*AO1)</f>
        <v>0</v>
      </c>
      <c r="AQ614" s="75">
        <f>IF(AO614=12,(AQ613+1)*AO1,AQ613*AO1)</f>
        <v>0</v>
      </c>
      <c r="AR614" s="91">
        <f>SUM(MONTH(BC613+14)*AS1)</f>
        <v>0</v>
      </c>
      <c r="AS614" s="91">
        <f>SUM(DAY(BC613+14)*AS1)</f>
        <v>0</v>
      </c>
      <c r="AT614" s="91">
        <f>SUM(YEAR(BC613+14)*AS1)</f>
        <v>0</v>
      </c>
      <c r="AU614" s="91">
        <f>SUM(MONTH(BC613+7)*AV1)</f>
        <v>0</v>
      </c>
      <c r="AV614" s="91">
        <f>SUM(DAY(BC613+7)*AV1)</f>
        <v>0</v>
      </c>
      <c r="AW614" s="91">
        <f>SUM(YEAR(BC613+7)*AV1)</f>
        <v>0</v>
      </c>
      <c r="AX614" s="91">
        <f t="shared" si="472"/>
        <v>1</v>
      </c>
      <c r="AY614" s="91">
        <f t="shared" si="470"/>
        <v>1</v>
      </c>
      <c r="AZ614" s="91">
        <f t="shared" si="471"/>
        <v>0</v>
      </c>
      <c r="BA614" s="91">
        <f t="shared" si="471"/>
        <v>0</v>
      </c>
      <c r="BB614" s="79">
        <f t="shared" si="473"/>
        <v>0</v>
      </c>
      <c r="BC614" s="91">
        <f t="shared" si="474"/>
        <v>0</v>
      </c>
      <c r="BD614" s="75" t="s">
        <v>59</v>
      </c>
      <c r="BE614" s="91">
        <f>IF(BC614&lt;BU42,((BC614*10)+5),999999)</f>
        <v>5</v>
      </c>
      <c r="BF614" s="91">
        <f t="shared" si="475"/>
        <v>1</v>
      </c>
      <c r="BG614" s="75">
        <f t="shared" si="476"/>
        <v>0</v>
      </c>
      <c r="BH614" s="75">
        <f t="shared" si="495"/>
        <v>0</v>
      </c>
      <c r="BI614" s="75" t="b">
        <f t="shared" si="477"/>
        <v>0</v>
      </c>
      <c r="BJ614" s="75">
        <f t="shared" si="478"/>
        <v>0</v>
      </c>
      <c r="BK614" s="75">
        <f t="shared" si="479"/>
        <v>0</v>
      </c>
      <c r="BL614" s="75" t="b">
        <f t="shared" si="480"/>
        <v>1</v>
      </c>
      <c r="BM614" s="75">
        <f t="shared" si="481"/>
        <v>0</v>
      </c>
      <c r="BN614" s="75">
        <f t="shared" si="482"/>
        <v>0</v>
      </c>
      <c r="BO614" s="75" t="b">
        <f t="shared" si="483"/>
        <v>0</v>
      </c>
      <c r="BP614" s="75">
        <f t="shared" si="484"/>
        <v>0</v>
      </c>
      <c r="BQ614" s="75">
        <f t="shared" si="485"/>
        <v>0</v>
      </c>
      <c r="BR614" s="75"/>
      <c r="BS614" s="72" t="b">
        <f t="shared" si="510"/>
        <v>0</v>
      </c>
      <c r="BT614" s="72">
        <f t="shared" si="516"/>
        <v>0</v>
      </c>
      <c r="BU614" s="69" t="str">
        <f t="shared" si="514"/>
        <v/>
      </c>
      <c r="BV614" s="75"/>
      <c r="BW614" s="75"/>
      <c r="BX614" s="75"/>
      <c r="BY614" s="75"/>
      <c r="BZ614" s="75"/>
      <c r="CA614" s="75"/>
      <c r="CB614" s="75"/>
      <c r="CC614" s="75"/>
      <c r="CD614" s="79">
        <f t="shared" si="486"/>
        <v>0</v>
      </c>
      <c r="CE614" s="92">
        <f>IF(CD614&lt;CE3,CD614,CE3)</f>
        <v>0</v>
      </c>
      <c r="CF614" s="72" t="str">
        <f>IF(CE614&gt;=CE3,"BALLOON","PMT")</f>
        <v>PMT</v>
      </c>
      <c r="CG614" s="91">
        <f t="shared" si="496"/>
        <v>0</v>
      </c>
      <c r="CH614" s="91">
        <f>IF(BX1=360,CB5,CG614)</f>
        <v>0</v>
      </c>
      <c r="CI614" s="75" t="b">
        <f t="shared" si="487"/>
        <v>0</v>
      </c>
      <c r="CJ614" s="75">
        <f t="shared" si="497"/>
        <v>0</v>
      </c>
      <c r="CK614" s="75">
        <f>SUM(CJ614*CK1)</f>
        <v>0</v>
      </c>
      <c r="CL614" s="98">
        <f t="shared" si="488"/>
        <v>0</v>
      </c>
      <c r="CM614" s="97">
        <f>IF(CF614="PMT",E16-CL614,0)</f>
        <v>0</v>
      </c>
      <c r="CN614" s="97">
        <f t="shared" si="502"/>
        <v>0</v>
      </c>
      <c r="CO614" s="97">
        <f t="shared" si="489"/>
        <v>0</v>
      </c>
      <c r="CP614" s="97">
        <f t="shared" si="490"/>
        <v>0</v>
      </c>
      <c r="CQ614" s="94">
        <f t="shared" si="491"/>
        <v>0</v>
      </c>
      <c r="CR614" s="95">
        <f t="shared" si="498"/>
        <v>0</v>
      </c>
      <c r="CS614" s="96">
        <f t="shared" si="492"/>
        <v>0</v>
      </c>
      <c r="CT614" s="75">
        <f t="shared" si="501"/>
        <v>0</v>
      </c>
      <c r="CU614" s="99">
        <f t="shared" si="493"/>
        <v>0</v>
      </c>
      <c r="CV614" s="99">
        <f t="shared" si="469"/>
        <v>0</v>
      </c>
      <c r="CW614" s="100">
        <f t="shared" si="499"/>
        <v>0</v>
      </c>
      <c r="CX614" s="75">
        <f>SUM(CR614*CT614*BE1)</f>
        <v>0</v>
      </c>
    </row>
    <row r="615" spans="1:102" ht="18.95" customHeight="1">
      <c r="A615" s="45" t="str">
        <f t="shared" si="504"/>
        <v/>
      </c>
      <c r="B615" s="55" t="str">
        <f t="shared" si="506"/>
        <v/>
      </c>
      <c r="C615" s="47" t="str">
        <f t="shared" si="505"/>
        <v/>
      </c>
      <c r="D615" s="56" t="str">
        <f t="shared" si="507"/>
        <v/>
      </c>
      <c r="E615" s="121" t="str">
        <f t="shared" si="511"/>
        <v/>
      </c>
      <c r="F615" s="121"/>
      <c r="G615" s="57" t="str">
        <f t="shared" si="508"/>
        <v/>
      </c>
      <c r="H615" s="57" t="str">
        <f t="shared" si="509"/>
        <v/>
      </c>
      <c r="I615" s="128" t="str">
        <f t="shared" si="512"/>
        <v/>
      </c>
      <c r="J615" s="128" t="str">
        <f t="shared" si="513"/>
        <v/>
      </c>
      <c r="K615" s="140" t="str">
        <f t="shared" si="515"/>
        <v/>
      </c>
      <c r="L615" s="140"/>
      <c r="M615" s="139" t="str">
        <f t="shared" si="517"/>
        <v/>
      </c>
      <c r="N615" s="139"/>
      <c r="O615" s="46" t="str">
        <f t="shared" si="467"/>
        <v/>
      </c>
      <c r="P615" s="51" t="str">
        <f t="shared" si="468"/>
        <v/>
      </c>
      <c r="Q615" s="51"/>
      <c r="R615" s="75">
        <f>IF(R614+1&lt;13,(R614+1)*S1,1*S1)</f>
        <v>0</v>
      </c>
      <c r="S615" s="75">
        <f>SUM(BG615*S1)</f>
        <v>0</v>
      </c>
      <c r="T615" s="75">
        <f>IF(R615=1,(T614+1)*S1,T614*S1)</f>
        <v>0</v>
      </c>
      <c r="U615" s="75">
        <f>IF(U614+3&lt;13,(U614+3)*V1,(U614-9)*V1)</f>
        <v>0</v>
      </c>
      <c r="V615" s="75">
        <f>SUM(BG615*V1)</f>
        <v>0</v>
      </c>
      <c r="W615" s="75">
        <f>IF(U615&lt;4,(W614+1)*V1,W614*V1)</f>
        <v>0</v>
      </c>
      <c r="X615" s="75">
        <f>IF(X614+6&lt;13,(X614+6)*Y1,(X614-6)*Y1)</f>
        <v>0</v>
      </c>
      <c r="Y615" s="75">
        <f>SUM(BG615*Y1)</f>
        <v>0</v>
      </c>
      <c r="Z615" s="75">
        <f>IF(X615&lt;6,(Z614+1)*Y1,Z614*Y1)</f>
        <v>0</v>
      </c>
      <c r="AA615" s="75">
        <f>SUM(AA614*AB1)</f>
        <v>0</v>
      </c>
      <c r="AB615" s="75">
        <f>SUM(BG615*AB1)</f>
        <v>0</v>
      </c>
      <c r="AC615" s="75">
        <f>SUM(AC614+1*AB1)</f>
        <v>0</v>
      </c>
      <c r="AD615" s="75">
        <v>0</v>
      </c>
      <c r="AE615" s="75">
        <v>0</v>
      </c>
      <c r="AF615" s="75">
        <v>0</v>
      </c>
      <c r="AG615" s="75">
        <f>IF(AG614+2&lt;13,(AG614+2)*AH1,(AG614-10)*AH1)</f>
        <v>0</v>
      </c>
      <c r="AH615" s="75">
        <f>SUM(BG615*AH1)</f>
        <v>0</v>
      </c>
      <c r="AI615" s="75">
        <f>IF(AG615&lt;3,(AI614+1)*AH1,AI614*AH1)</f>
        <v>0</v>
      </c>
      <c r="AJ615" s="75">
        <f>IF(AJ613=AJ614,(AJ614+1-AK615)*AL1,AJ614*AL1)</f>
        <v>0</v>
      </c>
      <c r="AK615" s="75">
        <f t="shared" si="503"/>
        <v>0</v>
      </c>
      <c r="AL615" s="75">
        <f>IF(AJ615-AJ614=0,(AL614+15)*AL1,AM1*AL1)</f>
        <v>0</v>
      </c>
      <c r="AM615" s="75">
        <f>IF(AK615=12,(AM614+1)*AL1,AM614*AL1)</f>
        <v>0</v>
      </c>
      <c r="AN615" s="75">
        <f>IF(AN613=AN614,(AN614+1-AO615)*AO1,AN614*AO1)</f>
        <v>0</v>
      </c>
      <c r="AO615" s="75">
        <f t="shared" si="494"/>
        <v>0</v>
      </c>
      <c r="AP615" s="75">
        <f>IF(AN614=AN615,BG615*AO1,(AP614-15)*AO1)</f>
        <v>0</v>
      </c>
      <c r="AQ615" s="75">
        <f>IF(AO615=12,(AQ614+1)*AO1,AQ614*AO1)</f>
        <v>0</v>
      </c>
      <c r="AR615" s="91">
        <f>SUM(MONTH(BC614+14)*AS1)</f>
        <v>0</v>
      </c>
      <c r="AS615" s="91">
        <f>SUM(DAY(BC614+14)*AS1)</f>
        <v>0</v>
      </c>
      <c r="AT615" s="91">
        <f>SUM(YEAR(BC614+14)*AS1)</f>
        <v>0</v>
      </c>
      <c r="AU615" s="91">
        <f>SUM(MONTH(BC614+7)*AV1)</f>
        <v>0</v>
      </c>
      <c r="AV615" s="91">
        <f>SUM(DAY(BC614+7)*AV1)</f>
        <v>0</v>
      </c>
      <c r="AW615" s="91">
        <f>SUM(YEAR(BC614+7)*AV1)</f>
        <v>0</v>
      </c>
      <c r="AX615" s="91">
        <f t="shared" si="472"/>
        <v>1</v>
      </c>
      <c r="AY615" s="91">
        <f t="shared" si="470"/>
        <v>1</v>
      </c>
      <c r="AZ615" s="91">
        <f t="shared" si="471"/>
        <v>0</v>
      </c>
      <c r="BA615" s="91">
        <f t="shared" si="471"/>
        <v>0</v>
      </c>
      <c r="BB615" s="79">
        <f t="shared" si="473"/>
        <v>0</v>
      </c>
      <c r="BC615" s="91">
        <f t="shared" si="474"/>
        <v>0</v>
      </c>
      <c r="BD615" s="75" t="s">
        <v>59</v>
      </c>
      <c r="BE615" s="91">
        <f>IF(BC615&lt;BU42,((BC615*10)+5),999999)</f>
        <v>5</v>
      </c>
      <c r="BF615" s="91">
        <f t="shared" si="475"/>
        <v>1</v>
      </c>
      <c r="BG615" s="75">
        <f t="shared" si="476"/>
        <v>0</v>
      </c>
      <c r="BH615" s="75">
        <f t="shared" si="495"/>
        <v>0</v>
      </c>
      <c r="BI615" s="75" t="b">
        <f t="shared" si="477"/>
        <v>0</v>
      </c>
      <c r="BJ615" s="75">
        <f t="shared" si="478"/>
        <v>0</v>
      </c>
      <c r="BK615" s="75">
        <f t="shared" si="479"/>
        <v>0</v>
      </c>
      <c r="BL615" s="75" t="b">
        <f t="shared" si="480"/>
        <v>1</v>
      </c>
      <c r="BM615" s="75">
        <f t="shared" si="481"/>
        <v>0</v>
      </c>
      <c r="BN615" s="75">
        <f t="shared" si="482"/>
        <v>0</v>
      </c>
      <c r="BO615" s="75" t="b">
        <f t="shared" si="483"/>
        <v>0</v>
      </c>
      <c r="BP615" s="75">
        <f t="shared" si="484"/>
        <v>0</v>
      </c>
      <c r="BQ615" s="75">
        <f t="shared" si="485"/>
        <v>0</v>
      </c>
      <c r="BR615" s="75"/>
      <c r="BS615" s="72" t="b">
        <f t="shared" si="510"/>
        <v>0</v>
      </c>
      <c r="BT615" s="72">
        <f t="shared" si="516"/>
        <v>0</v>
      </c>
      <c r="BU615" s="69" t="str">
        <f t="shared" si="514"/>
        <v/>
      </c>
      <c r="BV615" s="75"/>
      <c r="BW615" s="75"/>
      <c r="BX615" s="75"/>
      <c r="BY615" s="75"/>
      <c r="BZ615" s="75"/>
      <c r="CA615" s="75"/>
      <c r="CB615" s="75"/>
      <c r="CC615" s="75"/>
      <c r="CD615" s="79">
        <f t="shared" si="486"/>
        <v>0</v>
      </c>
      <c r="CE615" s="92">
        <f>IF(CD615&lt;CE3,CD615,CE3)</f>
        <v>0</v>
      </c>
      <c r="CF615" s="72" t="str">
        <f>IF(CE615&gt;=CE3,"BALLOON","PMT")</f>
        <v>PMT</v>
      </c>
      <c r="CG615" s="91">
        <f t="shared" si="496"/>
        <v>0</v>
      </c>
      <c r="CH615" s="91">
        <f>IF(BX1=360,CB5,CG615)</f>
        <v>0</v>
      </c>
      <c r="CI615" s="75" t="b">
        <f t="shared" si="487"/>
        <v>0</v>
      </c>
      <c r="CJ615" s="75">
        <f t="shared" si="497"/>
        <v>0</v>
      </c>
      <c r="CK615" s="75">
        <f>SUM(CJ615*CK1)</f>
        <v>0</v>
      </c>
      <c r="CL615" s="98">
        <f t="shared" si="488"/>
        <v>0</v>
      </c>
      <c r="CM615" s="97">
        <f>IF(CF615="PMT",E16-CL615,0)</f>
        <v>0</v>
      </c>
      <c r="CN615" s="97">
        <f t="shared" si="502"/>
        <v>0</v>
      </c>
      <c r="CO615" s="97">
        <f t="shared" si="489"/>
        <v>0</v>
      </c>
      <c r="CP615" s="97">
        <f t="shared" si="490"/>
        <v>0</v>
      </c>
      <c r="CQ615" s="94">
        <f t="shared" si="491"/>
        <v>0</v>
      </c>
      <c r="CR615" s="95">
        <f t="shared" si="498"/>
        <v>0</v>
      </c>
      <c r="CS615" s="96">
        <f t="shared" si="492"/>
        <v>0</v>
      </c>
      <c r="CT615" s="75">
        <f t="shared" si="501"/>
        <v>0</v>
      </c>
      <c r="CU615" s="99">
        <f t="shared" si="493"/>
        <v>0</v>
      </c>
      <c r="CV615" s="99">
        <f t="shared" si="469"/>
        <v>0</v>
      </c>
      <c r="CW615" s="100">
        <f t="shared" si="499"/>
        <v>0</v>
      </c>
      <c r="CX615" s="75">
        <f>SUM(CR615*CT615*BE1)</f>
        <v>0</v>
      </c>
    </row>
    <row r="616" spans="1:102" ht="18.95" customHeight="1">
      <c r="A616" s="45" t="str">
        <f t="shared" si="504"/>
        <v/>
      </c>
      <c r="B616" s="55" t="str">
        <f t="shared" si="506"/>
        <v/>
      </c>
      <c r="C616" s="47" t="str">
        <f t="shared" si="505"/>
        <v/>
      </c>
      <c r="D616" s="56" t="str">
        <f t="shared" si="507"/>
        <v/>
      </c>
      <c r="E616" s="121" t="str">
        <f t="shared" si="511"/>
        <v/>
      </c>
      <c r="F616" s="121"/>
      <c r="G616" s="57" t="str">
        <f t="shared" si="508"/>
        <v/>
      </c>
      <c r="H616" s="57" t="str">
        <f t="shared" si="509"/>
        <v/>
      </c>
      <c r="I616" s="128" t="str">
        <f t="shared" si="512"/>
        <v/>
      </c>
      <c r="J616" s="128" t="str">
        <f t="shared" si="513"/>
        <v/>
      </c>
      <c r="K616" s="140" t="str">
        <f t="shared" si="515"/>
        <v/>
      </c>
      <c r="L616" s="140"/>
      <c r="M616" s="139" t="str">
        <f t="shared" si="517"/>
        <v/>
      </c>
      <c r="N616" s="139"/>
      <c r="O616" s="46" t="str">
        <f t="shared" ref="O616:O679" si="518">IF(C616="","","$_______")</f>
        <v/>
      </c>
      <c r="P616" s="51" t="str">
        <f t="shared" ref="P616:P679" si="519">IF(C616="","","$_______")</f>
        <v/>
      </c>
      <c r="Q616" s="51"/>
      <c r="R616" s="75">
        <f>IF(R615+1&lt;13,(R615+1)*S1,1*S1)</f>
        <v>0</v>
      </c>
      <c r="S616" s="75">
        <f>SUM(BG616*S1)</f>
        <v>0</v>
      </c>
      <c r="T616" s="75">
        <f>IF(R616=1,(T615+1)*S1,T615*S1)</f>
        <v>0</v>
      </c>
      <c r="U616" s="75">
        <f>IF(U615+3&lt;13,(U615+3)*V1,(U615-9)*V1)</f>
        <v>0</v>
      </c>
      <c r="V616" s="75">
        <f>SUM(BG616*V1)</f>
        <v>0</v>
      </c>
      <c r="W616" s="75">
        <f>IF(U616&lt;4,(W615+1)*V1,W615*V1)</f>
        <v>0</v>
      </c>
      <c r="X616" s="75">
        <f>IF(X615+6&lt;13,(X615+6)*Y1,(X615-6)*Y1)</f>
        <v>0</v>
      </c>
      <c r="Y616" s="75">
        <f>SUM(BG616*Y1)</f>
        <v>0</v>
      </c>
      <c r="Z616" s="75">
        <f>IF(X616&lt;6,(Z615+1)*Y1,Z615*Y1)</f>
        <v>0</v>
      </c>
      <c r="AA616" s="75">
        <f>SUM(AA615*AB1)</f>
        <v>0</v>
      </c>
      <c r="AB616" s="75">
        <f>SUM(BG616*AB1)</f>
        <v>0</v>
      </c>
      <c r="AC616" s="75">
        <f>SUM(AC615+1*AB1)</f>
        <v>0</v>
      </c>
      <c r="AD616" s="75">
        <v>0</v>
      </c>
      <c r="AE616" s="75">
        <v>0</v>
      </c>
      <c r="AF616" s="75">
        <v>0</v>
      </c>
      <c r="AG616" s="75">
        <f>IF(AG615+2&lt;13,(AG615+2)*AH1,(AG615-10)*AH1)</f>
        <v>0</v>
      </c>
      <c r="AH616" s="75">
        <f>SUM(BG616*AH1)</f>
        <v>0</v>
      </c>
      <c r="AI616" s="75">
        <f>IF(AG616&lt;3,(AI615+1)*AH1,AI615*AH1)</f>
        <v>0</v>
      </c>
      <c r="AJ616" s="75">
        <f>IF(AJ614=AJ615,(AJ615+1-AK616)*AL1,AJ615*AL1)</f>
        <v>0</v>
      </c>
      <c r="AK616" s="75">
        <f t="shared" si="503"/>
        <v>0</v>
      </c>
      <c r="AL616" s="75">
        <f>IF(AJ616-AJ615=0,(AL615+15)*AL1,AM1*AL1)</f>
        <v>0</v>
      </c>
      <c r="AM616" s="75">
        <f>IF(AK616=12,(AM615+1)*AL1,AM615*AL1)</f>
        <v>0</v>
      </c>
      <c r="AN616" s="75">
        <f>IF(AN614=AN615,(AN615+1-AO616)*AO1,AN615*AO1)</f>
        <v>0</v>
      </c>
      <c r="AO616" s="75">
        <f t="shared" si="494"/>
        <v>0</v>
      </c>
      <c r="AP616" s="75">
        <f>IF(AN615=AN616,BG616*AO1,(AP615-15)*AO1)</f>
        <v>0</v>
      </c>
      <c r="AQ616" s="75">
        <f>IF(AO616=12,(AQ615+1)*AO1,AQ615*AO1)</f>
        <v>0</v>
      </c>
      <c r="AR616" s="91">
        <f>SUM(MONTH(BC615+14)*AS1)</f>
        <v>0</v>
      </c>
      <c r="AS616" s="91">
        <f>SUM(DAY(BC615+14)*AS1)</f>
        <v>0</v>
      </c>
      <c r="AT616" s="91">
        <f>SUM(YEAR(BC615+14)*AS1)</f>
        <v>0</v>
      </c>
      <c r="AU616" s="91">
        <f>SUM(MONTH(BC615+7)*AV1)</f>
        <v>0</v>
      </c>
      <c r="AV616" s="91">
        <f>SUM(DAY(BC615+7)*AV1)</f>
        <v>0</v>
      </c>
      <c r="AW616" s="91">
        <f>SUM(YEAR(BC615+7)*AV1)</f>
        <v>0</v>
      </c>
      <c r="AX616" s="91">
        <f t="shared" si="472"/>
        <v>1</v>
      </c>
      <c r="AY616" s="91">
        <f t="shared" si="470"/>
        <v>1</v>
      </c>
      <c r="AZ616" s="91">
        <f t="shared" si="471"/>
        <v>0</v>
      </c>
      <c r="BA616" s="91">
        <f t="shared" si="471"/>
        <v>0</v>
      </c>
      <c r="BB616" s="79">
        <f t="shared" si="473"/>
        <v>0</v>
      </c>
      <c r="BC616" s="91">
        <f t="shared" si="474"/>
        <v>0</v>
      </c>
      <c r="BD616" s="75" t="s">
        <v>59</v>
      </c>
      <c r="BE616" s="91">
        <f>IF(BC616&lt;BU42,((BC616*10)+5),999999)</f>
        <v>5</v>
      </c>
      <c r="BF616" s="91">
        <f t="shared" si="475"/>
        <v>1</v>
      </c>
      <c r="BG616" s="75">
        <f t="shared" si="476"/>
        <v>0</v>
      </c>
      <c r="BH616" s="75">
        <f t="shared" si="495"/>
        <v>0</v>
      </c>
      <c r="BI616" s="75" t="b">
        <f t="shared" si="477"/>
        <v>0</v>
      </c>
      <c r="BJ616" s="75">
        <f t="shared" si="478"/>
        <v>0</v>
      </c>
      <c r="BK616" s="75">
        <f t="shared" si="479"/>
        <v>0</v>
      </c>
      <c r="BL616" s="75" t="b">
        <f t="shared" si="480"/>
        <v>1</v>
      </c>
      <c r="BM616" s="75">
        <f t="shared" si="481"/>
        <v>0</v>
      </c>
      <c r="BN616" s="75">
        <f t="shared" si="482"/>
        <v>0</v>
      </c>
      <c r="BO616" s="75" t="b">
        <f t="shared" si="483"/>
        <v>0</v>
      </c>
      <c r="BP616" s="75">
        <f t="shared" si="484"/>
        <v>0</v>
      </c>
      <c r="BQ616" s="75">
        <f t="shared" si="485"/>
        <v>0</v>
      </c>
      <c r="BR616" s="75"/>
      <c r="BS616" s="72" t="b">
        <f t="shared" si="510"/>
        <v>0</v>
      </c>
      <c r="BT616" s="72">
        <f t="shared" si="516"/>
        <v>0</v>
      </c>
      <c r="BU616" s="69" t="str">
        <f t="shared" si="514"/>
        <v/>
      </c>
      <c r="BV616" s="75"/>
      <c r="BW616" s="75"/>
      <c r="BX616" s="75"/>
      <c r="BY616" s="75"/>
      <c r="BZ616" s="75"/>
      <c r="CA616" s="75"/>
      <c r="CB616" s="75"/>
      <c r="CC616" s="75"/>
      <c r="CD616" s="79">
        <f t="shared" si="486"/>
        <v>0</v>
      </c>
      <c r="CE616" s="92">
        <f>IF(CD616&lt;CE3,CD616,CE3)</f>
        <v>0</v>
      </c>
      <c r="CF616" s="72" t="str">
        <f>IF(CE616&gt;=CE3,"BALLOON","PMT")</f>
        <v>PMT</v>
      </c>
      <c r="CG616" s="91">
        <f t="shared" si="496"/>
        <v>0</v>
      </c>
      <c r="CH616" s="91">
        <f>IF(BX1=360,CB5,CG616)</f>
        <v>0</v>
      </c>
      <c r="CI616" s="75" t="b">
        <f t="shared" si="487"/>
        <v>0</v>
      </c>
      <c r="CJ616" s="75">
        <f t="shared" si="497"/>
        <v>0</v>
      </c>
      <c r="CK616" s="75">
        <f>SUM(CJ616*CK1)</f>
        <v>0</v>
      </c>
      <c r="CL616" s="98">
        <f t="shared" si="488"/>
        <v>0</v>
      </c>
      <c r="CM616" s="97">
        <f>IF(CF616="PMT",E16-CL616,0)</f>
        <v>0</v>
      </c>
      <c r="CN616" s="97">
        <f t="shared" si="502"/>
        <v>0</v>
      </c>
      <c r="CO616" s="97">
        <f t="shared" si="489"/>
        <v>0</v>
      </c>
      <c r="CP616" s="97">
        <f t="shared" si="490"/>
        <v>0</v>
      </c>
      <c r="CQ616" s="94">
        <f t="shared" si="491"/>
        <v>0</v>
      </c>
      <c r="CR616" s="95">
        <f t="shared" si="498"/>
        <v>0</v>
      </c>
      <c r="CS616" s="96">
        <f t="shared" si="492"/>
        <v>0</v>
      </c>
      <c r="CT616" s="75">
        <f t="shared" si="501"/>
        <v>0</v>
      </c>
      <c r="CU616" s="99">
        <f t="shared" si="493"/>
        <v>0</v>
      </c>
      <c r="CV616" s="99">
        <f t="shared" si="469"/>
        <v>0</v>
      </c>
      <c r="CW616" s="100">
        <f t="shared" si="499"/>
        <v>0</v>
      </c>
      <c r="CX616" s="75">
        <f>SUM(CR616*CT616*BE1)</f>
        <v>0</v>
      </c>
    </row>
    <row r="617" spans="1:102" ht="18.95" customHeight="1">
      <c r="A617" s="45" t="str">
        <f t="shared" si="504"/>
        <v/>
      </c>
      <c r="B617" s="55" t="str">
        <f t="shared" si="506"/>
        <v/>
      </c>
      <c r="C617" s="47" t="str">
        <f t="shared" si="505"/>
        <v/>
      </c>
      <c r="D617" s="56" t="str">
        <f t="shared" si="507"/>
        <v/>
      </c>
      <c r="E617" s="121" t="str">
        <f t="shared" si="511"/>
        <v/>
      </c>
      <c r="F617" s="121"/>
      <c r="G617" s="57" t="str">
        <f t="shared" si="508"/>
        <v/>
      </c>
      <c r="H617" s="57" t="str">
        <f t="shared" si="509"/>
        <v/>
      </c>
      <c r="I617" s="128" t="str">
        <f t="shared" si="512"/>
        <v/>
      </c>
      <c r="J617" s="128" t="str">
        <f t="shared" si="513"/>
        <v/>
      </c>
      <c r="K617" s="140" t="str">
        <f t="shared" si="515"/>
        <v/>
      </c>
      <c r="L617" s="140"/>
      <c r="M617" s="139" t="str">
        <f t="shared" si="517"/>
        <v/>
      </c>
      <c r="N617" s="139"/>
      <c r="O617" s="46" t="str">
        <f t="shared" si="518"/>
        <v/>
      </c>
      <c r="P617" s="51" t="str">
        <f t="shared" si="519"/>
        <v/>
      </c>
      <c r="Q617" s="51"/>
      <c r="R617" s="75">
        <f>IF(R616+1&lt;13,(R616+1)*S1,1*S1)</f>
        <v>0</v>
      </c>
      <c r="S617" s="75">
        <f>SUM(BG617*S1)</f>
        <v>0</v>
      </c>
      <c r="T617" s="75">
        <f>IF(R617=1,(T616+1)*S1,T616*S1)</f>
        <v>0</v>
      </c>
      <c r="U617" s="75">
        <f>IF(U616+3&lt;13,(U616+3)*V1,(U616-9)*V1)</f>
        <v>0</v>
      </c>
      <c r="V617" s="75">
        <f>SUM(BG617*V1)</f>
        <v>0</v>
      </c>
      <c r="W617" s="75">
        <f>IF(U617&lt;4,(W616+1)*V1,W616*V1)</f>
        <v>0</v>
      </c>
      <c r="X617" s="75">
        <f>IF(X616+6&lt;13,(X616+6)*Y1,(X616-6)*Y1)</f>
        <v>0</v>
      </c>
      <c r="Y617" s="75">
        <f>SUM(BG617*Y1)</f>
        <v>0</v>
      </c>
      <c r="Z617" s="75">
        <f>IF(X617&lt;6,(Z616+1)*Y1,Z616*Y1)</f>
        <v>0</v>
      </c>
      <c r="AA617" s="75">
        <f>SUM(AA616*AB1)</f>
        <v>0</v>
      </c>
      <c r="AB617" s="75">
        <f>SUM(BG617*AB1)</f>
        <v>0</v>
      </c>
      <c r="AC617" s="75">
        <f>SUM(AC616+1*AB1)</f>
        <v>0</v>
      </c>
      <c r="AD617" s="75">
        <v>0</v>
      </c>
      <c r="AE617" s="75">
        <v>0</v>
      </c>
      <c r="AF617" s="75">
        <v>0</v>
      </c>
      <c r="AG617" s="75">
        <f>IF(AG616+2&lt;13,(AG616+2)*AH1,(AG616-10)*AH1)</f>
        <v>0</v>
      </c>
      <c r="AH617" s="75">
        <f>SUM(BG617*AH1)</f>
        <v>0</v>
      </c>
      <c r="AI617" s="75">
        <f>IF(AG617&lt;3,(AI616+1)*AH1,AI616*AH1)</f>
        <v>0</v>
      </c>
      <c r="AJ617" s="75">
        <f>IF(AJ615=AJ616,(AJ616+1-AK617)*AL1,AJ616*AL1)</f>
        <v>0</v>
      </c>
      <c r="AK617" s="75">
        <f t="shared" si="503"/>
        <v>0</v>
      </c>
      <c r="AL617" s="75">
        <f>IF(AJ617-AJ616=0,(AL616+15)*AL1,AM1*AL1)</f>
        <v>0</v>
      </c>
      <c r="AM617" s="75">
        <f>IF(AK617=12,(AM616+1)*AL1,AM616*AL1)</f>
        <v>0</v>
      </c>
      <c r="AN617" s="75">
        <f>IF(AN615=AN616,(AN616+1-AO617)*AO1,AN616*AO1)</f>
        <v>0</v>
      </c>
      <c r="AO617" s="75">
        <f t="shared" si="494"/>
        <v>0</v>
      </c>
      <c r="AP617" s="75">
        <f>IF(AN616=AN617,BG617*AO1,(AP616-15)*AO1)</f>
        <v>0</v>
      </c>
      <c r="AQ617" s="75">
        <f>IF(AO617=12,(AQ616+1)*AO1,AQ616*AO1)</f>
        <v>0</v>
      </c>
      <c r="AR617" s="91">
        <f>SUM(MONTH(BC616+14)*AS1)</f>
        <v>0</v>
      </c>
      <c r="AS617" s="91">
        <f>SUM(DAY(BC616+14)*AS1)</f>
        <v>0</v>
      </c>
      <c r="AT617" s="91">
        <f>SUM(YEAR(BC616+14)*AS1)</f>
        <v>0</v>
      </c>
      <c r="AU617" s="91">
        <f>SUM(MONTH(BC616+7)*AV1)</f>
        <v>0</v>
      </c>
      <c r="AV617" s="91">
        <f>SUM(DAY(BC616+7)*AV1)</f>
        <v>0</v>
      </c>
      <c r="AW617" s="91">
        <f>SUM(YEAR(BC616+7)*AV1)</f>
        <v>0</v>
      </c>
      <c r="AX617" s="91">
        <f t="shared" si="472"/>
        <v>1</v>
      </c>
      <c r="AY617" s="91">
        <f t="shared" si="470"/>
        <v>1</v>
      </c>
      <c r="AZ617" s="91">
        <f t="shared" si="471"/>
        <v>0</v>
      </c>
      <c r="BA617" s="91">
        <f t="shared" si="471"/>
        <v>0</v>
      </c>
      <c r="BB617" s="79">
        <f t="shared" si="473"/>
        <v>0</v>
      </c>
      <c r="BC617" s="91">
        <f t="shared" si="474"/>
        <v>0</v>
      </c>
      <c r="BD617" s="75" t="s">
        <v>59</v>
      </c>
      <c r="BE617" s="91">
        <f>IF(BC617&lt;BU42,((BC617*10)+5),999999)</f>
        <v>5</v>
      </c>
      <c r="BF617" s="91">
        <f t="shared" si="475"/>
        <v>1</v>
      </c>
      <c r="BG617" s="75">
        <f t="shared" si="476"/>
        <v>0</v>
      </c>
      <c r="BH617" s="75">
        <f t="shared" si="495"/>
        <v>0</v>
      </c>
      <c r="BI617" s="75" t="b">
        <f t="shared" si="477"/>
        <v>0</v>
      </c>
      <c r="BJ617" s="75">
        <f t="shared" si="478"/>
        <v>0</v>
      </c>
      <c r="BK617" s="75">
        <f t="shared" si="479"/>
        <v>0</v>
      </c>
      <c r="BL617" s="75" t="b">
        <f t="shared" si="480"/>
        <v>1</v>
      </c>
      <c r="BM617" s="75">
        <f t="shared" si="481"/>
        <v>0</v>
      </c>
      <c r="BN617" s="75">
        <f t="shared" si="482"/>
        <v>0</v>
      </c>
      <c r="BO617" s="75" t="b">
        <f t="shared" si="483"/>
        <v>0</v>
      </c>
      <c r="BP617" s="75">
        <f t="shared" si="484"/>
        <v>0</v>
      </c>
      <c r="BQ617" s="75">
        <f t="shared" si="485"/>
        <v>0</v>
      </c>
      <c r="BR617" s="75"/>
      <c r="BS617" s="72" t="b">
        <f t="shared" si="510"/>
        <v>0</v>
      </c>
      <c r="BT617" s="72">
        <f t="shared" si="516"/>
        <v>0</v>
      </c>
      <c r="BU617" s="69" t="str">
        <f t="shared" si="514"/>
        <v/>
      </c>
      <c r="BV617" s="75"/>
      <c r="BW617" s="75"/>
      <c r="BX617" s="75"/>
      <c r="BY617" s="75"/>
      <c r="BZ617" s="75"/>
      <c r="CA617" s="75"/>
      <c r="CB617" s="75"/>
      <c r="CC617" s="75"/>
      <c r="CD617" s="79">
        <f t="shared" si="486"/>
        <v>0</v>
      </c>
      <c r="CE617" s="92">
        <f>IF(CD617&lt;CE3,CD617,CE3)</f>
        <v>0</v>
      </c>
      <c r="CF617" s="72" t="str">
        <f>IF(CE617&gt;=CE3,"BALLOON","PMT")</f>
        <v>PMT</v>
      </c>
      <c r="CG617" s="91">
        <f t="shared" si="496"/>
        <v>0</v>
      </c>
      <c r="CH617" s="91">
        <f>IF(BX1=360,CB5,CG617)</f>
        <v>0</v>
      </c>
      <c r="CI617" s="75" t="b">
        <f t="shared" si="487"/>
        <v>0</v>
      </c>
      <c r="CJ617" s="75">
        <f t="shared" si="497"/>
        <v>0</v>
      </c>
      <c r="CK617" s="75">
        <f>SUM(CJ617*CK1)</f>
        <v>0</v>
      </c>
      <c r="CL617" s="98">
        <f t="shared" si="488"/>
        <v>0</v>
      </c>
      <c r="CM617" s="97">
        <f>IF(CF617="PMT",E16-CL617,0)</f>
        <v>0</v>
      </c>
      <c r="CN617" s="97">
        <f t="shared" si="502"/>
        <v>0</v>
      </c>
      <c r="CO617" s="97">
        <f t="shared" si="489"/>
        <v>0</v>
      </c>
      <c r="CP617" s="97">
        <f t="shared" si="490"/>
        <v>0</v>
      </c>
      <c r="CQ617" s="94">
        <f t="shared" si="491"/>
        <v>0</v>
      </c>
      <c r="CR617" s="95">
        <f t="shared" si="498"/>
        <v>0</v>
      </c>
      <c r="CS617" s="96">
        <f t="shared" si="492"/>
        <v>0</v>
      </c>
      <c r="CT617" s="75">
        <f t="shared" si="501"/>
        <v>0</v>
      </c>
      <c r="CU617" s="99">
        <f t="shared" si="493"/>
        <v>0</v>
      </c>
      <c r="CV617" s="99">
        <f t="shared" si="469"/>
        <v>0</v>
      </c>
      <c r="CW617" s="100">
        <f t="shared" si="499"/>
        <v>0</v>
      </c>
      <c r="CX617" s="75">
        <f>SUM(CR617*CT617*BE1)</f>
        <v>0</v>
      </c>
    </row>
    <row r="618" spans="1:102" ht="18.95" customHeight="1">
      <c r="A618" s="45" t="str">
        <f t="shared" si="504"/>
        <v/>
      </c>
      <c r="B618" s="55" t="str">
        <f t="shared" si="506"/>
        <v/>
      </c>
      <c r="C618" s="47" t="str">
        <f t="shared" si="505"/>
        <v/>
      </c>
      <c r="D618" s="56" t="str">
        <f t="shared" si="507"/>
        <v/>
      </c>
      <c r="E618" s="121" t="str">
        <f t="shared" si="511"/>
        <v/>
      </c>
      <c r="F618" s="121"/>
      <c r="G618" s="57" t="str">
        <f t="shared" si="508"/>
        <v/>
      </c>
      <c r="H618" s="57" t="str">
        <f t="shared" si="509"/>
        <v/>
      </c>
      <c r="I618" s="128" t="str">
        <f t="shared" si="512"/>
        <v/>
      </c>
      <c r="J618" s="128" t="str">
        <f t="shared" si="513"/>
        <v/>
      </c>
      <c r="K618" s="140" t="str">
        <f t="shared" si="515"/>
        <v/>
      </c>
      <c r="L618" s="140"/>
      <c r="M618" s="139" t="str">
        <f t="shared" si="517"/>
        <v/>
      </c>
      <c r="N618" s="139"/>
      <c r="O618" s="46" t="str">
        <f t="shared" si="518"/>
        <v/>
      </c>
      <c r="P618" s="51" t="str">
        <f t="shared" si="519"/>
        <v/>
      </c>
      <c r="Q618" s="51"/>
      <c r="R618" s="75">
        <f>IF(R617+1&lt;13,(R617+1)*S1,1*S1)</f>
        <v>0</v>
      </c>
      <c r="S618" s="75">
        <f>SUM(BG618*S1)</f>
        <v>0</v>
      </c>
      <c r="T618" s="75">
        <f>IF(R618=1,(T617+1)*S1,T617*S1)</f>
        <v>0</v>
      </c>
      <c r="U618" s="75">
        <f>IF(U617+3&lt;13,(U617+3)*V1,(U617-9)*V1)</f>
        <v>0</v>
      </c>
      <c r="V618" s="75">
        <f>SUM(BG618*V1)</f>
        <v>0</v>
      </c>
      <c r="W618" s="75">
        <f>IF(U618&lt;4,(W617+1)*V1,W617*V1)</f>
        <v>0</v>
      </c>
      <c r="X618" s="75">
        <f>IF(X617+6&lt;13,(X617+6)*Y1,(X617-6)*Y1)</f>
        <v>0</v>
      </c>
      <c r="Y618" s="75">
        <f>SUM(BG618*Y1)</f>
        <v>0</v>
      </c>
      <c r="Z618" s="75">
        <f>IF(X618&lt;6,(Z617+1)*Y1,Z617*Y1)</f>
        <v>0</v>
      </c>
      <c r="AA618" s="75">
        <f>SUM(AA617*AB1)</f>
        <v>0</v>
      </c>
      <c r="AB618" s="75">
        <f>SUM(BG618*AB1)</f>
        <v>0</v>
      </c>
      <c r="AC618" s="75">
        <f>SUM(AC617+1*AB1)</f>
        <v>0</v>
      </c>
      <c r="AD618" s="75">
        <v>0</v>
      </c>
      <c r="AE618" s="75">
        <v>0</v>
      </c>
      <c r="AF618" s="75">
        <v>0</v>
      </c>
      <c r="AG618" s="75">
        <f>IF(AG617+2&lt;13,(AG617+2)*AH1,(AG617-10)*AH1)</f>
        <v>0</v>
      </c>
      <c r="AH618" s="75">
        <f>SUM(BG618*AH1)</f>
        <v>0</v>
      </c>
      <c r="AI618" s="75">
        <f>IF(AG618&lt;3,(AI617+1)*AH1,AI617*AH1)</f>
        <v>0</v>
      </c>
      <c r="AJ618" s="75">
        <f>IF(AJ616=AJ617,(AJ617+1-AK618)*AL1,AJ617*AL1)</f>
        <v>0</v>
      </c>
      <c r="AK618" s="75">
        <f t="shared" si="503"/>
        <v>0</v>
      </c>
      <c r="AL618" s="75">
        <f>IF(AJ618-AJ617=0,(AL617+15)*AL1,AM1*AL1)</f>
        <v>0</v>
      </c>
      <c r="AM618" s="75">
        <f>IF(AK618=12,(AM617+1)*AL1,AM617*AL1)</f>
        <v>0</v>
      </c>
      <c r="AN618" s="75">
        <f>IF(AN616=AN617,(AN617+1-AO618)*AO1,AN617*AO1)</f>
        <v>0</v>
      </c>
      <c r="AO618" s="75">
        <f t="shared" si="494"/>
        <v>0</v>
      </c>
      <c r="AP618" s="75">
        <f>IF(AN617=AN618,BG618*AO1,(AP617-15)*AO1)</f>
        <v>0</v>
      </c>
      <c r="AQ618" s="75">
        <f>IF(AO618=12,(AQ617+1)*AO1,AQ617*AO1)</f>
        <v>0</v>
      </c>
      <c r="AR618" s="91">
        <f>SUM(MONTH(BC617+14)*AS1)</f>
        <v>0</v>
      </c>
      <c r="AS618" s="91">
        <f>SUM(DAY(BC617+14)*AS1)</f>
        <v>0</v>
      </c>
      <c r="AT618" s="91">
        <f>SUM(YEAR(BC617+14)*AS1)</f>
        <v>0</v>
      </c>
      <c r="AU618" s="91">
        <f>SUM(MONTH(BC617+7)*AV1)</f>
        <v>0</v>
      </c>
      <c r="AV618" s="91">
        <f>SUM(DAY(BC617+7)*AV1)</f>
        <v>0</v>
      </c>
      <c r="AW618" s="91">
        <f>SUM(YEAR(BC617+7)*AV1)</f>
        <v>0</v>
      </c>
      <c r="AX618" s="91">
        <f t="shared" si="472"/>
        <v>1</v>
      </c>
      <c r="AY618" s="91">
        <f t="shared" si="470"/>
        <v>1</v>
      </c>
      <c r="AZ618" s="91">
        <f t="shared" si="471"/>
        <v>0</v>
      </c>
      <c r="BA618" s="91">
        <f t="shared" si="471"/>
        <v>0</v>
      </c>
      <c r="BB618" s="79">
        <f t="shared" si="473"/>
        <v>0</v>
      </c>
      <c r="BC618" s="91">
        <f t="shared" si="474"/>
        <v>0</v>
      </c>
      <c r="BD618" s="75" t="s">
        <v>59</v>
      </c>
      <c r="BE618" s="91">
        <f>IF(BC618&lt;BU42,((BC618*10)+5),999999)</f>
        <v>5</v>
      </c>
      <c r="BF618" s="91">
        <f t="shared" si="475"/>
        <v>1</v>
      </c>
      <c r="BG618" s="75">
        <f t="shared" si="476"/>
        <v>0</v>
      </c>
      <c r="BH618" s="75">
        <f t="shared" si="495"/>
        <v>0</v>
      </c>
      <c r="BI618" s="75" t="b">
        <f t="shared" si="477"/>
        <v>0</v>
      </c>
      <c r="BJ618" s="75">
        <f t="shared" si="478"/>
        <v>0</v>
      </c>
      <c r="BK618" s="75">
        <f t="shared" si="479"/>
        <v>0</v>
      </c>
      <c r="BL618" s="75" t="b">
        <f t="shared" si="480"/>
        <v>1</v>
      </c>
      <c r="BM618" s="75">
        <f t="shared" si="481"/>
        <v>0</v>
      </c>
      <c r="BN618" s="75">
        <f t="shared" si="482"/>
        <v>0</v>
      </c>
      <c r="BO618" s="75" t="b">
        <f t="shared" si="483"/>
        <v>0</v>
      </c>
      <c r="BP618" s="75">
        <f t="shared" si="484"/>
        <v>0</v>
      </c>
      <c r="BQ618" s="75">
        <f t="shared" si="485"/>
        <v>0</v>
      </c>
      <c r="BR618" s="75"/>
      <c r="BS618" s="72" t="b">
        <f t="shared" si="510"/>
        <v>0</v>
      </c>
      <c r="BT618" s="72">
        <f t="shared" si="516"/>
        <v>0</v>
      </c>
      <c r="BU618" s="69" t="str">
        <f t="shared" si="514"/>
        <v/>
      </c>
      <c r="BV618" s="75"/>
      <c r="BW618" s="75"/>
      <c r="BX618" s="75"/>
      <c r="BY618" s="75"/>
      <c r="BZ618" s="75"/>
      <c r="CA618" s="75"/>
      <c r="CB618" s="75"/>
      <c r="CC618" s="75"/>
      <c r="CD618" s="79">
        <f t="shared" si="486"/>
        <v>0</v>
      </c>
      <c r="CE618" s="92">
        <f>IF(CD618&lt;CE3,CD618,CE3)</f>
        <v>0</v>
      </c>
      <c r="CF618" s="72" t="str">
        <f>IF(CE618&gt;=CE3,"BALLOON","PMT")</f>
        <v>PMT</v>
      </c>
      <c r="CG618" s="91">
        <f t="shared" si="496"/>
        <v>0</v>
      </c>
      <c r="CH618" s="91">
        <f>IF(BX1=360,CB5,CG618)</f>
        <v>0</v>
      </c>
      <c r="CI618" s="75" t="b">
        <f t="shared" si="487"/>
        <v>0</v>
      </c>
      <c r="CJ618" s="75">
        <f t="shared" si="497"/>
        <v>0</v>
      </c>
      <c r="CK618" s="75">
        <f>SUM(CJ618*CK1)</f>
        <v>0</v>
      </c>
      <c r="CL618" s="98">
        <f t="shared" si="488"/>
        <v>0</v>
      </c>
      <c r="CM618" s="97">
        <f>IF(CF618="PMT",E16-CL618,0)</f>
        <v>0</v>
      </c>
      <c r="CN618" s="97">
        <f t="shared" si="502"/>
        <v>0</v>
      </c>
      <c r="CO618" s="97">
        <f t="shared" si="489"/>
        <v>0</v>
      </c>
      <c r="CP618" s="97">
        <f t="shared" si="490"/>
        <v>0</v>
      </c>
      <c r="CQ618" s="94">
        <f t="shared" si="491"/>
        <v>0</v>
      </c>
      <c r="CR618" s="95">
        <f t="shared" si="498"/>
        <v>0</v>
      </c>
      <c r="CS618" s="96">
        <f t="shared" si="492"/>
        <v>0</v>
      </c>
      <c r="CT618" s="75">
        <f t="shared" si="501"/>
        <v>0</v>
      </c>
      <c r="CU618" s="99">
        <f t="shared" si="493"/>
        <v>0</v>
      </c>
      <c r="CV618" s="99">
        <f t="shared" si="469"/>
        <v>0</v>
      </c>
      <c r="CW618" s="100">
        <f t="shared" si="499"/>
        <v>0</v>
      </c>
      <c r="CX618" s="75">
        <f>SUM(CR618*CT618*BE1)</f>
        <v>0</v>
      </c>
    </row>
    <row r="619" spans="1:102" ht="18.95" customHeight="1">
      <c r="A619" s="45" t="str">
        <f t="shared" si="504"/>
        <v/>
      </c>
      <c r="B619" s="55" t="str">
        <f t="shared" si="506"/>
        <v/>
      </c>
      <c r="C619" s="47" t="str">
        <f t="shared" si="505"/>
        <v/>
      </c>
      <c r="D619" s="56" t="str">
        <f t="shared" si="507"/>
        <v/>
      </c>
      <c r="E619" s="121" t="str">
        <f t="shared" si="511"/>
        <v/>
      </c>
      <c r="F619" s="121"/>
      <c r="G619" s="57" t="str">
        <f t="shared" si="508"/>
        <v/>
      </c>
      <c r="H619" s="57" t="str">
        <f t="shared" si="509"/>
        <v/>
      </c>
      <c r="I619" s="128" t="str">
        <f t="shared" si="512"/>
        <v/>
      </c>
      <c r="J619" s="128" t="str">
        <f t="shared" si="513"/>
        <v/>
      </c>
      <c r="K619" s="140" t="str">
        <f t="shared" si="515"/>
        <v/>
      </c>
      <c r="L619" s="140"/>
      <c r="M619" s="139" t="str">
        <f t="shared" si="517"/>
        <v/>
      </c>
      <c r="N619" s="139"/>
      <c r="O619" s="46" t="str">
        <f t="shared" si="518"/>
        <v/>
      </c>
      <c r="P619" s="51" t="str">
        <f t="shared" si="519"/>
        <v/>
      </c>
      <c r="Q619" s="51"/>
      <c r="R619" s="75">
        <f>IF(R618+1&lt;13,(R618+1)*S1,1*S1)</f>
        <v>0</v>
      </c>
      <c r="S619" s="75">
        <f>SUM(BG619*S1)</f>
        <v>0</v>
      </c>
      <c r="T619" s="75">
        <f>IF(R619=1,(T618+1)*S1,T618*S1)</f>
        <v>0</v>
      </c>
      <c r="U619" s="75">
        <f>IF(U618+3&lt;13,(U618+3)*V1,(U618-9)*V1)</f>
        <v>0</v>
      </c>
      <c r="V619" s="75">
        <f>SUM(BG619*V1)</f>
        <v>0</v>
      </c>
      <c r="W619" s="75">
        <f>IF(U619&lt;4,(W618+1)*V1,W618*V1)</f>
        <v>0</v>
      </c>
      <c r="X619" s="75">
        <f>IF(X618+6&lt;13,(X618+6)*Y1,(X618-6)*Y1)</f>
        <v>0</v>
      </c>
      <c r="Y619" s="75">
        <f>SUM(BG619*Y1)</f>
        <v>0</v>
      </c>
      <c r="Z619" s="75">
        <f>IF(X619&lt;6,(Z618+1)*Y1,Z618*Y1)</f>
        <v>0</v>
      </c>
      <c r="AA619" s="75">
        <f>SUM(AA618*AB1)</f>
        <v>0</v>
      </c>
      <c r="AB619" s="75">
        <f>SUM(BG619*AB1)</f>
        <v>0</v>
      </c>
      <c r="AC619" s="75">
        <f>SUM(AC618+1*AB1)</f>
        <v>0</v>
      </c>
      <c r="AD619" s="75">
        <v>0</v>
      </c>
      <c r="AE619" s="75">
        <v>0</v>
      </c>
      <c r="AF619" s="75">
        <v>0</v>
      </c>
      <c r="AG619" s="75">
        <f>IF(AG618+2&lt;13,(AG618+2)*AH1,(AG618-10)*AH1)</f>
        <v>0</v>
      </c>
      <c r="AH619" s="75">
        <f>SUM(BG619*AH1)</f>
        <v>0</v>
      </c>
      <c r="AI619" s="75">
        <f>IF(AG619&lt;3,(AI618+1)*AH1,AI618*AH1)</f>
        <v>0</v>
      </c>
      <c r="AJ619" s="75">
        <f>IF(AJ617=AJ618,(AJ618+1-AK619)*AL1,AJ618*AL1)</f>
        <v>0</v>
      </c>
      <c r="AK619" s="75">
        <f t="shared" si="503"/>
        <v>0</v>
      </c>
      <c r="AL619" s="75">
        <f>IF(AJ619-AJ618=0,(AL618+15)*AL1,AM1*AL1)</f>
        <v>0</v>
      </c>
      <c r="AM619" s="75">
        <f>IF(AK619=12,(AM618+1)*AL1,AM618*AL1)</f>
        <v>0</v>
      </c>
      <c r="AN619" s="75">
        <f>IF(AN617=AN618,(AN618+1-AO619)*AO1,AN618*AO1)</f>
        <v>0</v>
      </c>
      <c r="AO619" s="75">
        <f t="shared" si="494"/>
        <v>0</v>
      </c>
      <c r="AP619" s="75">
        <f>IF(AN618=AN619,BG619*AO1,(AP618-15)*AO1)</f>
        <v>0</v>
      </c>
      <c r="AQ619" s="75">
        <f>IF(AO619=12,(AQ618+1)*AO1,AQ618*AO1)</f>
        <v>0</v>
      </c>
      <c r="AR619" s="91">
        <f>SUM(MONTH(BC618+14)*AS1)</f>
        <v>0</v>
      </c>
      <c r="AS619" s="91">
        <f>SUM(DAY(BC618+14)*AS1)</f>
        <v>0</v>
      </c>
      <c r="AT619" s="91">
        <f>SUM(YEAR(BC618+14)*AS1)</f>
        <v>0</v>
      </c>
      <c r="AU619" s="91">
        <f>SUM(MONTH(BC618+7)*AV1)</f>
        <v>0</v>
      </c>
      <c r="AV619" s="91">
        <f>SUM(DAY(BC618+7)*AV1)</f>
        <v>0</v>
      </c>
      <c r="AW619" s="91">
        <f>SUM(YEAR(BC618+7)*AV1)</f>
        <v>0</v>
      </c>
      <c r="AX619" s="91">
        <f t="shared" si="472"/>
        <v>1</v>
      </c>
      <c r="AY619" s="91">
        <f t="shared" si="470"/>
        <v>1</v>
      </c>
      <c r="AZ619" s="91">
        <f t="shared" si="471"/>
        <v>0</v>
      </c>
      <c r="BA619" s="91">
        <f t="shared" si="471"/>
        <v>0</v>
      </c>
      <c r="BB619" s="79">
        <f t="shared" si="473"/>
        <v>0</v>
      </c>
      <c r="BC619" s="91">
        <f t="shared" si="474"/>
        <v>0</v>
      </c>
      <c r="BD619" s="75" t="s">
        <v>59</v>
      </c>
      <c r="BE619" s="91">
        <f>IF(BC619&lt;BU42,((BC619*10)+5),999999)</f>
        <v>5</v>
      </c>
      <c r="BF619" s="91">
        <f t="shared" si="475"/>
        <v>1</v>
      </c>
      <c r="BG619" s="75">
        <f t="shared" si="476"/>
        <v>0</v>
      </c>
      <c r="BH619" s="75">
        <f t="shared" si="495"/>
        <v>0</v>
      </c>
      <c r="BI619" s="75" t="b">
        <f t="shared" si="477"/>
        <v>0</v>
      </c>
      <c r="BJ619" s="75">
        <f t="shared" si="478"/>
        <v>0</v>
      </c>
      <c r="BK619" s="75">
        <f t="shared" si="479"/>
        <v>0</v>
      </c>
      <c r="BL619" s="75" t="b">
        <f t="shared" si="480"/>
        <v>1</v>
      </c>
      <c r="BM619" s="75">
        <f t="shared" si="481"/>
        <v>0</v>
      </c>
      <c r="BN619" s="75">
        <f t="shared" si="482"/>
        <v>0</v>
      </c>
      <c r="BO619" s="75" t="b">
        <f t="shared" si="483"/>
        <v>0</v>
      </c>
      <c r="BP619" s="75">
        <f t="shared" si="484"/>
        <v>0</v>
      </c>
      <c r="BQ619" s="75">
        <f t="shared" si="485"/>
        <v>0</v>
      </c>
      <c r="BR619" s="75"/>
      <c r="BS619" s="72" t="b">
        <f t="shared" si="510"/>
        <v>0</v>
      </c>
      <c r="BT619" s="72">
        <f t="shared" si="516"/>
        <v>0</v>
      </c>
      <c r="BU619" s="69" t="str">
        <f t="shared" si="514"/>
        <v/>
      </c>
      <c r="BV619" s="75"/>
      <c r="BW619" s="75"/>
      <c r="BX619" s="75"/>
      <c r="BY619" s="75"/>
      <c r="BZ619" s="75"/>
      <c r="CA619" s="75"/>
      <c r="CB619" s="75"/>
      <c r="CC619" s="75"/>
      <c r="CD619" s="79">
        <f t="shared" si="486"/>
        <v>0</v>
      </c>
      <c r="CE619" s="92">
        <f>IF(CD619&lt;CE3,CD619,CE3)</f>
        <v>0</v>
      </c>
      <c r="CF619" s="72" t="str">
        <f>IF(CE619&gt;=CE3,"BALLOON","PMT")</f>
        <v>PMT</v>
      </c>
      <c r="CG619" s="91">
        <f t="shared" si="496"/>
        <v>0</v>
      </c>
      <c r="CH619" s="91">
        <f>IF(BX1=360,CB5,CG619)</f>
        <v>0</v>
      </c>
      <c r="CI619" s="75" t="b">
        <f t="shared" si="487"/>
        <v>0</v>
      </c>
      <c r="CJ619" s="75">
        <f t="shared" si="497"/>
        <v>0</v>
      </c>
      <c r="CK619" s="75">
        <f>SUM(CJ619*CK1)</f>
        <v>0</v>
      </c>
      <c r="CL619" s="98">
        <f t="shared" si="488"/>
        <v>0</v>
      </c>
      <c r="CM619" s="97">
        <f>IF(CF619="PMT",E16-CL619,0)</f>
        <v>0</v>
      </c>
      <c r="CN619" s="97">
        <f t="shared" si="502"/>
        <v>0</v>
      </c>
      <c r="CO619" s="97">
        <f t="shared" si="489"/>
        <v>0</v>
      </c>
      <c r="CP619" s="97">
        <f t="shared" si="490"/>
        <v>0</v>
      </c>
      <c r="CQ619" s="94">
        <f t="shared" si="491"/>
        <v>0</v>
      </c>
      <c r="CR619" s="95">
        <f t="shared" si="498"/>
        <v>0</v>
      </c>
      <c r="CS619" s="96">
        <f t="shared" si="492"/>
        <v>0</v>
      </c>
      <c r="CT619" s="75">
        <f t="shared" si="501"/>
        <v>0</v>
      </c>
      <c r="CU619" s="99">
        <f t="shared" si="493"/>
        <v>0</v>
      </c>
      <c r="CV619" s="99">
        <f t="shared" si="469"/>
        <v>0</v>
      </c>
      <c r="CW619" s="100">
        <f t="shared" si="499"/>
        <v>0</v>
      </c>
      <c r="CX619" s="75">
        <f>SUM(CR619*CT619*BE1)</f>
        <v>0</v>
      </c>
    </row>
    <row r="620" spans="1:102" ht="18.95" customHeight="1">
      <c r="A620" s="45" t="str">
        <f t="shared" si="504"/>
        <v/>
      </c>
      <c r="B620" s="55" t="str">
        <f t="shared" si="506"/>
        <v/>
      </c>
      <c r="C620" s="47" t="str">
        <f t="shared" si="505"/>
        <v/>
      </c>
      <c r="D620" s="56" t="str">
        <f t="shared" si="507"/>
        <v/>
      </c>
      <c r="E620" s="121" t="str">
        <f t="shared" si="511"/>
        <v/>
      </c>
      <c r="F620" s="121"/>
      <c r="G620" s="57" t="str">
        <f t="shared" si="508"/>
        <v/>
      </c>
      <c r="H620" s="57" t="str">
        <f t="shared" si="509"/>
        <v/>
      </c>
      <c r="I620" s="128" t="str">
        <f t="shared" si="512"/>
        <v/>
      </c>
      <c r="J620" s="128" t="str">
        <f t="shared" si="513"/>
        <v/>
      </c>
      <c r="K620" s="140" t="str">
        <f t="shared" si="515"/>
        <v/>
      </c>
      <c r="L620" s="140"/>
      <c r="M620" s="139" t="str">
        <f t="shared" si="517"/>
        <v/>
      </c>
      <c r="N620" s="139"/>
      <c r="O620" s="46" t="str">
        <f t="shared" si="518"/>
        <v/>
      </c>
      <c r="P620" s="51" t="str">
        <f t="shared" si="519"/>
        <v/>
      </c>
      <c r="Q620" s="51"/>
      <c r="R620" s="75">
        <f>IF(R619+1&lt;13,(R619+1)*S1,1*S1)</f>
        <v>0</v>
      </c>
      <c r="S620" s="75">
        <f>SUM(BG620*S1)</f>
        <v>0</v>
      </c>
      <c r="T620" s="75">
        <f>IF(R620=1,(T619+1)*S1,T619*S1)</f>
        <v>0</v>
      </c>
      <c r="U620" s="75">
        <f>IF(U619+3&lt;13,(U619+3)*V1,(U619-9)*V1)</f>
        <v>0</v>
      </c>
      <c r="V620" s="75">
        <f>SUM(BG620*V1)</f>
        <v>0</v>
      </c>
      <c r="W620" s="75">
        <f>IF(U620&lt;4,(W619+1)*V1,W619*V1)</f>
        <v>0</v>
      </c>
      <c r="X620" s="75">
        <f>IF(X619+6&lt;13,(X619+6)*Y1,(X619-6)*Y1)</f>
        <v>0</v>
      </c>
      <c r="Y620" s="75">
        <f>SUM(BG620*Y1)</f>
        <v>0</v>
      </c>
      <c r="Z620" s="75">
        <f>IF(X620&lt;6,(Z619+1)*Y1,Z619*Y1)</f>
        <v>0</v>
      </c>
      <c r="AA620" s="75">
        <f>SUM(AA619*AB1)</f>
        <v>0</v>
      </c>
      <c r="AB620" s="75">
        <f>SUM(BG620*AB1)</f>
        <v>0</v>
      </c>
      <c r="AC620" s="75">
        <f>SUM(AC619+1*AB1)</f>
        <v>0</v>
      </c>
      <c r="AD620" s="75">
        <v>0</v>
      </c>
      <c r="AE620" s="75">
        <v>0</v>
      </c>
      <c r="AF620" s="75">
        <v>0</v>
      </c>
      <c r="AG620" s="75">
        <f>IF(AG619+2&lt;13,(AG619+2)*AH1,(AG619-10)*AH1)</f>
        <v>0</v>
      </c>
      <c r="AH620" s="75">
        <f>SUM(BG620*AH1)</f>
        <v>0</v>
      </c>
      <c r="AI620" s="75">
        <f>IF(AG620&lt;3,(AI619+1)*AH1,AI619*AH1)</f>
        <v>0</v>
      </c>
      <c r="AJ620" s="75">
        <f>IF(AJ618=AJ619,(AJ619+1-AK620)*AL1,AJ619*AL1)</f>
        <v>0</v>
      </c>
      <c r="AK620" s="75">
        <f t="shared" si="503"/>
        <v>0</v>
      </c>
      <c r="AL620" s="75">
        <f>IF(AJ620-AJ619=0,(AL619+15)*AL1,AM1*AL1)</f>
        <v>0</v>
      </c>
      <c r="AM620" s="75">
        <f>IF(AK620=12,(AM619+1)*AL1,AM619*AL1)</f>
        <v>0</v>
      </c>
      <c r="AN620" s="75">
        <f>IF(AN618=AN619,(AN619+1-AO620)*AO1,AN619*AO1)</f>
        <v>0</v>
      </c>
      <c r="AO620" s="75">
        <f t="shared" si="494"/>
        <v>0</v>
      </c>
      <c r="AP620" s="75">
        <f>IF(AN619=AN620,BG620*AO1,(AP619-15)*AO1)</f>
        <v>0</v>
      </c>
      <c r="AQ620" s="75">
        <f>IF(AO620=12,(AQ619+1)*AO1,AQ619*AO1)</f>
        <v>0</v>
      </c>
      <c r="AR620" s="91">
        <f>SUM(MONTH(BC619+14)*AS1)</f>
        <v>0</v>
      </c>
      <c r="AS620" s="91">
        <f>SUM(DAY(BC619+14)*AS1)</f>
        <v>0</v>
      </c>
      <c r="AT620" s="91">
        <f>SUM(YEAR(BC619+14)*AS1)</f>
        <v>0</v>
      </c>
      <c r="AU620" s="91">
        <f>SUM(MONTH(BC619+7)*AV1)</f>
        <v>0</v>
      </c>
      <c r="AV620" s="91">
        <f>SUM(DAY(BC619+7)*AV1)</f>
        <v>0</v>
      </c>
      <c r="AW620" s="91">
        <f>SUM(YEAR(BC619+7)*AV1)</f>
        <v>0</v>
      </c>
      <c r="AX620" s="91">
        <f t="shared" si="472"/>
        <v>1</v>
      </c>
      <c r="AY620" s="91">
        <f t="shared" si="470"/>
        <v>1</v>
      </c>
      <c r="AZ620" s="91">
        <f t="shared" si="471"/>
        <v>0</v>
      </c>
      <c r="BA620" s="91">
        <f t="shared" si="471"/>
        <v>0</v>
      </c>
      <c r="BB620" s="79">
        <f t="shared" si="473"/>
        <v>0</v>
      </c>
      <c r="BC620" s="91">
        <f t="shared" si="474"/>
        <v>0</v>
      </c>
      <c r="BD620" s="75" t="s">
        <v>59</v>
      </c>
      <c r="BE620" s="91">
        <f>IF(BC620&lt;BU42,((BC620*10)+5),999999)</f>
        <v>5</v>
      </c>
      <c r="BF620" s="91">
        <f t="shared" si="475"/>
        <v>1</v>
      </c>
      <c r="BG620" s="75">
        <f t="shared" si="476"/>
        <v>0</v>
      </c>
      <c r="BH620" s="75">
        <f t="shared" si="495"/>
        <v>0</v>
      </c>
      <c r="BI620" s="75" t="b">
        <f t="shared" si="477"/>
        <v>0</v>
      </c>
      <c r="BJ620" s="75">
        <f t="shared" si="478"/>
        <v>0</v>
      </c>
      <c r="BK620" s="75">
        <f t="shared" si="479"/>
        <v>0</v>
      </c>
      <c r="BL620" s="75" t="b">
        <f t="shared" si="480"/>
        <v>1</v>
      </c>
      <c r="BM620" s="75">
        <f t="shared" si="481"/>
        <v>0</v>
      </c>
      <c r="BN620" s="75">
        <f t="shared" si="482"/>
        <v>0</v>
      </c>
      <c r="BO620" s="75" t="b">
        <f t="shared" si="483"/>
        <v>0</v>
      </c>
      <c r="BP620" s="75">
        <f t="shared" si="484"/>
        <v>0</v>
      </c>
      <c r="BQ620" s="75">
        <f t="shared" si="485"/>
        <v>0</v>
      </c>
      <c r="BR620" s="75"/>
      <c r="BS620" s="72" t="b">
        <f t="shared" si="510"/>
        <v>0</v>
      </c>
      <c r="BT620" s="72">
        <f t="shared" si="516"/>
        <v>0</v>
      </c>
      <c r="BU620" s="69" t="str">
        <f t="shared" si="514"/>
        <v/>
      </c>
      <c r="BV620" s="75"/>
      <c r="BW620" s="75"/>
      <c r="BX620" s="75"/>
      <c r="BY620" s="75"/>
      <c r="BZ620" s="75"/>
      <c r="CA620" s="75"/>
      <c r="CB620" s="75"/>
      <c r="CC620" s="75"/>
      <c r="CD620" s="79">
        <f t="shared" si="486"/>
        <v>0</v>
      </c>
      <c r="CE620" s="92">
        <f>IF(CD620&lt;CE3,CD620,CE3)</f>
        <v>0</v>
      </c>
      <c r="CF620" s="72" t="str">
        <f>IF(CE620&gt;=CE3,"BALLOON","PMT")</f>
        <v>PMT</v>
      </c>
      <c r="CG620" s="91">
        <f t="shared" si="496"/>
        <v>0</v>
      </c>
      <c r="CH620" s="91">
        <f>IF(BX1=360,CB5,CG620)</f>
        <v>0</v>
      </c>
      <c r="CI620" s="75" t="b">
        <f t="shared" si="487"/>
        <v>0</v>
      </c>
      <c r="CJ620" s="75">
        <f t="shared" si="497"/>
        <v>0</v>
      </c>
      <c r="CK620" s="75">
        <f>SUM(CJ620*CK1)</f>
        <v>0</v>
      </c>
      <c r="CL620" s="98">
        <f t="shared" si="488"/>
        <v>0</v>
      </c>
      <c r="CM620" s="97">
        <f>IF(CF620="PMT",E16-CL620,0)</f>
        <v>0</v>
      </c>
      <c r="CN620" s="97">
        <f t="shared" si="502"/>
        <v>0</v>
      </c>
      <c r="CO620" s="97">
        <f t="shared" si="489"/>
        <v>0</v>
      </c>
      <c r="CP620" s="97">
        <f t="shared" si="490"/>
        <v>0</v>
      </c>
      <c r="CQ620" s="94">
        <f t="shared" si="491"/>
        <v>0</v>
      </c>
      <c r="CR620" s="95">
        <f t="shared" si="498"/>
        <v>0</v>
      </c>
      <c r="CS620" s="96">
        <f t="shared" si="492"/>
        <v>0</v>
      </c>
      <c r="CT620" s="75">
        <f t="shared" si="501"/>
        <v>0</v>
      </c>
      <c r="CU620" s="99">
        <f t="shared" si="493"/>
        <v>0</v>
      </c>
      <c r="CV620" s="99">
        <f t="shared" si="469"/>
        <v>0</v>
      </c>
      <c r="CW620" s="100">
        <f t="shared" si="499"/>
        <v>0</v>
      </c>
      <c r="CX620" s="75">
        <f>SUM(CR620*CT620*BE1)</f>
        <v>0</v>
      </c>
    </row>
    <row r="621" spans="1:102" ht="18.95" customHeight="1">
      <c r="A621" s="45" t="str">
        <f t="shared" si="504"/>
        <v/>
      </c>
      <c r="B621" s="55" t="str">
        <f t="shared" si="506"/>
        <v/>
      </c>
      <c r="C621" s="47" t="str">
        <f t="shared" si="505"/>
        <v/>
      </c>
      <c r="D621" s="56" t="str">
        <f t="shared" si="507"/>
        <v/>
      </c>
      <c r="E621" s="121" t="str">
        <f t="shared" si="511"/>
        <v/>
      </c>
      <c r="F621" s="121"/>
      <c r="G621" s="57" t="str">
        <f t="shared" si="508"/>
        <v/>
      </c>
      <c r="H621" s="57" t="str">
        <f t="shared" si="509"/>
        <v/>
      </c>
      <c r="I621" s="128" t="str">
        <f t="shared" si="512"/>
        <v/>
      </c>
      <c r="J621" s="128" t="str">
        <f t="shared" si="513"/>
        <v/>
      </c>
      <c r="K621" s="140" t="str">
        <f t="shared" si="515"/>
        <v/>
      </c>
      <c r="L621" s="140"/>
      <c r="M621" s="139" t="str">
        <f t="shared" si="517"/>
        <v/>
      </c>
      <c r="N621" s="139"/>
      <c r="O621" s="46" t="str">
        <f t="shared" si="518"/>
        <v/>
      </c>
      <c r="P621" s="51" t="str">
        <f t="shared" si="519"/>
        <v/>
      </c>
      <c r="Q621" s="51"/>
      <c r="R621" s="75">
        <f>IF(R620+1&lt;13,(R620+1)*S1,1*S1)</f>
        <v>0</v>
      </c>
      <c r="S621" s="75">
        <f>SUM(BG621*S1)</f>
        <v>0</v>
      </c>
      <c r="T621" s="75">
        <f>IF(R621=1,(T620+1)*S1,T620*S1)</f>
        <v>0</v>
      </c>
      <c r="U621" s="75">
        <f>IF(U620+3&lt;13,(U620+3)*V1,(U620-9)*V1)</f>
        <v>0</v>
      </c>
      <c r="V621" s="75">
        <f>SUM(BG621*V1)</f>
        <v>0</v>
      </c>
      <c r="W621" s="75">
        <f>IF(U621&lt;4,(W620+1)*V1,W620*V1)</f>
        <v>0</v>
      </c>
      <c r="X621" s="75">
        <f>IF(X620+6&lt;13,(X620+6)*Y1,(X620-6)*Y1)</f>
        <v>0</v>
      </c>
      <c r="Y621" s="75">
        <f>SUM(BG621*Y1)</f>
        <v>0</v>
      </c>
      <c r="Z621" s="75">
        <f>IF(X621&lt;6,(Z620+1)*Y1,Z620*Y1)</f>
        <v>0</v>
      </c>
      <c r="AA621" s="75">
        <f>SUM(AA620*AB1)</f>
        <v>0</v>
      </c>
      <c r="AB621" s="75">
        <f>SUM(BG621*AB1)</f>
        <v>0</v>
      </c>
      <c r="AC621" s="75">
        <f>SUM(AC620+1*AB1)</f>
        <v>0</v>
      </c>
      <c r="AD621" s="75">
        <v>0</v>
      </c>
      <c r="AE621" s="75">
        <v>0</v>
      </c>
      <c r="AF621" s="75">
        <v>0</v>
      </c>
      <c r="AG621" s="75">
        <f>IF(AG620+2&lt;13,(AG620+2)*AH1,(AG620-10)*AH1)</f>
        <v>0</v>
      </c>
      <c r="AH621" s="75">
        <f>SUM(BG621*AH1)</f>
        <v>0</v>
      </c>
      <c r="AI621" s="75">
        <f>IF(AG621&lt;3,(AI620+1)*AH1,AI620*AH1)</f>
        <v>0</v>
      </c>
      <c r="AJ621" s="75">
        <f>IF(AJ619=AJ620,(AJ620+1-AK621)*AL1,AJ620*AL1)</f>
        <v>0</v>
      </c>
      <c r="AK621" s="75">
        <f t="shared" si="503"/>
        <v>0</v>
      </c>
      <c r="AL621" s="75">
        <f>IF(AJ621-AJ620=0,(AL620+15)*AL1,AM1*AL1)</f>
        <v>0</v>
      </c>
      <c r="AM621" s="75">
        <f>IF(AK621=12,(AM620+1)*AL1,AM620*AL1)</f>
        <v>0</v>
      </c>
      <c r="AN621" s="75">
        <f>IF(AN619=AN620,(AN620+1-AO621)*AO1,AN620*AO1)</f>
        <v>0</v>
      </c>
      <c r="AO621" s="75">
        <f t="shared" si="494"/>
        <v>0</v>
      </c>
      <c r="AP621" s="75">
        <f>IF(AN620=AN621,BG621*AO1,(AP620-15)*AO1)</f>
        <v>0</v>
      </c>
      <c r="AQ621" s="75">
        <f>IF(AO621=12,(AQ620+1)*AO1,AQ620*AO1)</f>
        <v>0</v>
      </c>
      <c r="AR621" s="91">
        <f>SUM(MONTH(BC620+14)*AS1)</f>
        <v>0</v>
      </c>
      <c r="AS621" s="91">
        <f>SUM(DAY(BC620+14)*AS1)</f>
        <v>0</v>
      </c>
      <c r="AT621" s="91">
        <f>SUM(YEAR(BC620+14)*AS1)</f>
        <v>0</v>
      </c>
      <c r="AU621" s="91">
        <f>SUM(MONTH(BC620+7)*AV1)</f>
        <v>0</v>
      </c>
      <c r="AV621" s="91">
        <f>SUM(DAY(BC620+7)*AV1)</f>
        <v>0</v>
      </c>
      <c r="AW621" s="91">
        <f>SUM(YEAR(BC620+7)*AV1)</f>
        <v>0</v>
      </c>
      <c r="AX621" s="91">
        <f t="shared" si="472"/>
        <v>1</v>
      </c>
      <c r="AY621" s="91">
        <f t="shared" si="470"/>
        <v>1</v>
      </c>
      <c r="AZ621" s="91">
        <f t="shared" si="471"/>
        <v>0</v>
      </c>
      <c r="BA621" s="91">
        <f t="shared" si="471"/>
        <v>0</v>
      </c>
      <c r="BB621" s="79">
        <f t="shared" si="473"/>
        <v>0</v>
      </c>
      <c r="BC621" s="91">
        <f t="shared" si="474"/>
        <v>0</v>
      </c>
      <c r="BD621" s="75" t="s">
        <v>59</v>
      </c>
      <c r="BE621" s="91">
        <f>IF(BC621&lt;BU42,((BC621*10)+5),999999)</f>
        <v>5</v>
      </c>
      <c r="BF621" s="91">
        <f t="shared" si="475"/>
        <v>1</v>
      </c>
      <c r="BG621" s="75">
        <f t="shared" si="476"/>
        <v>0</v>
      </c>
      <c r="BH621" s="75">
        <f t="shared" si="495"/>
        <v>0</v>
      </c>
      <c r="BI621" s="75" t="b">
        <f t="shared" si="477"/>
        <v>0</v>
      </c>
      <c r="BJ621" s="75">
        <f t="shared" si="478"/>
        <v>0</v>
      </c>
      <c r="BK621" s="75">
        <f t="shared" si="479"/>
        <v>0</v>
      </c>
      <c r="BL621" s="75" t="b">
        <f t="shared" si="480"/>
        <v>1</v>
      </c>
      <c r="BM621" s="75">
        <f t="shared" si="481"/>
        <v>0</v>
      </c>
      <c r="BN621" s="75">
        <f t="shared" si="482"/>
        <v>0</v>
      </c>
      <c r="BO621" s="75" t="b">
        <f t="shared" si="483"/>
        <v>0</v>
      </c>
      <c r="BP621" s="75">
        <f t="shared" si="484"/>
        <v>0</v>
      </c>
      <c r="BQ621" s="75">
        <f t="shared" si="485"/>
        <v>0</v>
      </c>
      <c r="BR621" s="75"/>
      <c r="BS621" s="72" t="b">
        <f t="shared" si="510"/>
        <v>0</v>
      </c>
      <c r="BT621" s="72">
        <f t="shared" si="516"/>
        <v>0</v>
      </c>
      <c r="BU621" s="69" t="str">
        <f t="shared" si="514"/>
        <v/>
      </c>
      <c r="BV621" s="75"/>
      <c r="BW621" s="75"/>
      <c r="BX621" s="75"/>
      <c r="BY621" s="75"/>
      <c r="BZ621" s="75"/>
      <c r="CA621" s="75"/>
      <c r="CB621" s="75"/>
      <c r="CC621" s="75"/>
      <c r="CD621" s="79">
        <f t="shared" si="486"/>
        <v>0</v>
      </c>
      <c r="CE621" s="92">
        <f>IF(CD621&lt;CE3,CD621,CE3)</f>
        <v>0</v>
      </c>
      <c r="CF621" s="72" t="str">
        <f>IF(CE621&gt;=CE3,"BALLOON","PMT")</f>
        <v>PMT</v>
      </c>
      <c r="CG621" s="91">
        <f t="shared" si="496"/>
        <v>0</v>
      </c>
      <c r="CH621" s="91">
        <f>IF(BX1=360,CB5,CG621)</f>
        <v>0</v>
      </c>
      <c r="CI621" s="75" t="b">
        <f t="shared" si="487"/>
        <v>0</v>
      </c>
      <c r="CJ621" s="75">
        <f t="shared" si="497"/>
        <v>0</v>
      </c>
      <c r="CK621" s="75">
        <f>SUM(CJ621*CK1)</f>
        <v>0</v>
      </c>
      <c r="CL621" s="98">
        <f t="shared" si="488"/>
        <v>0</v>
      </c>
      <c r="CM621" s="97">
        <f>IF(CF621="PMT",E16-CL621,0)</f>
        <v>0</v>
      </c>
      <c r="CN621" s="97">
        <f t="shared" si="502"/>
        <v>0</v>
      </c>
      <c r="CO621" s="97">
        <f t="shared" si="489"/>
        <v>0</v>
      </c>
      <c r="CP621" s="97">
        <f t="shared" si="490"/>
        <v>0</v>
      </c>
      <c r="CQ621" s="94">
        <f t="shared" si="491"/>
        <v>0</v>
      </c>
      <c r="CR621" s="95">
        <f t="shared" si="498"/>
        <v>0</v>
      </c>
      <c r="CS621" s="96">
        <f t="shared" si="492"/>
        <v>0</v>
      </c>
      <c r="CT621" s="75">
        <f t="shared" si="501"/>
        <v>0</v>
      </c>
      <c r="CU621" s="99">
        <f t="shared" si="493"/>
        <v>0</v>
      </c>
      <c r="CV621" s="99">
        <f t="shared" si="469"/>
        <v>0</v>
      </c>
      <c r="CW621" s="100">
        <f t="shared" si="499"/>
        <v>0</v>
      </c>
      <c r="CX621" s="75">
        <f>SUM(CR621*CT621*BE1)</f>
        <v>0</v>
      </c>
    </row>
    <row r="622" spans="1:102" ht="18.95" customHeight="1">
      <c r="A622" s="45" t="str">
        <f t="shared" si="504"/>
        <v/>
      </c>
      <c r="B622" s="55" t="str">
        <f t="shared" si="506"/>
        <v/>
      </c>
      <c r="C622" s="47" t="str">
        <f t="shared" si="505"/>
        <v/>
      </c>
      <c r="D622" s="56" t="str">
        <f t="shared" si="507"/>
        <v/>
      </c>
      <c r="E622" s="121" t="str">
        <f t="shared" si="511"/>
        <v/>
      </c>
      <c r="F622" s="121"/>
      <c r="G622" s="57" t="str">
        <f t="shared" si="508"/>
        <v/>
      </c>
      <c r="H622" s="57" t="str">
        <f t="shared" si="509"/>
        <v/>
      </c>
      <c r="I622" s="128" t="str">
        <f t="shared" si="512"/>
        <v/>
      </c>
      <c r="J622" s="128" t="str">
        <f t="shared" si="513"/>
        <v/>
      </c>
      <c r="K622" s="140" t="str">
        <f t="shared" si="515"/>
        <v/>
      </c>
      <c r="L622" s="140"/>
      <c r="M622" s="139" t="str">
        <f t="shared" si="517"/>
        <v/>
      </c>
      <c r="N622" s="139"/>
      <c r="O622" s="46" t="str">
        <f t="shared" si="518"/>
        <v/>
      </c>
      <c r="P622" s="51" t="str">
        <f t="shared" si="519"/>
        <v/>
      </c>
      <c r="Q622" s="51"/>
      <c r="R622" s="75">
        <f>IF(R621+1&lt;13,(R621+1)*S1,1*S1)</f>
        <v>0</v>
      </c>
      <c r="S622" s="75">
        <f>SUM(BG622*S1)</f>
        <v>0</v>
      </c>
      <c r="T622" s="75">
        <f>IF(R622=1,(T621+1)*S1,T621*S1)</f>
        <v>0</v>
      </c>
      <c r="U622" s="75">
        <f>IF(U621+3&lt;13,(U621+3)*V1,(U621-9)*V1)</f>
        <v>0</v>
      </c>
      <c r="V622" s="75">
        <f>SUM(BG622*V1)</f>
        <v>0</v>
      </c>
      <c r="W622" s="75">
        <f>IF(U622&lt;4,(W621+1)*V1,W621*V1)</f>
        <v>0</v>
      </c>
      <c r="X622" s="75">
        <f>IF(X621+6&lt;13,(X621+6)*Y1,(X621-6)*Y1)</f>
        <v>0</v>
      </c>
      <c r="Y622" s="75">
        <f>SUM(BG622*Y1)</f>
        <v>0</v>
      </c>
      <c r="Z622" s="75">
        <f>IF(X622&lt;6,(Z621+1)*Y1,Z621*Y1)</f>
        <v>0</v>
      </c>
      <c r="AA622" s="75">
        <f>SUM(AA621*AB1)</f>
        <v>0</v>
      </c>
      <c r="AB622" s="75">
        <f>SUM(BG622*AB1)</f>
        <v>0</v>
      </c>
      <c r="AC622" s="75">
        <f>SUM(AC621+1*AB1)</f>
        <v>0</v>
      </c>
      <c r="AD622" s="75">
        <v>0</v>
      </c>
      <c r="AE622" s="75">
        <v>0</v>
      </c>
      <c r="AF622" s="75">
        <v>0</v>
      </c>
      <c r="AG622" s="75">
        <f>IF(AG621+2&lt;13,(AG621+2)*AH1,(AG621-10)*AH1)</f>
        <v>0</v>
      </c>
      <c r="AH622" s="75">
        <f>SUM(BG622*AH1)</f>
        <v>0</v>
      </c>
      <c r="AI622" s="75">
        <f>IF(AG622&lt;3,(AI621+1)*AH1,AI621*AH1)</f>
        <v>0</v>
      </c>
      <c r="AJ622" s="75">
        <f>IF(AJ620=AJ621,(AJ621+1-AK622)*AL1,AJ621*AL1)</f>
        <v>0</v>
      </c>
      <c r="AK622" s="75">
        <f t="shared" si="503"/>
        <v>0</v>
      </c>
      <c r="AL622" s="75">
        <f>IF(AJ622-AJ621=0,(AL621+15)*AL1,AM1*AL1)</f>
        <v>0</v>
      </c>
      <c r="AM622" s="75">
        <f>IF(AK622=12,(AM621+1)*AL1,AM621*AL1)</f>
        <v>0</v>
      </c>
      <c r="AN622" s="75">
        <f>IF(AN620=AN621,(AN621+1-AO622)*AO1,AN621*AO1)</f>
        <v>0</v>
      </c>
      <c r="AO622" s="75">
        <f t="shared" si="494"/>
        <v>0</v>
      </c>
      <c r="AP622" s="75">
        <f>IF(AN621=AN622,BG622*AO1,(AP621-15)*AO1)</f>
        <v>0</v>
      </c>
      <c r="AQ622" s="75">
        <f>IF(AO622=12,(AQ621+1)*AO1,AQ621*AO1)</f>
        <v>0</v>
      </c>
      <c r="AR622" s="91">
        <f>SUM(MONTH(BC621+14)*AS1)</f>
        <v>0</v>
      </c>
      <c r="AS622" s="91">
        <f>SUM(DAY(BC621+14)*AS1)</f>
        <v>0</v>
      </c>
      <c r="AT622" s="91">
        <f>SUM(YEAR(BC621+14)*AS1)</f>
        <v>0</v>
      </c>
      <c r="AU622" s="91">
        <f>SUM(MONTH(BC621+7)*AV1)</f>
        <v>0</v>
      </c>
      <c r="AV622" s="91">
        <f>SUM(DAY(BC621+7)*AV1)</f>
        <v>0</v>
      </c>
      <c r="AW622" s="91">
        <f>SUM(YEAR(BC621+7)*AV1)</f>
        <v>0</v>
      </c>
      <c r="AX622" s="91">
        <f t="shared" si="472"/>
        <v>1</v>
      </c>
      <c r="AY622" s="91">
        <f t="shared" si="470"/>
        <v>1</v>
      </c>
      <c r="AZ622" s="91">
        <f t="shared" si="471"/>
        <v>0</v>
      </c>
      <c r="BA622" s="91">
        <f t="shared" si="471"/>
        <v>0</v>
      </c>
      <c r="BB622" s="79">
        <f t="shared" si="473"/>
        <v>0</v>
      </c>
      <c r="BC622" s="91">
        <f t="shared" si="474"/>
        <v>0</v>
      </c>
      <c r="BD622" s="75" t="s">
        <v>59</v>
      </c>
      <c r="BE622" s="91">
        <f>IF(BC622&lt;BU42,((BC622*10)+5),999999)</f>
        <v>5</v>
      </c>
      <c r="BF622" s="91">
        <f t="shared" si="475"/>
        <v>1</v>
      </c>
      <c r="BG622" s="75">
        <f t="shared" si="476"/>
        <v>0</v>
      </c>
      <c r="BH622" s="75">
        <f t="shared" si="495"/>
        <v>0</v>
      </c>
      <c r="BI622" s="75" t="b">
        <f t="shared" si="477"/>
        <v>0</v>
      </c>
      <c r="BJ622" s="75">
        <f t="shared" si="478"/>
        <v>0</v>
      </c>
      <c r="BK622" s="75">
        <f t="shared" si="479"/>
        <v>0</v>
      </c>
      <c r="BL622" s="75" t="b">
        <f t="shared" si="480"/>
        <v>1</v>
      </c>
      <c r="BM622" s="75">
        <f t="shared" si="481"/>
        <v>0</v>
      </c>
      <c r="BN622" s="75">
        <f t="shared" si="482"/>
        <v>0</v>
      </c>
      <c r="BO622" s="75" t="b">
        <f t="shared" si="483"/>
        <v>0</v>
      </c>
      <c r="BP622" s="75">
        <f t="shared" si="484"/>
        <v>0</v>
      </c>
      <c r="BQ622" s="75">
        <f t="shared" si="485"/>
        <v>0</v>
      </c>
      <c r="BR622" s="75"/>
      <c r="BS622" s="72" t="b">
        <f t="shared" si="510"/>
        <v>0</v>
      </c>
      <c r="BT622" s="72">
        <f t="shared" si="516"/>
        <v>0</v>
      </c>
      <c r="BU622" s="69" t="str">
        <f t="shared" si="514"/>
        <v/>
      </c>
      <c r="BV622" s="75"/>
      <c r="BW622" s="75"/>
      <c r="BX622" s="75"/>
      <c r="BY622" s="75"/>
      <c r="BZ622" s="75"/>
      <c r="CA622" s="75"/>
      <c r="CB622" s="75"/>
      <c r="CC622" s="75"/>
      <c r="CD622" s="79">
        <f t="shared" si="486"/>
        <v>0</v>
      </c>
      <c r="CE622" s="92">
        <f>IF(CD622&lt;CE3,CD622,CE3)</f>
        <v>0</v>
      </c>
      <c r="CF622" s="72" t="str">
        <f>IF(CE622&gt;=CE3,"BALLOON","PMT")</f>
        <v>PMT</v>
      </c>
      <c r="CG622" s="91">
        <f t="shared" si="496"/>
        <v>0</v>
      </c>
      <c r="CH622" s="91">
        <f>IF(BX1=360,CB5,CG622)</f>
        <v>0</v>
      </c>
      <c r="CI622" s="75" t="b">
        <f t="shared" si="487"/>
        <v>0</v>
      </c>
      <c r="CJ622" s="75">
        <f t="shared" si="497"/>
        <v>0</v>
      </c>
      <c r="CK622" s="75">
        <f>SUM(CJ622*CK1)</f>
        <v>0</v>
      </c>
      <c r="CL622" s="98">
        <f t="shared" si="488"/>
        <v>0</v>
      </c>
      <c r="CM622" s="97">
        <f>IF(CF622="PMT",E16-CL622,0)</f>
        <v>0</v>
      </c>
      <c r="CN622" s="97">
        <f t="shared" si="502"/>
        <v>0</v>
      </c>
      <c r="CO622" s="97">
        <f t="shared" si="489"/>
        <v>0</v>
      </c>
      <c r="CP622" s="97">
        <f t="shared" si="490"/>
        <v>0</v>
      </c>
      <c r="CQ622" s="94">
        <f t="shared" si="491"/>
        <v>0</v>
      </c>
      <c r="CR622" s="95">
        <f t="shared" si="498"/>
        <v>0</v>
      </c>
      <c r="CS622" s="96">
        <f t="shared" si="492"/>
        <v>0</v>
      </c>
      <c r="CT622" s="75">
        <f t="shared" si="501"/>
        <v>0</v>
      </c>
      <c r="CU622" s="99">
        <f t="shared" si="493"/>
        <v>0</v>
      </c>
      <c r="CV622" s="99">
        <f t="shared" si="469"/>
        <v>0</v>
      </c>
      <c r="CW622" s="100">
        <f t="shared" si="499"/>
        <v>0</v>
      </c>
      <c r="CX622" s="75">
        <f>SUM(CR622*CT622*BE1)</f>
        <v>0</v>
      </c>
    </row>
    <row r="623" spans="1:102" ht="18.95" customHeight="1">
      <c r="A623" s="45" t="str">
        <f>IF(BT624 &lt; BT625, BT625,"")</f>
        <v/>
      </c>
      <c r="B623" s="55" t="str">
        <f t="shared" si="506"/>
        <v/>
      </c>
      <c r="C623" s="47" t="str">
        <f t="shared" si="505"/>
        <v/>
      </c>
      <c r="D623" s="56" t="str">
        <f t="shared" si="507"/>
        <v/>
      </c>
      <c r="E623" s="121" t="str">
        <f t="shared" si="511"/>
        <v/>
      </c>
      <c r="F623" s="121"/>
      <c r="G623" s="57" t="str">
        <f t="shared" si="508"/>
        <v/>
      </c>
      <c r="H623" s="57" t="str">
        <f t="shared" si="509"/>
        <v/>
      </c>
      <c r="I623" s="128" t="str">
        <f t="shared" si="512"/>
        <v/>
      </c>
      <c r="J623" s="128" t="str">
        <f t="shared" si="513"/>
        <v/>
      </c>
      <c r="K623" s="140" t="str">
        <f t="shared" si="515"/>
        <v/>
      </c>
      <c r="L623" s="140"/>
      <c r="M623" s="139" t="str">
        <f t="shared" si="517"/>
        <v/>
      </c>
      <c r="N623" s="139"/>
      <c r="O623" s="46" t="str">
        <f t="shared" si="518"/>
        <v/>
      </c>
      <c r="P623" s="51" t="str">
        <f t="shared" si="519"/>
        <v/>
      </c>
      <c r="Q623" s="51"/>
      <c r="R623" s="75">
        <f>IF(R622+1&lt;13,(R622+1)*S1,1*S1)</f>
        <v>0</v>
      </c>
      <c r="S623" s="75">
        <f>SUM(BG623*S1)</f>
        <v>0</v>
      </c>
      <c r="T623" s="75">
        <f>IF(R623=1,(T622+1)*S1,T622*S1)</f>
        <v>0</v>
      </c>
      <c r="U623" s="75">
        <f>IF(U622+3&lt;13,(U622+3)*V1,(U622-9)*V1)</f>
        <v>0</v>
      </c>
      <c r="V623" s="75">
        <f>SUM(BG623*V1)</f>
        <v>0</v>
      </c>
      <c r="W623" s="75">
        <f>IF(U623&lt;4,(W622+1)*V1,W622*V1)</f>
        <v>0</v>
      </c>
      <c r="X623" s="75">
        <f>IF(X622+6&lt;13,(X622+6)*Y1,(X622-6)*Y1)</f>
        <v>0</v>
      </c>
      <c r="Y623" s="75">
        <f>SUM(BG623*Y1)</f>
        <v>0</v>
      </c>
      <c r="Z623" s="75">
        <f>IF(X623&lt;6,(Z622+1)*Y1,Z622*Y1)</f>
        <v>0</v>
      </c>
      <c r="AA623" s="75">
        <f>SUM(AA622*AB1)</f>
        <v>0</v>
      </c>
      <c r="AB623" s="75">
        <f>SUM(BG623*AB1)</f>
        <v>0</v>
      </c>
      <c r="AC623" s="75">
        <f>SUM(AC622+1*AB1)</f>
        <v>0</v>
      </c>
      <c r="AD623" s="75">
        <v>0</v>
      </c>
      <c r="AE623" s="75">
        <v>0</v>
      </c>
      <c r="AF623" s="75">
        <v>0</v>
      </c>
      <c r="AG623" s="75">
        <f>IF(AG622+2&lt;13,(AG622+2)*AH1,(AG622-10)*AH1)</f>
        <v>0</v>
      </c>
      <c r="AH623" s="75">
        <f>SUM(BG623*AH1)</f>
        <v>0</v>
      </c>
      <c r="AI623" s="75">
        <f>IF(AG623&lt;3,(AI622+1)*AH1,AI622*AH1)</f>
        <v>0</v>
      </c>
      <c r="AJ623" s="75">
        <f>IF(AJ621=AJ622,(AJ622+1-AK623)*AL1,AJ622*AL1)</f>
        <v>0</v>
      </c>
      <c r="AK623" s="75">
        <f t="shared" si="503"/>
        <v>0</v>
      </c>
      <c r="AL623" s="75">
        <f>IF(AJ623-AJ622=0,(AL622+15)*AL1,AM1*AL1)</f>
        <v>0</v>
      </c>
      <c r="AM623" s="75">
        <f>IF(AK623=12,(AM622+1)*AL1,AM622*AL1)</f>
        <v>0</v>
      </c>
      <c r="AN623" s="75">
        <f>IF(AN621=AN622,(AN622+1-AO623)*AO1,AN622*AO1)</f>
        <v>0</v>
      </c>
      <c r="AO623" s="75">
        <f t="shared" si="494"/>
        <v>0</v>
      </c>
      <c r="AP623" s="75">
        <f>IF(AN622=AN623,BG623*AO1,(AP622-15)*AO1)</f>
        <v>0</v>
      </c>
      <c r="AQ623" s="75">
        <f>IF(AO623=12,(AQ622+1)*AO1,AQ622*AO1)</f>
        <v>0</v>
      </c>
      <c r="AR623" s="91">
        <f>SUM(MONTH(BC622+14)*AS1)</f>
        <v>0</v>
      </c>
      <c r="AS623" s="91">
        <f>SUM(DAY(BC622+14)*AS1)</f>
        <v>0</v>
      </c>
      <c r="AT623" s="91">
        <f>SUM(YEAR(BC622+14)*AS1)</f>
        <v>0</v>
      </c>
      <c r="AU623" s="91">
        <f>SUM(MONTH(BC622+7)*AV1)</f>
        <v>0</v>
      </c>
      <c r="AV623" s="91">
        <f>SUM(DAY(BC622+7)*AV1)</f>
        <v>0</v>
      </c>
      <c r="AW623" s="91">
        <f>SUM(YEAR(BC622+7)*AV1)</f>
        <v>0</v>
      </c>
      <c r="AX623" s="91">
        <f t="shared" si="472"/>
        <v>1</v>
      </c>
      <c r="AY623" s="91">
        <f t="shared" si="470"/>
        <v>1</v>
      </c>
      <c r="AZ623" s="91">
        <f t="shared" si="471"/>
        <v>0</v>
      </c>
      <c r="BA623" s="91">
        <f t="shared" si="471"/>
        <v>0</v>
      </c>
      <c r="BB623" s="79">
        <f t="shared" si="473"/>
        <v>0</v>
      </c>
      <c r="BC623" s="91">
        <f t="shared" si="474"/>
        <v>0</v>
      </c>
      <c r="BD623" s="75" t="s">
        <v>59</v>
      </c>
      <c r="BE623" s="91">
        <f>IF(BC623&lt;BU42,((BC623*10)+5),999999)</f>
        <v>5</v>
      </c>
      <c r="BF623" s="91">
        <f t="shared" si="475"/>
        <v>1</v>
      </c>
      <c r="BG623" s="75">
        <f t="shared" si="476"/>
        <v>0</v>
      </c>
      <c r="BH623" s="75">
        <f t="shared" si="495"/>
        <v>0</v>
      </c>
      <c r="BI623" s="75" t="b">
        <f t="shared" si="477"/>
        <v>0</v>
      </c>
      <c r="BJ623" s="75">
        <f t="shared" si="478"/>
        <v>0</v>
      </c>
      <c r="BK623" s="75">
        <f t="shared" si="479"/>
        <v>0</v>
      </c>
      <c r="BL623" s="75" t="b">
        <f t="shared" si="480"/>
        <v>1</v>
      </c>
      <c r="BM623" s="75">
        <f t="shared" si="481"/>
        <v>0</v>
      </c>
      <c r="BN623" s="75">
        <f t="shared" si="482"/>
        <v>0</v>
      </c>
      <c r="BO623" s="75" t="b">
        <f t="shared" si="483"/>
        <v>0</v>
      </c>
      <c r="BP623" s="75">
        <f t="shared" si="484"/>
        <v>0</v>
      </c>
      <c r="BQ623" s="75">
        <f t="shared" si="485"/>
        <v>0</v>
      </c>
      <c r="BR623" s="75"/>
      <c r="BS623" s="72" t="b">
        <f t="shared" si="510"/>
        <v>0</v>
      </c>
      <c r="BT623" s="72">
        <f t="shared" si="516"/>
        <v>0</v>
      </c>
      <c r="BU623" s="69" t="str">
        <f t="shared" si="514"/>
        <v/>
      </c>
      <c r="BV623" s="75"/>
      <c r="BW623" s="75"/>
      <c r="BX623" s="75"/>
      <c r="BY623" s="75"/>
      <c r="BZ623" s="75"/>
      <c r="CA623" s="75"/>
      <c r="CB623" s="75"/>
      <c r="CC623" s="75"/>
      <c r="CD623" s="79">
        <f t="shared" si="486"/>
        <v>0</v>
      </c>
      <c r="CE623" s="92">
        <f>IF(CD623&lt;CE3,CD623,CE3)</f>
        <v>0</v>
      </c>
      <c r="CF623" s="72" t="str">
        <f>IF(CE623&gt;=CE3,"BALLOON","PMT")</f>
        <v>PMT</v>
      </c>
      <c r="CG623" s="91">
        <f t="shared" si="496"/>
        <v>0</v>
      </c>
      <c r="CH623" s="91">
        <f>IF(BX1=360,CB5,CG623)</f>
        <v>0</v>
      </c>
      <c r="CI623" s="75" t="b">
        <f t="shared" si="487"/>
        <v>0</v>
      </c>
      <c r="CJ623" s="75">
        <f t="shared" si="497"/>
        <v>0</v>
      </c>
      <c r="CK623" s="75">
        <f>SUM(CJ623*CK1)</f>
        <v>0</v>
      </c>
      <c r="CL623" s="98">
        <f t="shared" si="488"/>
        <v>0</v>
      </c>
      <c r="CM623" s="97">
        <f>IF(CF623="PMT",E16-CL623,0)</f>
        <v>0</v>
      </c>
      <c r="CN623" s="97">
        <f t="shared" si="502"/>
        <v>0</v>
      </c>
      <c r="CO623" s="97">
        <f t="shared" si="489"/>
        <v>0</v>
      </c>
      <c r="CP623" s="97">
        <f t="shared" si="490"/>
        <v>0</v>
      </c>
      <c r="CQ623" s="94">
        <f t="shared" si="491"/>
        <v>0</v>
      </c>
      <c r="CR623" s="95">
        <f t="shared" si="498"/>
        <v>0</v>
      </c>
      <c r="CS623" s="96">
        <f t="shared" si="492"/>
        <v>0</v>
      </c>
      <c r="CT623" s="75">
        <f t="shared" si="501"/>
        <v>0</v>
      </c>
      <c r="CU623" s="99">
        <f t="shared" si="493"/>
        <v>0</v>
      </c>
      <c r="CV623" s="99">
        <f t="shared" si="469"/>
        <v>0</v>
      </c>
      <c r="CW623" s="100">
        <f t="shared" si="499"/>
        <v>0</v>
      </c>
      <c r="CX623" s="75">
        <f>SUM(CR623*CT623*BE1)</f>
        <v>0</v>
      </c>
    </row>
    <row r="624" spans="1:102" ht="18.95" customHeight="1">
      <c r="A624" s="45" t="str">
        <f t="shared" ref="A624:A687" si="520">IF(BT625 &lt; BT626, BT626,"")</f>
        <v/>
      </c>
      <c r="B624" s="55" t="str">
        <f t="shared" si="506"/>
        <v/>
      </c>
      <c r="C624" s="47" t="str">
        <f t="shared" si="505"/>
        <v/>
      </c>
      <c r="D624" s="56" t="str">
        <f t="shared" si="507"/>
        <v/>
      </c>
      <c r="E624" s="121" t="str">
        <f t="shared" si="511"/>
        <v/>
      </c>
      <c r="F624" s="121"/>
      <c r="G624" s="57" t="str">
        <f t="shared" si="508"/>
        <v/>
      </c>
      <c r="H624" s="57" t="str">
        <f t="shared" si="509"/>
        <v/>
      </c>
      <c r="I624" s="128" t="str">
        <f t="shared" si="512"/>
        <v/>
      </c>
      <c r="J624" s="128" t="str">
        <f t="shared" si="513"/>
        <v/>
      </c>
      <c r="K624" s="140" t="str">
        <f t="shared" si="515"/>
        <v/>
      </c>
      <c r="L624" s="140"/>
      <c r="M624" s="139" t="str">
        <f t="shared" si="517"/>
        <v/>
      </c>
      <c r="N624" s="139"/>
      <c r="O624" s="46" t="str">
        <f t="shared" si="518"/>
        <v/>
      </c>
      <c r="P624" s="51" t="str">
        <f t="shared" si="519"/>
        <v/>
      </c>
      <c r="Q624" s="51"/>
      <c r="R624" s="75">
        <f>IF(R623+1&lt;13,(R623+1)*S1,1*S1)</f>
        <v>0</v>
      </c>
      <c r="S624" s="75">
        <f>SUM(BG624*S1)</f>
        <v>0</v>
      </c>
      <c r="T624" s="75">
        <f>IF(R624=1,(T623+1)*S1,T623*S1)</f>
        <v>0</v>
      </c>
      <c r="U624" s="75">
        <f>IF(U623+3&lt;13,(U623+3)*V1,(U623-9)*V1)</f>
        <v>0</v>
      </c>
      <c r="V624" s="75">
        <f>SUM(BG624*V1)</f>
        <v>0</v>
      </c>
      <c r="W624" s="75">
        <f>IF(U624&lt;4,(W623+1)*V1,W623*V1)</f>
        <v>0</v>
      </c>
      <c r="X624" s="75">
        <f>IF(X623+6&lt;13,(X623+6)*Y1,(X623-6)*Y1)</f>
        <v>0</v>
      </c>
      <c r="Y624" s="75">
        <f>SUM(BG624*Y1)</f>
        <v>0</v>
      </c>
      <c r="Z624" s="75">
        <f>IF(X624&lt;6,(Z623+1)*Y1,Z623*Y1)</f>
        <v>0</v>
      </c>
      <c r="AA624" s="75">
        <f>SUM(AA623*AB1)</f>
        <v>0</v>
      </c>
      <c r="AB624" s="75">
        <f>SUM(BG624*AB1)</f>
        <v>0</v>
      </c>
      <c r="AC624" s="75">
        <f>SUM(AC623+1*AB1)</f>
        <v>0</v>
      </c>
      <c r="AD624" s="75">
        <v>0</v>
      </c>
      <c r="AE624" s="75">
        <v>0</v>
      </c>
      <c r="AF624" s="75">
        <v>0</v>
      </c>
      <c r="AG624" s="75">
        <f>IF(AG623+2&lt;13,(AG623+2)*AH1,(AG623-10)*AH1)</f>
        <v>0</v>
      </c>
      <c r="AH624" s="75">
        <f>SUM(BG624*AH1)</f>
        <v>0</v>
      </c>
      <c r="AI624" s="75">
        <f>IF(AG624&lt;3,(AI623+1)*AH1,AI623*AH1)</f>
        <v>0</v>
      </c>
      <c r="AJ624" s="75">
        <f>IF(AJ622=AJ623,(AJ623+1-AK624)*AL1,AJ623*AL1)</f>
        <v>0</v>
      </c>
      <c r="AK624" s="75">
        <f t="shared" si="503"/>
        <v>0</v>
      </c>
      <c r="AL624" s="75">
        <f>IF(AJ624-AJ623=0,(AL623+15)*AL1,AM1*AL1)</f>
        <v>0</v>
      </c>
      <c r="AM624" s="75">
        <f>IF(AK624=12,(AM623+1)*AL1,AM623*AL1)</f>
        <v>0</v>
      </c>
      <c r="AN624" s="75">
        <f>IF(AN622=AN623,(AN623+1-AO624)*AO1,AN623*AO1)</f>
        <v>0</v>
      </c>
      <c r="AO624" s="75">
        <f t="shared" si="494"/>
        <v>0</v>
      </c>
      <c r="AP624" s="75">
        <f>IF(AN623=AN624,BG624*AO1,(AP623-15)*AO1)</f>
        <v>0</v>
      </c>
      <c r="AQ624" s="75">
        <f>IF(AO624=12,(AQ623+1)*AO1,AQ623*AO1)</f>
        <v>0</v>
      </c>
      <c r="AR624" s="91">
        <f>SUM(MONTH(BC623+14)*AS1)</f>
        <v>0</v>
      </c>
      <c r="AS624" s="91">
        <f>SUM(DAY(BC623+14)*AS1)</f>
        <v>0</v>
      </c>
      <c r="AT624" s="91">
        <f>SUM(YEAR(BC623+14)*AS1)</f>
        <v>0</v>
      </c>
      <c r="AU624" s="91">
        <f>SUM(MONTH(BC623+7)*AV1)</f>
        <v>0</v>
      </c>
      <c r="AV624" s="91">
        <f>SUM(DAY(BC623+7)*AV1)</f>
        <v>0</v>
      </c>
      <c r="AW624" s="91">
        <f>SUM(YEAR(BC623+7)*AV1)</f>
        <v>0</v>
      </c>
      <c r="AX624" s="91">
        <f t="shared" si="472"/>
        <v>1</v>
      </c>
      <c r="AY624" s="91">
        <f t="shared" si="470"/>
        <v>1</v>
      </c>
      <c r="AZ624" s="91">
        <f t="shared" si="471"/>
        <v>0</v>
      </c>
      <c r="BA624" s="91">
        <f t="shared" si="471"/>
        <v>0</v>
      </c>
      <c r="BB624" s="79">
        <f t="shared" si="473"/>
        <v>0</v>
      </c>
      <c r="BC624" s="91">
        <f t="shared" si="474"/>
        <v>0</v>
      </c>
      <c r="BD624" s="75" t="s">
        <v>59</v>
      </c>
      <c r="BE624" s="91">
        <f>IF(BC624&lt;BU42,((BC624*10)+5),999999)</f>
        <v>5</v>
      </c>
      <c r="BF624" s="91">
        <f t="shared" si="475"/>
        <v>1</v>
      </c>
      <c r="BG624" s="75">
        <f t="shared" si="476"/>
        <v>0</v>
      </c>
      <c r="BH624" s="75">
        <f t="shared" si="495"/>
        <v>0</v>
      </c>
      <c r="BI624" s="75" t="b">
        <f t="shared" si="477"/>
        <v>0</v>
      </c>
      <c r="BJ624" s="75">
        <f t="shared" si="478"/>
        <v>0</v>
      </c>
      <c r="BK624" s="75">
        <f t="shared" si="479"/>
        <v>0</v>
      </c>
      <c r="BL624" s="75" t="b">
        <f t="shared" si="480"/>
        <v>1</v>
      </c>
      <c r="BM624" s="75">
        <f t="shared" si="481"/>
        <v>0</v>
      </c>
      <c r="BN624" s="75">
        <f t="shared" si="482"/>
        <v>0</v>
      </c>
      <c r="BO624" s="75" t="b">
        <f t="shared" si="483"/>
        <v>0</v>
      </c>
      <c r="BP624" s="75">
        <f t="shared" si="484"/>
        <v>0</v>
      </c>
      <c r="BQ624" s="75">
        <f t="shared" si="485"/>
        <v>0</v>
      </c>
      <c r="BR624" s="75"/>
      <c r="BS624" s="72" t="b">
        <f t="shared" si="510"/>
        <v>0</v>
      </c>
      <c r="BT624" s="72">
        <f t="shared" si="516"/>
        <v>0</v>
      </c>
      <c r="BU624" s="69" t="str">
        <f t="shared" si="514"/>
        <v/>
      </c>
      <c r="BV624" s="75"/>
      <c r="BW624" s="75"/>
      <c r="BX624" s="75"/>
      <c r="BY624" s="75"/>
      <c r="BZ624" s="75"/>
      <c r="CA624" s="75"/>
      <c r="CB624" s="75"/>
      <c r="CC624" s="75"/>
      <c r="CD624" s="79">
        <f t="shared" si="486"/>
        <v>0</v>
      </c>
      <c r="CE624" s="92">
        <f>IF(CD624&lt;CE3,CD624,CE3)</f>
        <v>0</v>
      </c>
      <c r="CF624" s="72" t="str">
        <f>IF(CE624&gt;=CE3,"BALLOON","PMT")</f>
        <v>PMT</v>
      </c>
      <c r="CG624" s="91">
        <f t="shared" si="496"/>
        <v>0</v>
      </c>
      <c r="CH624" s="91">
        <f>IF(BX1=360,CB5,CG624)</f>
        <v>0</v>
      </c>
      <c r="CI624" s="75" t="b">
        <f t="shared" si="487"/>
        <v>0</v>
      </c>
      <c r="CJ624" s="75">
        <f t="shared" si="497"/>
        <v>0</v>
      </c>
      <c r="CK624" s="75">
        <f>SUM(CJ624*CK1)</f>
        <v>0</v>
      </c>
      <c r="CL624" s="98">
        <f t="shared" si="488"/>
        <v>0</v>
      </c>
      <c r="CM624" s="97">
        <f>IF(CF624="PMT",E16-CL624,0)</f>
        <v>0</v>
      </c>
      <c r="CN624" s="97">
        <f t="shared" si="502"/>
        <v>0</v>
      </c>
      <c r="CO624" s="97">
        <f t="shared" si="489"/>
        <v>0</v>
      </c>
      <c r="CP624" s="97">
        <f t="shared" si="490"/>
        <v>0</v>
      </c>
      <c r="CQ624" s="94">
        <f t="shared" si="491"/>
        <v>0</v>
      </c>
      <c r="CR624" s="95">
        <f t="shared" si="498"/>
        <v>0</v>
      </c>
      <c r="CS624" s="96">
        <f t="shared" si="492"/>
        <v>0</v>
      </c>
      <c r="CT624" s="75">
        <f t="shared" si="501"/>
        <v>0</v>
      </c>
      <c r="CU624" s="99">
        <f t="shared" si="493"/>
        <v>0</v>
      </c>
      <c r="CV624" s="99">
        <f t="shared" si="469"/>
        <v>0</v>
      </c>
      <c r="CW624" s="100">
        <f t="shared" si="499"/>
        <v>0</v>
      </c>
      <c r="CX624" s="75">
        <f>SUM(CR624*CT624*BE1)</f>
        <v>0</v>
      </c>
    </row>
    <row r="625" spans="1:102" ht="18.95" customHeight="1">
      <c r="A625" s="45" t="str">
        <f t="shared" si="520"/>
        <v/>
      </c>
      <c r="B625" s="55" t="str">
        <f t="shared" si="506"/>
        <v/>
      </c>
      <c r="C625" s="47" t="str">
        <f t="shared" si="505"/>
        <v/>
      </c>
      <c r="D625" s="56" t="str">
        <f t="shared" si="507"/>
        <v/>
      </c>
      <c r="E625" s="121" t="str">
        <f t="shared" si="511"/>
        <v/>
      </c>
      <c r="F625" s="121"/>
      <c r="G625" s="57" t="str">
        <f t="shared" si="508"/>
        <v/>
      </c>
      <c r="H625" s="57" t="str">
        <f t="shared" si="509"/>
        <v/>
      </c>
      <c r="I625" s="128" t="str">
        <f t="shared" si="512"/>
        <v/>
      </c>
      <c r="J625" s="128" t="str">
        <f t="shared" si="513"/>
        <v/>
      </c>
      <c r="K625" s="140" t="str">
        <f t="shared" si="515"/>
        <v/>
      </c>
      <c r="L625" s="140"/>
      <c r="M625" s="139" t="str">
        <f t="shared" si="517"/>
        <v/>
      </c>
      <c r="N625" s="139"/>
      <c r="O625" s="46" t="str">
        <f t="shared" si="518"/>
        <v/>
      </c>
      <c r="P625" s="51" t="str">
        <f t="shared" si="519"/>
        <v/>
      </c>
      <c r="Q625" s="51"/>
      <c r="R625" s="75">
        <f>IF(R624+1&lt;13,(R624+1)*S1,1*S1)</f>
        <v>0</v>
      </c>
      <c r="S625" s="75">
        <f>SUM(BG625*S1)</f>
        <v>0</v>
      </c>
      <c r="T625" s="75">
        <f>IF(R625=1,(T624+1)*S1,T624*S1)</f>
        <v>0</v>
      </c>
      <c r="U625" s="75">
        <f>IF(U624+3&lt;13,(U624+3)*V1,(U624-9)*V1)</f>
        <v>0</v>
      </c>
      <c r="V625" s="75">
        <f>SUM(BG625*V1)</f>
        <v>0</v>
      </c>
      <c r="W625" s="75">
        <f>IF(U625&lt;4,(W624+1)*V1,W624*V1)</f>
        <v>0</v>
      </c>
      <c r="X625" s="75">
        <f>IF(X624+6&lt;13,(X624+6)*Y1,(X624-6)*Y1)</f>
        <v>0</v>
      </c>
      <c r="Y625" s="75">
        <f>SUM(BG625*Y1)</f>
        <v>0</v>
      </c>
      <c r="Z625" s="75">
        <f>IF(X625&lt;6,(Z624+1)*Y1,Z624*Y1)</f>
        <v>0</v>
      </c>
      <c r="AA625" s="75">
        <f>SUM(AA624*AB1)</f>
        <v>0</v>
      </c>
      <c r="AB625" s="75">
        <f>SUM(BG625*AB1)</f>
        <v>0</v>
      </c>
      <c r="AC625" s="75">
        <f>SUM(AC624+1*AB1)</f>
        <v>0</v>
      </c>
      <c r="AD625" s="75">
        <v>0</v>
      </c>
      <c r="AE625" s="75">
        <v>0</v>
      </c>
      <c r="AF625" s="75">
        <v>0</v>
      </c>
      <c r="AG625" s="75">
        <f>IF(AG624+2&lt;13,(AG624+2)*AH1,(AG624-10)*AH1)</f>
        <v>0</v>
      </c>
      <c r="AH625" s="75">
        <f>SUM(BG625*AH1)</f>
        <v>0</v>
      </c>
      <c r="AI625" s="75">
        <f>IF(AG625&lt;3,(AI624+1)*AH1,AI624*AH1)</f>
        <v>0</v>
      </c>
      <c r="AJ625" s="75">
        <f>IF(AJ623=AJ624,(AJ624+1-AK625)*AL1,AJ624*AL1)</f>
        <v>0</v>
      </c>
      <c r="AK625" s="75">
        <f t="shared" si="503"/>
        <v>0</v>
      </c>
      <c r="AL625" s="75">
        <f>IF(AJ625-AJ624=0,(AL624+15)*AL1,AM1*AL1)</f>
        <v>0</v>
      </c>
      <c r="AM625" s="75">
        <f>IF(AK625=12,(AM624+1)*AL1,AM624*AL1)</f>
        <v>0</v>
      </c>
      <c r="AN625" s="75">
        <f>IF(AN623=AN624,(AN624+1-AO625)*AO1,AN624*AO1)</f>
        <v>0</v>
      </c>
      <c r="AO625" s="75">
        <f t="shared" si="494"/>
        <v>0</v>
      </c>
      <c r="AP625" s="75">
        <f>IF(AN624=AN625,BG625*AO1,(AP624-15)*AO1)</f>
        <v>0</v>
      </c>
      <c r="AQ625" s="75">
        <f>IF(AO625=12,(AQ624+1)*AO1,AQ624*AO1)</f>
        <v>0</v>
      </c>
      <c r="AR625" s="91">
        <f>SUM(MONTH(BC624+14)*AS1)</f>
        <v>0</v>
      </c>
      <c r="AS625" s="91">
        <f>SUM(DAY(BC624+14)*AS1)</f>
        <v>0</v>
      </c>
      <c r="AT625" s="91">
        <f>SUM(YEAR(BC624+14)*AS1)</f>
        <v>0</v>
      </c>
      <c r="AU625" s="91">
        <f>SUM(MONTH(BC624+7)*AV1)</f>
        <v>0</v>
      </c>
      <c r="AV625" s="91">
        <f>SUM(DAY(BC624+7)*AV1)</f>
        <v>0</v>
      </c>
      <c r="AW625" s="91">
        <f>SUM(YEAR(BC624+7)*AV1)</f>
        <v>0</v>
      </c>
      <c r="AX625" s="91">
        <f t="shared" si="472"/>
        <v>1</v>
      </c>
      <c r="AY625" s="91">
        <f t="shared" si="470"/>
        <v>1</v>
      </c>
      <c r="AZ625" s="91">
        <f t="shared" si="471"/>
        <v>0</v>
      </c>
      <c r="BA625" s="91">
        <f t="shared" si="471"/>
        <v>0</v>
      </c>
      <c r="BB625" s="79">
        <f t="shared" si="473"/>
        <v>0</v>
      </c>
      <c r="BC625" s="91">
        <f t="shared" si="474"/>
        <v>0</v>
      </c>
      <c r="BD625" s="75" t="s">
        <v>59</v>
      </c>
      <c r="BE625" s="91">
        <f>IF(BC625&lt;BU42,((BC625*10)+5),999999)</f>
        <v>5</v>
      </c>
      <c r="BF625" s="91">
        <f t="shared" si="475"/>
        <v>1</v>
      </c>
      <c r="BG625" s="75">
        <f t="shared" si="476"/>
        <v>0</v>
      </c>
      <c r="BH625" s="75">
        <f t="shared" si="495"/>
        <v>0</v>
      </c>
      <c r="BI625" s="75" t="b">
        <f t="shared" si="477"/>
        <v>0</v>
      </c>
      <c r="BJ625" s="75">
        <f t="shared" si="478"/>
        <v>0</v>
      </c>
      <c r="BK625" s="75">
        <f t="shared" si="479"/>
        <v>0</v>
      </c>
      <c r="BL625" s="75" t="b">
        <f t="shared" si="480"/>
        <v>1</v>
      </c>
      <c r="BM625" s="75">
        <f t="shared" si="481"/>
        <v>0</v>
      </c>
      <c r="BN625" s="75">
        <f t="shared" si="482"/>
        <v>0</v>
      </c>
      <c r="BO625" s="75" t="b">
        <f t="shared" si="483"/>
        <v>0</v>
      </c>
      <c r="BP625" s="75">
        <f t="shared" si="484"/>
        <v>0</v>
      </c>
      <c r="BQ625" s="75">
        <f t="shared" si="485"/>
        <v>0</v>
      </c>
      <c r="BR625" s="75"/>
      <c r="BS625" s="72" t="b">
        <f t="shared" si="510"/>
        <v>0</v>
      </c>
      <c r="BT625" s="72">
        <f t="shared" si="516"/>
        <v>0</v>
      </c>
      <c r="BU625" s="69" t="str">
        <f t="shared" si="514"/>
        <v/>
      </c>
      <c r="BV625" s="75"/>
      <c r="BW625" s="75"/>
      <c r="BX625" s="75"/>
      <c r="BY625" s="75"/>
      <c r="BZ625" s="75"/>
      <c r="CA625" s="75"/>
      <c r="CB625" s="75"/>
      <c r="CC625" s="75"/>
      <c r="CD625" s="79">
        <f t="shared" si="486"/>
        <v>0</v>
      </c>
      <c r="CE625" s="92">
        <f>IF(CD625&lt;CE3,CD625,CE3)</f>
        <v>0</v>
      </c>
      <c r="CF625" s="72" t="str">
        <f>IF(CE625&gt;=CE3,"BALLOON","PMT")</f>
        <v>PMT</v>
      </c>
      <c r="CG625" s="91">
        <f t="shared" si="496"/>
        <v>0</v>
      </c>
      <c r="CH625" s="91">
        <f>IF(BX1=360,CB5,CG625)</f>
        <v>0</v>
      </c>
      <c r="CI625" s="75" t="b">
        <f t="shared" si="487"/>
        <v>0</v>
      </c>
      <c r="CJ625" s="75">
        <f t="shared" si="497"/>
        <v>0</v>
      </c>
      <c r="CK625" s="75">
        <f>SUM(CJ625*CK1)</f>
        <v>0</v>
      </c>
      <c r="CL625" s="98">
        <f t="shared" si="488"/>
        <v>0</v>
      </c>
      <c r="CM625" s="97">
        <f>IF(CF625="PMT",E16-CL625,0)</f>
        <v>0</v>
      </c>
      <c r="CN625" s="97">
        <f t="shared" si="502"/>
        <v>0</v>
      </c>
      <c r="CO625" s="97">
        <f t="shared" si="489"/>
        <v>0</v>
      </c>
      <c r="CP625" s="97">
        <f t="shared" si="490"/>
        <v>0</v>
      </c>
      <c r="CQ625" s="94">
        <f t="shared" si="491"/>
        <v>0</v>
      </c>
      <c r="CR625" s="95">
        <f t="shared" si="498"/>
        <v>0</v>
      </c>
      <c r="CS625" s="96">
        <f t="shared" si="492"/>
        <v>0</v>
      </c>
      <c r="CT625" s="75">
        <f t="shared" si="501"/>
        <v>0</v>
      </c>
      <c r="CU625" s="99">
        <f t="shared" si="493"/>
        <v>0</v>
      </c>
      <c r="CV625" s="99">
        <f t="shared" si="469"/>
        <v>0</v>
      </c>
      <c r="CW625" s="100">
        <f t="shared" si="499"/>
        <v>0</v>
      </c>
      <c r="CX625" s="75">
        <f>SUM(CR625*CT625*BE1)</f>
        <v>0</v>
      </c>
    </row>
    <row r="626" spans="1:102" ht="18.95" customHeight="1">
      <c r="A626" s="45" t="str">
        <f t="shared" si="520"/>
        <v/>
      </c>
      <c r="B626" s="55" t="str">
        <f t="shared" si="506"/>
        <v/>
      </c>
      <c r="C626" s="47" t="str">
        <f t="shared" si="505"/>
        <v/>
      </c>
      <c r="D626" s="56" t="str">
        <f t="shared" si="507"/>
        <v/>
      </c>
      <c r="E626" s="121" t="str">
        <f t="shared" si="511"/>
        <v/>
      </c>
      <c r="F626" s="121"/>
      <c r="G626" s="57" t="str">
        <f t="shared" si="508"/>
        <v/>
      </c>
      <c r="H626" s="57" t="str">
        <f t="shared" si="509"/>
        <v/>
      </c>
      <c r="I626" s="128" t="str">
        <f t="shared" si="512"/>
        <v/>
      </c>
      <c r="J626" s="128" t="str">
        <f t="shared" si="513"/>
        <v/>
      </c>
      <c r="K626" s="140" t="str">
        <f t="shared" si="515"/>
        <v/>
      </c>
      <c r="L626" s="140"/>
      <c r="M626" s="139" t="str">
        <f t="shared" si="517"/>
        <v/>
      </c>
      <c r="N626" s="139"/>
      <c r="O626" s="46" t="str">
        <f t="shared" si="518"/>
        <v/>
      </c>
      <c r="P626" s="51" t="str">
        <f t="shared" si="519"/>
        <v/>
      </c>
      <c r="Q626" s="51"/>
      <c r="R626" s="75">
        <f>IF(R625+1&lt;13,(R625+1)*S1,1*S1)</f>
        <v>0</v>
      </c>
      <c r="S626" s="75">
        <f>SUM(BG626*S1)</f>
        <v>0</v>
      </c>
      <c r="T626" s="75">
        <f>IF(R626=1,(T625+1)*S1,T625*S1)</f>
        <v>0</v>
      </c>
      <c r="U626" s="75">
        <f>IF(U625+3&lt;13,(U625+3)*V1,(U625-9)*V1)</f>
        <v>0</v>
      </c>
      <c r="V626" s="75">
        <f>SUM(BG626*V1)</f>
        <v>0</v>
      </c>
      <c r="W626" s="75">
        <f>IF(U626&lt;4,(W625+1)*V1,W625*V1)</f>
        <v>0</v>
      </c>
      <c r="X626" s="75">
        <f>IF(X625+6&lt;13,(X625+6)*Y1,(X625-6)*Y1)</f>
        <v>0</v>
      </c>
      <c r="Y626" s="75">
        <f>SUM(BG626*Y1)</f>
        <v>0</v>
      </c>
      <c r="Z626" s="75">
        <f>IF(X626&lt;6,(Z625+1)*Y1,Z625*Y1)</f>
        <v>0</v>
      </c>
      <c r="AA626" s="75">
        <f>SUM(AA625*AB1)</f>
        <v>0</v>
      </c>
      <c r="AB626" s="75">
        <f>SUM(BG626*AB1)</f>
        <v>0</v>
      </c>
      <c r="AC626" s="75">
        <f>SUM(AC625+1*AB1)</f>
        <v>0</v>
      </c>
      <c r="AD626" s="75">
        <v>0</v>
      </c>
      <c r="AE626" s="75">
        <v>0</v>
      </c>
      <c r="AF626" s="75">
        <v>0</v>
      </c>
      <c r="AG626" s="75">
        <f>IF(AG625+2&lt;13,(AG625+2)*AH1,(AG625-10)*AH1)</f>
        <v>0</v>
      </c>
      <c r="AH626" s="75">
        <f>SUM(BG626*AH1)</f>
        <v>0</v>
      </c>
      <c r="AI626" s="75">
        <f>IF(AG626&lt;3,(AI625+1)*AH1,AI625*AH1)</f>
        <v>0</v>
      </c>
      <c r="AJ626" s="75">
        <f>IF(AJ624=AJ625,(AJ625+1-AK626)*AL1,AJ625*AL1)</f>
        <v>0</v>
      </c>
      <c r="AK626" s="75">
        <f t="shared" si="503"/>
        <v>0</v>
      </c>
      <c r="AL626" s="75">
        <f>IF(AJ626-AJ625=0,(AL625+15)*AL1,AM1*AL1)</f>
        <v>0</v>
      </c>
      <c r="AM626" s="75">
        <f>IF(AK626=12,(AM625+1)*AL1,AM625*AL1)</f>
        <v>0</v>
      </c>
      <c r="AN626" s="75">
        <f>IF(AN624=AN625,(AN625+1-AO626)*AO1,AN625*AO1)</f>
        <v>0</v>
      </c>
      <c r="AO626" s="75">
        <f t="shared" si="494"/>
        <v>0</v>
      </c>
      <c r="AP626" s="75">
        <f>IF(AN625=AN626,BG626*AO1,(AP625-15)*AO1)</f>
        <v>0</v>
      </c>
      <c r="AQ626" s="75">
        <f>IF(AO626=12,(AQ625+1)*AO1,AQ625*AO1)</f>
        <v>0</v>
      </c>
      <c r="AR626" s="91">
        <f>SUM(MONTH(BC625+14)*AS1)</f>
        <v>0</v>
      </c>
      <c r="AS626" s="91">
        <f>SUM(DAY(BC625+14)*AS1)</f>
        <v>0</v>
      </c>
      <c r="AT626" s="91">
        <f>SUM(YEAR(BC625+14)*AS1)</f>
        <v>0</v>
      </c>
      <c r="AU626" s="91">
        <f>SUM(MONTH(BC625+7)*AV1)</f>
        <v>0</v>
      </c>
      <c r="AV626" s="91">
        <f>SUM(DAY(BC625+7)*AV1)</f>
        <v>0</v>
      </c>
      <c r="AW626" s="91">
        <f>SUM(YEAR(BC625+7)*AV1)</f>
        <v>0</v>
      </c>
      <c r="AX626" s="91">
        <f t="shared" si="472"/>
        <v>1</v>
      </c>
      <c r="AY626" s="91">
        <f t="shared" si="470"/>
        <v>1</v>
      </c>
      <c r="AZ626" s="91">
        <f t="shared" si="471"/>
        <v>0</v>
      </c>
      <c r="BA626" s="91">
        <f t="shared" si="471"/>
        <v>0</v>
      </c>
      <c r="BB626" s="79">
        <f t="shared" si="473"/>
        <v>0</v>
      </c>
      <c r="BC626" s="91">
        <f t="shared" si="474"/>
        <v>0</v>
      </c>
      <c r="BD626" s="75" t="s">
        <v>59</v>
      </c>
      <c r="BE626" s="91">
        <f>IF(BC626&lt;BU42,((BC626*10)+5),999999)</f>
        <v>5</v>
      </c>
      <c r="BF626" s="91">
        <f t="shared" si="475"/>
        <v>1</v>
      </c>
      <c r="BG626" s="75">
        <f t="shared" si="476"/>
        <v>0</v>
      </c>
      <c r="BH626" s="75">
        <f t="shared" si="495"/>
        <v>0</v>
      </c>
      <c r="BI626" s="75" t="b">
        <f t="shared" si="477"/>
        <v>0</v>
      </c>
      <c r="BJ626" s="75">
        <f t="shared" si="478"/>
        <v>0</v>
      </c>
      <c r="BK626" s="75">
        <f t="shared" si="479"/>
        <v>0</v>
      </c>
      <c r="BL626" s="75" t="b">
        <f t="shared" si="480"/>
        <v>1</v>
      </c>
      <c r="BM626" s="75">
        <f t="shared" si="481"/>
        <v>0</v>
      </c>
      <c r="BN626" s="75">
        <f t="shared" si="482"/>
        <v>0</v>
      </c>
      <c r="BO626" s="75" t="b">
        <f t="shared" si="483"/>
        <v>0</v>
      </c>
      <c r="BP626" s="75">
        <f t="shared" si="484"/>
        <v>0</v>
      </c>
      <c r="BQ626" s="75">
        <f t="shared" si="485"/>
        <v>0</v>
      </c>
      <c r="BR626" s="75"/>
      <c r="BS626" s="72" t="b">
        <f t="shared" si="510"/>
        <v>0</v>
      </c>
      <c r="BT626" s="72">
        <f t="shared" si="516"/>
        <v>0</v>
      </c>
      <c r="BU626" s="69" t="str">
        <f t="shared" si="514"/>
        <v/>
      </c>
      <c r="BV626" s="75"/>
      <c r="BW626" s="75"/>
      <c r="BX626" s="75"/>
      <c r="BY626" s="75"/>
      <c r="BZ626" s="75"/>
      <c r="CA626" s="75"/>
      <c r="CB626" s="75"/>
      <c r="CC626" s="75"/>
      <c r="CD626" s="79">
        <f t="shared" si="486"/>
        <v>0</v>
      </c>
      <c r="CE626" s="92">
        <f>IF(CD626&lt;CE3,CD626,CE3)</f>
        <v>0</v>
      </c>
      <c r="CF626" s="72" t="str">
        <f>IF(CE626&gt;=CE3,"BALLOON","PMT")</f>
        <v>PMT</v>
      </c>
      <c r="CG626" s="91">
        <f t="shared" si="496"/>
        <v>0</v>
      </c>
      <c r="CH626" s="91">
        <f>IF(BX1=360,CB5,CG626)</f>
        <v>0</v>
      </c>
      <c r="CI626" s="75" t="b">
        <f t="shared" si="487"/>
        <v>0</v>
      </c>
      <c r="CJ626" s="75">
        <f t="shared" si="497"/>
        <v>0</v>
      </c>
      <c r="CK626" s="75">
        <f>SUM(CJ626*CK1)</f>
        <v>0</v>
      </c>
      <c r="CL626" s="98">
        <f t="shared" si="488"/>
        <v>0</v>
      </c>
      <c r="CM626" s="97">
        <f>IF(CF626="PMT",E16-CL626,0)</f>
        <v>0</v>
      </c>
      <c r="CN626" s="97">
        <f t="shared" si="502"/>
        <v>0</v>
      </c>
      <c r="CO626" s="97">
        <f t="shared" si="489"/>
        <v>0</v>
      </c>
      <c r="CP626" s="97">
        <f t="shared" si="490"/>
        <v>0</v>
      </c>
      <c r="CQ626" s="94">
        <f t="shared" si="491"/>
        <v>0</v>
      </c>
      <c r="CR626" s="95">
        <f t="shared" si="498"/>
        <v>0</v>
      </c>
      <c r="CS626" s="96">
        <f t="shared" si="492"/>
        <v>0</v>
      </c>
      <c r="CT626" s="75">
        <f t="shared" si="501"/>
        <v>0</v>
      </c>
      <c r="CU626" s="99">
        <f t="shared" si="493"/>
        <v>0</v>
      </c>
      <c r="CV626" s="99">
        <f t="shared" si="469"/>
        <v>0</v>
      </c>
      <c r="CW626" s="100">
        <f t="shared" si="499"/>
        <v>0</v>
      </c>
      <c r="CX626" s="75">
        <f>SUM(CR626*CT626*BE1)</f>
        <v>0</v>
      </c>
    </row>
    <row r="627" spans="1:102" ht="18.95" customHeight="1">
      <c r="A627" s="45" t="str">
        <f t="shared" si="520"/>
        <v/>
      </c>
      <c r="B627" s="55" t="str">
        <f t="shared" si="506"/>
        <v/>
      </c>
      <c r="C627" s="47" t="str">
        <f t="shared" si="505"/>
        <v/>
      </c>
      <c r="D627" s="56" t="str">
        <f t="shared" si="507"/>
        <v/>
      </c>
      <c r="E627" s="121" t="str">
        <f t="shared" si="511"/>
        <v/>
      </c>
      <c r="F627" s="121"/>
      <c r="G627" s="57" t="str">
        <f t="shared" si="508"/>
        <v/>
      </c>
      <c r="H627" s="57" t="str">
        <f t="shared" si="509"/>
        <v/>
      </c>
      <c r="I627" s="128" t="str">
        <f t="shared" si="512"/>
        <v/>
      </c>
      <c r="J627" s="128" t="str">
        <f t="shared" si="513"/>
        <v/>
      </c>
      <c r="K627" s="140" t="str">
        <f t="shared" si="515"/>
        <v/>
      </c>
      <c r="L627" s="140"/>
      <c r="M627" s="139" t="str">
        <f t="shared" si="517"/>
        <v/>
      </c>
      <c r="N627" s="139"/>
      <c r="O627" s="46" t="str">
        <f t="shared" si="518"/>
        <v/>
      </c>
      <c r="P627" s="51" t="str">
        <f t="shared" si="519"/>
        <v/>
      </c>
      <c r="Q627" s="51"/>
      <c r="R627" s="75">
        <f>IF(R626+1&lt;13,(R626+1)*S1,1*S1)</f>
        <v>0</v>
      </c>
      <c r="S627" s="75">
        <f>SUM(BG627*S1)</f>
        <v>0</v>
      </c>
      <c r="T627" s="75">
        <f>IF(R627=1,(T626+1)*S1,T626*S1)</f>
        <v>0</v>
      </c>
      <c r="U627" s="75">
        <f>IF(U626+3&lt;13,(U626+3)*V1,(U626-9)*V1)</f>
        <v>0</v>
      </c>
      <c r="V627" s="75">
        <f>SUM(BG627*V1)</f>
        <v>0</v>
      </c>
      <c r="W627" s="75">
        <f>IF(U627&lt;4,(W626+1)*V1,W626*V1)</f>
        <v>0</v>
      </c>
      <c r="X627" s="75">
        <f>IF(X626+6&lt;13,(X626+6)*Y1,(X626-6)*Y1)</f>
        <v>0</v>
      </c>
      <c r="Y627" s="75">
        <f>SUM(BG627*Y1)</f>
        <v>0</v>
      </c>
      <c r="Z627" s="75">
        <f>IF(X627&lt;6,(Z626+1)*Y1,Z626*Y1)</f>
        <v>0</v>
      </c>
      <c r="AA627" s="75">
        <f>SUM(AA626*AB1)</f>
        <v>0</v>
      </c>
      <c r="AB627" s="75">
        <f>SUM(BG627*AB1)</f>
        <v>0</v>
      </c>
      <c r="AC627" s="75">
        <f>SUM(AC626+1*AB1)</f>
        <v>0</v>
      </c>
      <c r="AD627" s="75">
        <v>0</v>
      </c>
      <c r="AE627" s="75">
        <v>0</v>
      </c>
      <c r="AF627" s="75">
        <v>0</v>
      </c>
      <c r="AG627" s="75">
        <f>IF(AG626+2&lt;13,(AG626+2)*AH1,(AG626-10)*AH1)</f>
        <v>0</v>
      </c>
      <c r="AH627" s="75">
        <f>SUM(BG627*AH1)</f>
        <v>0</v>
      </c>
      <c r="AI627" s="75">
        <f>IF(AG627&lt;3,(AI626+1)*AH1,AI626*AH1)</f>
        <v>0</v>
      </c>
      <c r="AJ627" s="75">
        <f>IF(AJ625=AJ626,(AJ626+1-AK627)*AL1,AJ626*AL1)</f>
        <v>0</v>
      </c>
      <c r="AK627" s="75">
        <f t="shared" si="503"/>
        <v>0</v>
      </c>
      <c r="AL627" s="75">
        <f>IF(AJ627-AJ626=0,(AL626+15)*AL1,AM1*AL1)</f>
        <v>0</v>
      </c>
      <c r="AM627" s="75">
        <f>IF(AK627=12,(AM626+1)*AL1,AM626*AL1)</f>
        <v>0</v>
      </c>
      <c r="AN627" s="75">
        <f>IF(AN625=AN626,(AN626+1-AO627)*AO1,AN626*AO1)</f>
        <v>0</v>
      </c>
      <c r="AO627" s="75">
        <f t="shared" si="494"/>
        <v>0</v>
      </c>
      <c r="AP627" s="75">
        <f>IF(AN626=AN627,BG627*AO1,(AP626-15)*AO1)</f>
        <v>0</v>
      </c>
      <c r="AQ627" s="75">
        <f>IF(AO627=12,(AQ626+1)*AO1,AQ626*AO1)</f>
        <v>0</v>
      </c>
      <c r="AR627" s="91">
        <f>SUM(MONTH(BC626+14)*AS1)</f>
        <v>0</v>
      </c>
      <c r="AS627" s="91">
        <f>SUM(DAY(BC626+14)*AS1)</f>
        <v>0</v>
      </c>
      <c r="AT627" s="91">
        <f>SUM(YEAR(BC626+14)*AS1)</f>
        <v>0</v>
      </c>
      <c r="AU627" s="91">
        <f>SUM(MONTH(BC626+7)*AV1)</f>
        <v>0</v>
      </c>
      <c r="AV627" s="91">
        <f>SUM(DAY(BC626+7)*AV1)</f>
        <v>0</v>
      </c>
      <c r="AW627" s="91">
        <f>SUM(YEAR(BC626+7)*AV1)</f>
        <v>0</v>
      </c>
      <c r="AX627" s="91">
        <f t="shared" si="472"/>
        <v>1</v>
      </c>
      <c r="AY627" s="91">
        <f t="shared" si="470"/>
        <v>1</v>
      </c>
      <c r="AZ627" s="91">
        <f t="shared" si="471"/>
        <v>0</v>
      </c>
      <c r="BA627" s="91">
        <f t="shared" si="471"/>
        <v>0</v>
      </c>
      <c r="BB627" s="79">
        <f t="shared" si="473"/>
        <v>0</v>
      </c>
      <c r="BC627" s="91">
        <f t="shared" si="474"/>
        <v>0</v>
      </c>
      <c r="BD627" s="75" t="s">
        <v>59</v>
      </c>
      <c r="BE627" s="91">
        <f>IF(BC627&lt;BU42,((BC627*10)+5),999999)</f>
        <v>5</v>
      </c>
      <c r="BF627" s="91">
        <f t="shared" si="475"/>
        <v>1</v>
      </c>
      <c r="BG627" s="75">
        <f t="shared" si="476"/>
        <v>0</v>
      </c>
      <c r="BH627" s="75">
        <f t="shared" si="495"/>
        <v>0</v>
      </c>
      <c r="BI627" s="75" t="b">
        <f t="shared" si="477"/>
        <v>0</v>
      </c>
      <c r="BJ627" s="75">
        <f t="shared" si="478"/>
        <v>0</v>
      </c>
      <c r="BK627" s="75">
        <f t="shared" si="479"/>
        <v>0</v>
      </c>
      <c r="BL627" s="75" t="b">
        <f t="shared" si="480"/>
        <v>1</v>
      </c>
      <c r="BM627" s="75">
        <f t="shared" si="481"/>
        <v>0</v>
      </c>
      <c r="BN627" s="75">
        <f t="shared" si="482"/>
        <v>0</v>
      </c>
      <c r="BO627" s="75" t="b">
        <f t="shared" si="483"/>
        <v>0</v>
      </c>
      <c r="BP627" s="75">
        <f t="shared" si="484"/>
        <v>0</v>
      </c>
      <c r="BQ627" s="75">
        <f t="shared" si="485"/>
        <v>0</v>
      </c>
      <c r="BR627" s="75"/>
      <c r="BS627" s="72" t="b">
        <f t="shared" si="510"/>
        <v>0</v>
      </c>
      <c r="BT627" s="72">
        <f t="shared" si="516"/>
        <v>0</v>
      </c>
      <c r="BU627" s="69" t="str">
        <f t="shared" si="514"/>
        <v/>
      </c>
      <c r="BV627" s="75"/>
      <c r="BW627" s="75"/>
      <c r="BX627" s="75"/>
      <c r="BY627" s="75"/>
      <c r="BZ627" s="75"/>
      <c r="CA627" s="75"/>
      <c r="CB627" s="75"/>
      <c r="CC627" s="75"/>
      <c r="CD627" s="79">
        <f t="shared" si="486"/>
        <v>0</v>
      </c>
      <c r="CE627" s="92">
        <f>IF(CD627&lt;CE3,CD627,CE3)</f>
        <v>0</v>
      </c>
      <c r="CF627" s="72" t="str">
        <f>IF(CE627&gt;=CE3,"BALLOON","PMT")</f>
        <v>PMT</v>
      </c>
      <c r="CG627" s="91">
        <f t="shared" si="496"/>
        <v>0</v>
      </c>
      <c r="CH627" s="91">
        <f>IF(BX1=360,CB5,CG627)</f>
        <v>0</v>
      </c>
      <c r="CI627" s="75" t="b">
        <f t="shared" si="487"/>
        <v>0</v>
      </c>
      <c r="CJ627" s="75">
        <f t="shared" si="497"/>
        <v>0</v>
      </c>
      <c r="CK627" s="75">
        <f>SUM(CJ627*CK1)</f>
        <v>0</v>
      </c>
      <c r="CL627" s="98">
        <f t="shared" si="488"/>
        <v>0</v>
      </c>
      <c r="CM627" s="97">
        <f>IF(CF627="PMT",E16-CL627,0)</f>
        <v>0</v>
      </c>
      <c r="CN627" s="97">
        <f t="shared" si="502"/>
        <v>0</v>
      </c>
      <c r="CO627" s="97">
        <f t="shared" si="489"/>
        <v>0</v>
      </c>
      <c r="CP627" s="97">
        <f t="shared" si="490"/>
        <v>0</v>
      </c>
      <c r="CQ627" s="94">
        <f t="shared" si="491"/>
        <v>0</v>
      </c>
      <c r="CR627" s="95">
        <f t="shared" si="498"/>
        <v>0</v>
      </c>
      <c r="CS627" s="96">
        <f t="shared" si="492"/>
        <v>0</v>
      </c>
      <c r="CT627" s="75">
        <f t="shared" si="501"/>
        <v>0</v>
      </c>
      <c r="CU627" s="99">
        <f t="shared" si="493"/>
        <v>0</v>
      </c>
      <c r="CV627" s="99">
        <f t="shared" si="469"/>
        <v>0</v>
      </c>
      <c r="CW627" s="100">
        <f t="shared" si="499"/>
        <v>0</v>
      </c>
      <c r="CX627" s="75">
        <f>SUM(CR627*CT627*BE1)</f>
        <v>0</v>
      </c>
    </row>
    <row r="628" spans="1:102" ht="18.95" customHeight="1">
      <c r="A628" s="45" t="str">
        <f t="shared" si="520"/>
        <v/>
      </c>
      <c r="B628" s="55" t="str">
        <f t="shared" si="506"/>
        <v/>
      </c>
      <c r="C628" s="47" t="str">
        <f t="shared" si="505"/>
        <v/>
      </c>
      <c r="D628" s="56" t="str">
        <f t="shared" si="507"/>
        <v/>
      </c>
      <c r="E628" s="121" t="str">
        <f t="shared" si="511"/>
        <v/>
      </c>
      <c r="F628" s="121"/>
      <c r="G628" s="57" t="str">
        <f t="shared" si="508"/>
        <v/>
      </c>
      <c r="H628" s="57" t="str">
        <f t="shared" si="509"/>
        <v/>
      </c>
      <c r="I628" s="128" t="str">
        <f t="shared" si="512"/>
        <v/>
      </c>
      <c r="J628" s="128" t="str">
        <f t="shared" si="513"/>
        <v/>
      </c>
      <c r="K628" s="140" t="str">
        <f t="shared" si="515"/>
        <v/>
      </c>
      <c r="L628" s="140"/>
      <c r="M628" s="139" t="str">
        <f t="shared" si="517"/>
        <v/>
      </c>
      <c r="N628" s="139"/>
      <c r="O628" s="46" t="str">
        <f t="shared" si="518"/>
        <v/>
      </c>
      <c r="P628" s="51" t="str">
        <f t="shared" si="519"/>
        <v/>
      </c>
      <c r="Q628" s="51"/>
      <c r="R628" s="75">
        <f>IF(R627+1&lt;13,(R627+1)*S1,1*S1)</f>
        <v>0</v>
      </c>
      <c r="S628" s="75">
        <f>SUM(BG628*S1)</f>
        <v>0</v>
      </c>
      <c r="T628" s="75">
        <f>IF(R628=1,(T627+1)*S1,T627*S1)</f>
        <v>0</v>
      </c>
      <c r="U628" s="75">
        <f>IF(U627+3&lt;13,(U627+3)*V1,(U627-9)*V1)</f>
        <v>0</v>
      </c>
      <c r="V628" s="75">
        <f>SUM(BG628*V1)</f>
        <v>0</v>
      </c>
      <c r="W628" s="75">
        <f>IF(U628&lt;4,(W627+1)*V1,W627*V1)</f>
        <v>0</v>
      </c>
      <c r="X628" s="75">
        <f>IF(X627+6&lt;13,(X627+6)*Y1,(X627-6)*Y1)</f>
        <v>0</v>
      </c>
      <c r="Y628" s="75">
        <f>SUM(BG628*Y1)</f>
        <v>0</v>
      </c>
      <c r="Z628" s="75">
        <f>IF(X628&lt;6,(Z627+1)*Y1,Z627*Y1)</f>
        <v>0</v>
      </c>
      <c r="AA628" s="75">
        <f>SUM(AA627*AB1)</f>
        <v>0</v>
      </c>
      <c r="AB628" s="75">
        <f>SUM(BG628*AB1)</f>
        <v>0</v>
      </c>
      <c r="AC628" s="75">
        <f>SUM(AC627+1*AB1)</f>
        <v>0</v>
      </c>
      <c r="AD628" s="75">
        <v>0</v>
      </c>
      <c r="AE628" s="75">
        <v>0</v>
      </c>
      <c r="AF628" s="75">
        <v>0</v>
      </c>
      <c r="AG628" s="75">
        <f>IF(AG627+2&lt;13,(AG627+2)*AH1,(AG627-10)*AH1)</f>
        <v>0</v>
      </c>
      <c r="AH628" s="75">
        <f>SUM(BG628*AH1)</f>
        <v>0</v>
      </c>
      <c r="AI628" s="75">
        <f>IF(AG628&lt;3,(AI627+1)*AH1,AI627*AH1)</f>
        <v>0</v>
      </c>
      <c r="AJ628" s="75">
        <f>IF(AJ626=AJ627,(AJ627+1-AK628)*AL1,AJ627*AL1)</f>
        <v>0</v>
      </c>
      <c r="AK628" s="75">
        <f t="shared" si="503"/>
        <v>0</v>
      </c>
      <c r="AL628" s="75">
        <f>IF(AJ628-AJ627=0,(AL627+15)*AL1,AM1*AL1)</f>
        <v>0</v>
      </c>
      <c r="AM628" s="75">
        <f>IF(AK628=12,(AM627+1)*AL1,AM627*AL1)</f>
        <v>0</v>
      </c>
      <c r="AN628" s="75">
        <f>IF(AN626=AN627,(AN627+1-AO628)*AO1,AN627*AO1)</f>
        <v>0</v>
      </c>
      <c r="AO628" s="75">
        <f t="shared" si="494"/>
        <v>0</v>
      </c>
      <c r="AP628" s="75">
        <f>IF(AN627=AN628,BG628*AO1,(AP627-15)*AO1)</f>
        <v>0</v>
      </c>
      <c r="AQ628" s="75">
        <f>IF(AO628=12,(AQ627+1)*AO1,AQ627*AO1)</f>
        <v>0</v>
      </c>
      <c r="AR628" s="91">
        <f>SUM(MONTH(BC627+14)*AS1)</f>
        <v>0</v>
      </c>
      <c r="AS628" s="91">
        <f>SUM(DAY(BC627+14)*AS1)</f>
        <v>0</v>
      </c>
      <c r="AT628" s="91">
        <f>SUM(YEAR(BC627+14)*AS1)</f>
        <v>0</v>
      </c>
      <c r="AU628" s="91">
        <f>SUM(MONTH(BC627+7)*AV1)</f>
        <v>0</v>
      </c>
      <c r="AV628" s="91">
        <f>SUM(DAY(BC627+7)*AV1)</f>
        <v>0</v>
      </c>
      <c r="AW628" s="91">
        <f>SUM(YEAR(BC627+7)*AV1)</f>
        <v>0</v>
      </c>
      <c r="AX628" s="91">
        <f t="shared" si="472"/>
        <v>1</v>
      </c>
      <c r="AY628" s="91">
        <f t="shared" si="470"/>
        <v>1</v>
      </c>
      <c r="AZ628" s="91">
        <f t="shared" si="471"/>
        <v>0</v>
      </c>
      <c r="BA628" s="91">
        <f t="shared" si="471"/>
        <v>0</v>
      </c>
      <c r="BB628" s="79">
        <f t="shared" si="473"/>
        <v>0</v>
      </c>
      <c r="BC628" s="91">
        <f t="shared" si="474"/>
        <v>0</v>
      </c>
      <c r="BD628" s="75" t="s">
        <v>59</v>
      </c>
      <c r="BE628" s="91">
        <f>IF(BC628&lt;BU42,((BC628*10)+5),999999)</f>
        <v>5</v>
      </c>
      <c r="BF628" s="91">
        <f t="shared" si="475"/>
        <v>1</v>
      </c>
      <c r="BG628" s="75">
        <f t="shared" si="476"/>
        <v>0</v>
      </c>
      <c r="BH628" s="75">
        <f t="shared" si="495"/>
        <v>0</v>
      </c>
      <c r="BI628" s="75" t="b">
        <f t="shared" si="477"/>
        <v>0</v>
      </c>
      <c r="BJ628" s="75">
        <f t="shared" si="478"/>
        <v>0</v>
      </c>
      <c r="BK628" s="75">
        <f t="shared" si="479"/>
        <v>0</v>
      </c>
      <c r="BL628" s="75" t="b">
        <f t="shared" si="480"/>
        <v>1</v>
      </c>
      <c r="BM628" s="75">
        <f t="shared" si="481"/>
        <v>0</v>
      </c>
      <c r="BN628" s="75">
        <f t="shared" si="482"/>
        <v>0</v>
      </c>
      <c r="BO628" s="75" t="b">
        <f t="shared" si="483"/>
        <v>0</v>
      </c>
      <c r="BP628" s="75">
        <f t="shared" si="484"/>
        <v>0</v>
      </c>
      <c r="BQ628" s="75">
        <f t="shared" si="485"/>
        <v>0</v>
      </c>
      <c r="BR628" s="75"/>
      <c r="BS628" s="72" t="b">
        <f t="shared" si="510"/>
        <v>0</v>
      </c>
      <c r="BT628" s="72">
        <f t="shared" si="516"/>
        <v>0</v>
      </c>
      <c r="BU628" s="69" t="str">
        <f t="shared" si="514"/>
        <v/>
      </c>
      <c r="BV628" s="75"/>
      <c r="BW628" s="75"/>
      <c r="BX628" s="75"/>
      <c r="BY628" s="75"/>
      <c r="BZ628" s="75"/>
      <c r="CA628" s="75"/>
      <c r="CB628" s="75"/>
      <c r="CC628" s="75"/>
      <c r="CD628" s="79">
        <f t="shared" si="486"/>
        <v>0</v>
      </c>
      <c r="CE628" s="92">
        <f>IF(CD628&lt;CE3,CD628,CE3)</f>
        <v>0</v>
      </c>
      <c r="CF628" s="72" t="str">
        <f>IF(CE628&gt;=CE3,"BALLOON","PMT")</f>
        <v>PMT</v>
      </c>
      <c r="CG628" s="91">
        <f t="shared" si="496"/>
        <v>0</v>
      </c>
      <c r="CH628" s="91">
        <f>IF(BX1=360,CB5,CG628)</f>
        <v>0</v>
      </c>
      <c r="CI628" s="75" t="b">
        <f t="shared" si="487"/>
        <v>0</v>
      </c>
      <c r="CJ628" s="75">
        <f t="shared" si="497"/>
        <v>0</v>
      </c>
      <c r="CK628" s="75">
        <f>SUM(CJ628*CK1)</f>
        <v>0</v>
      </c>
      <c r="CL628" s="98">
        <f t="shared" si="488"/>
        <v>0</v>
      </c>
      <c r="CM628" s="97">
        <f>IF(CF628="PMT",E16-CL628,0)</f>
        <v>0</v>
      </c>
      <c r="CN628" s="97">
        <f t="shared" si="502"/>
        <v>0</v>
      </c>
      <c r="CO628" s="97">
        <f t="shared" si="489"/>
        <v>0</v>
      </c>
      <c r="CP628" s="97">
        <f t="shared" si="490"/>
        <v>0</v>
      </c>
      <c r="CQ628" s="94">
        <f t="shared" si="491"/>
        <v>0</v>
      </c>
      <c r="CR628" s="95">
        <f t="shared" si="498"/>
        <v>0</v>
      </c>
      <c r="CS628" s="96">
        <f t="shared" si="492"/>
        <v>0</v>
      </c>
      <c r="CT628" s="75">
        <f t="shared" si="501"/>
        <v>0</v>
      </c>
      <c r="CU628" s="99">
        <f t="shared" si="493"/>
        <v>0</v>
      </c>
      <c r="CV628" s="99">
        <f t="shared" si="469"/>
        <v>0</v>
      </c>
      <c r="CW628" s="100">
        <f t="shared" si="499"/>
        <v>0</v>
      </c>
      <c r="CX628" s="75">
        <f>SUM(CR628*CT628*BE1)</f>
        <v>0</v>
      </c>
    </row>
    <row r="629" spans="1:102" ht="18.95" customHeight="1">
      <c r="A629" s="45" t="str">
        <f t="shared" si="520"/>
        <v/>
      </c>
      <c r="B629" s="55" t="str">
        <f t="shared" si="506"/>
        <v/>
      </c>
      <c r="C629" s="47" t="str">
        <f t="shared" si="505"/>
        <v/>
      </c>
      <c r="D629" s="56" t="str">
        <f t="shared" si="507"/>
        <v/>
      </c>
      <c r="E629" s="121" t="str">
        <f t="shared" si="511"/>
        <v/>
      </c>
      <c r="F629" s="121"/>
      <c r="G629" s="57" t="str">
        <f t="shared" si="508"/>
        <v/>
      </c>
      <c r="H629" s="57" t="str">
        <f t="shared" si="509"/>
        <v/>
      </c>
      <c r="I629" s="128" t="str">
        <f t="shared" si="512"/>
        <v/>
      </c>
      <c r="J629" s="128" t="str">
        <f t="shared" si="513"/>
        <v/>
      </c>
      <c r="K629" s="140" t="str">
        <f t="shared" si="515"/>
        <v/>
      </c>
      <c r="L629" s="140"/>
      <c r="M629" s="139" t="str">
        <f t="shared" si="517"/>
        <v/>
      </c>
      <c r="N629" s="139"/>
      <c r="O629" s="46" t="str">
        <f t="shared" si="518"/>
        <v/>
      </c>
      <c r="P629" s="51" t="str">
        <f t="shared" si="519"/>
        <v/>
      </c>
      <c r="Q629" s="51"/>
      <c r="R629" s="75">
        <f>IF(R628+1&lt;13,(R628+1)*S1,1*S1)</f>
        <v>0</v>
      </c>
      <c r="S629" s="75">
        <f>SUM(BG629*S1)</f>
        <v>0</v>
      </c>
      <c r="T629" s="75">
        <f>IF(R629=1,(T628+1)*S1,T628*S1)</f>
        <v>0</v>
      </c>
      <c r="U629" s="75">
        <f>IF(U628+3&lt;13,(U628+3)*V1,(U628-9)*V1)</f>
        <v>0</v>
      </c>
      <c r="V629" s="75">
        <f>SUM(BG629*V1)</f>
        <v>0</v>
      </c>
      <c r="W629" s="75">
        <f>IF(U629&lt;4,(W628+1)*V1,W628*V1)</f>
        <v>0</v>
      </c>
      <c r="X629" s="75">
        <f>IF(X628+6&lt;13,(X628+6)*Y1,(X628-6)*Y1)</f>
        <v>0</v>
      </c>
      <c r="Y629" s="75">
        <f>SUM(BG629*Y1)</f>
        <v>0</v>
      </c>
      <c r="Z629" s="75">
        <f>IF(X629&lt;6,(Z628+1)*Y1,Z628*Y1)</f>
        <v>0</v>
      </c>
      <c r="AA629" s="75">
        <f>SUM(AA628*AB1)</f>
        <v>0</v>
      </c>
      <c r="AB629" s="75">
        <f>SUM(BG629*AB1)</f>
        <v>0</v>
      </c>
      <c r="AC629" s="75">
        <f>SUM(AC628+1*AB1)</f>
        <v>0</v>
      </c>
      <c r="AD629" s="75">
        <v>0</v>
      </c>
      <c r="AE629" s="75">
        <v>0</v>
      </c>
      <c r="AF629" s="75">
        <v>0</v>
      </c>
      <c r="AG629" s="75">
        <f>IF(AG628+2&lt;13,(AG628+2)*AH1,(AG628-10)*AH1)</f>
        <v>0</v>
      </c>
      <c r="AH629" s="75">
        <f>SUM(BG629*AH1)</f>
        <v>0</v>
      </c>
      <c r="AI629" s="75">
        <f>IF(AG629&lt;3,(AI628+1)*AH1,AI628*AH1)</f>
        <v>0</v>
      </c>
      <c r="AJ629" s="75">
        <f>IF(AJ627=AJ628,(AJ628+1-AK629)*AL1,AJ628*AL1)</f>
        <v>0</v>
      </c>
      <c r="AK629" s="75">
        <f t="shared" si="503"/>
        <v>0</v>
      </c>
      <c r="AL629" s="75">
        <f>IF(AJ629-AJ628=0,(AL628+15)*AL1,AM1*AL1)</f>
        <v>0</v>
      </c>
      <c r="AM629" s="75">
        <f>IF(AK629=12,(AM628+1)*AL1,AM628*AL1)</f>
        <v>0</v>
      </c>
      <c r="AN629" s="75">
        <f>IF(AN627=AN628,(AN628+1-AO629)*AO1,AN628*AO1)</f>
        <v>0</v>
      </c>
      <c r="AO629" s="75">
        <f t="shared" si="494"/>
        <v>0</v>
      </c>
      <c r="AP629" s="75">
        <f>IF(AN628=AN629,BG629*AO1,(AP628-15)*AO1)</f>
        <v>0</v>
      </c>
      <c r="AQ629" s="75">
        <f>IF(AO629=12,(AQ628+1)*AO1,AQ628*AO1)</f>
        <v>0</v>
      </c>
      <c r="AR629" s="91">
        <f>SUM(MONTH(BC628+14)*AS1)</f>
        <v>0</v>
      </c>
      <c r="AS629" s="91">
        <f>SUM(DAY(BC628+14)*AS1)</f>
        <v>0</v>
      </c>
      <c r="AT629" s="91">
        <f>SUM(YEAR(BC628+14)*AS1)</f>
        <v>0</v>
      </c>
      <c r="AU629" s="91">
        <f>SUM(MONTH(BC628+7)*AV1)</f>
        <v>0</v>
      </c>
      <c r="AV629" s="91">
        <f>SUM(DAY(BC628+7)*AV1)</f>
        <v>0</v>
      </c>
      <c r="AW629" s="91">
        <f>SUM(YEAR(BC628+7)*AV1)</f>
        <v>0</v>
      </c>
      <c r="AX629" s="91">
        <f t="shared" si="472"/>
        <v>1</v>
      </c>
      <c r="AY629" s="91">
        <f t="shared" si="470"/>
        <v>1</v>
      </c>
      <c r="AZ629" s="91">
        <f t="shared" si="471"/>
        <v>0</v>
      </c>
      <c r="BA629" s="91">
        <f t="shared" si="471"/>
        <v>0</v>
      </c>
      <c r="BB629" s="79">
        <f t="shared" si="473"/>
        <v>0</v>
      </c>
      <c r="BC629" s="91">
        <f t="shared" si="474"/>
        <v>0</v>
      </c>
      <c r="BD629" s="75" t="s">
        <v>59</v>
      </c>
      <c r="BE629" s="91">
        <f>IF(BC629&lt;BU42,((BC629*10)+5),999999)</f>
        <v>5</v>
      </c>
      <c r="BF629" s="91">
        <f t="shared" si="475"/>
        <v>1</v>
      </c>
      <c r="BG629" s="75">
        <f t="shared" si="476"/>
        <v>0</v>
      </c>
      <c r="BH629" s="75">
        <f t="shared" si="495"/>
        <v>0</v>
      </c>
      <c r="BI629" s="75" t="b">
        <f t="shared" si="477"/>
        <v>0</v>
      </c>
      <c r="BJ629" s="75">
        <f t="shared" si="478"/>
        <v>0</v>
      </c>
      <c r="BK629" s="75">
        <f t="shared" si="479"/>
        <v>0</v>
      </c>
      <c r="BL629" s="75" t="b">
        <f t="shared" si="480"/>
        <v>1</v>
      </c>
      <c r="BM629" s="75">
        <f t="shared" si="481"/>
        <v>0</v>
      </c>
      <c r="BN629" s="75">
        <f t="shared" si="482"/>
        <v>0</v>
      </c>
      <c r="BO629" s="75" t="b">
        <f t="shared" si="483"/>
        <v>0</v>
      </c>
      <c r="BP629" s="75">
        <f t="shared" si="484"/>
        <v>0</v>
      </c>
      <c r="BQ629" s="75">
        <f t="shared" si="485"/>
        <v>0</v>
      </c>
      <c r="BR629" s="75"/>
      <c r="BS629" s="72" t="b">
        <f t="shared" si="510"/>
        <v>0</v>
      </c>
      <c r="BT629" s="72">
        <f t="shared" si="516"/>
        <v>0</v>
      </c>
      <c r="BU629" s="69" t="str">
        <f t="shared" si="514"/>
        <v/>
      </c>
      <c r="BV629" s="75"/>
      <c r="BW629" s="75"/>
      <c r="BX629" s="75"/>
      <c r="BY629" s="75"/>
      <c r="BZ629" s="75"/>
      <c r="CA629" s="75"/>
      <c r="CB629" s="75"/>
      <c r="CC629" s="75"/>
      <c r="CD629" s="79">
        <f t="shared" si="486"/>
        <v>0</v>
      </c>
      <c r="CE629" s="92">
        <f>IF(CD629&lt;CE3,CD629,CE3)</f>
        <v>0</v>
      </c>
      <c r="CF629" s="72" t="str">
        <f>IF(CE629&gt;=CE3,"BALLOON","PMT")</f>
        <v>PMT</v>
      </c>
      <c r="CG629" s="91">
        <f t="shared" si="496"/>
        <v>0</v>
      </c>
      <c r="CH629" s="91">
        <f>IF(BX1=360,CB5,CG629)</f>
        <v>0</v>
      </c>
      <c r="CI629" s="75" t="b">
        <f t="shared" si="487"/>
        <v>0</v>
      </c>
      <c r="CJ629" s="75">
        <f t="shared" si="497"/>
        <v>0</v>
      </c>
      <c r="CK629" s="75">
        <f>SUM(CJ629*CK1)</f>
        <v>0</v>
      </c>
      <c r="CL629" s="98">
        <f t="shared" si="488"/>
        <v>0</v>
      </c>
      <c r="CM629" s="97">
        <f>IF(CF629="PMT",E16-CL629,0)</f>
        <v>0</v>
      </c>
      <c r="CN629" s="97">
        <f t="shared" si="502"/>
        <v>0</v>
      </c>
      <c r="CO629" s="97">
        <f t="shared" si="489"/>
        <v>0</v>
      </c>
      <c r="CP629" s="97">
        <f t="shared" si="490"/>
        <v>0</v>
      </c>
      <c r="CQ629" s="94">
        <f t="shared" si="491"/>
        <v>0</v>
      </c>
      <c r="CR629" s="95">
        <f t="shared" si="498"/>
        <v>0</v>
      </c>
      <c r="CS629" s="96">
        <f t="shared" si="492"/>
        <v>0</v>
      </c>
      <c r="CT629" s="75">
        <f t="shared" si="501"/>
        <v>0</v>
      </c>
      <c r="CU629" s="99">
        <f t="shared" si="493"/>
        <v>0</v>
      </c>
      <c r="CV629" s="99">
        <f t="shared" si="469"/>
        <v>0</v>
      </c>
      <c r="CW629" s="100">
        <f t="shared" si="499"/>
        <v>0</v>
      </c>
      <c r="CX629" s="75">
        <f>SUM(CR629*CT629*BE1)</f>
        <v>0</v>
      </c>
    </row>
    <row r="630" spans="1:102" ht="18.95" customHeight="1">
      <c r="A630" s="45" t="str">
        <f t="shared" si="520"/>
        <v/>
      </c>
      <c r="B630" s="55" t="str">
        <f t="shared" si="506"/>
        <v/>
      </c>
      <c r="C630" s="47" t="str">
        <f t="shared" si="505"/>
        <v/>
      </c>
      <c r="D630" s="56" t="str">
        <f t="shared" si="507"/>
        <v/>
      </c>
      <c r="E630" s="121" t="str">
        <f t="shared" si="511"/>
        <v/>
      </c>
      <c r="F630" s="121"/>
      <c r="G630" s="57" t="str">
        <f t="shared" si="508"/>
        <v/>
      </c>
      <c r="H630" s="57" t="str">
        <f t="shared" si="509"/>
        <v/>
      </c>
      <c r="I630" s="128" t="str">
        <f t="shared" si="512"/>
        <v/>
      </c>
      <c r="J630" s="128" t="str">
        <f t="shared" si="513"/>
        <v/>
      </c>
      <c r="K630" s="140" t="str">
        <f t="shared" si="515"/>
        <v/>
      </c>
      <c r="L630" s="140"/>
      <c r="M630" s="139" t="str">
        <f t="shared" si="517"/>
        <v/>
      </c>
      <c r="N630" s="139"/>
      <c r="O630" s="46" t="str">
        <f t="shared" si="518"/>
        <v/>
      </c>
      <c r="P630" s="51" t="str">
        <f t="shared" si="519"/>
        <v/>
      </c>
      <c r="Q630" s="51"/>
      <c r="R630" s="75">
        <f>IF(R629+1&lt;13,(R629+1)*S1,1*S1)</f>
        <v>0</v>
      </c>
      <c r="S630" s="75">
        <f>SUM(BG630*S1)</f>
        <v>0</v>
      </c>
      <c r="T630" s="75">
        <f>IF(R630=1,(T629+1)*S1,T629*S1)</f>
        <v>0</v>
      </c>
      <c r="U630" s="75">
        <f>IF(U629+3&lt;13,(U629+3)*V1,(U629-9)*V1)</f>
        <v>0</v>
      </c>
      <c r="V630" s="75">
        <f>SUM(BG630*V1)</f>
        <v>0</v>
      </c>
      <c r="W630" s="75">
        <f>IF(U630&lt;4,(W629+1)*V1,W629*V1)</f>
        <v>0</v>
      </c>
      <c r="X630" s="75">
        <f>IF(X629+6&lt;13,(X629+6)*Y1,(X629-6)*Y1)</f>
        <v>0</v>
      </c>
      <c r="Y630" s="75">
        <f>SUM(BG630*Y1)</f>
        <v>0</v>
      </c>
      <c r="Z630" s="75">
        <f>IF(X630&lt;6,(Z629+1)*Y1,Z629*Y1)</f>
        <v>0</v>
      </c>
      <c r="AA630" s="75">
        <f>SUM(AA629*AB1)</f>
        <v>0</v>
      </c>
      <c r="AB630" s="75">
        <f>SUM(BG630*AB1)</f>
        <v>0</v>
      </c>
      <c r="AC630" s="75">
        <f>SUM(AC629+1*AB1)</f>
        <v>0</v>
      </c>
      <c r="AD630" s="75">
        <v>0</v>
      </c>
      <c r="AE630" s="75">
        <v>0</v>
      </c>
      <c r="AF630" s="75">
        <v>0</v>
      </c>
      <c r="AG630" s="75">
        <f>IF(AG629+2&lt;13,(AG629+2)*AH1,(AG629-10)*AH1)</f>
        <v>0</v>
      </c>
      <c r="AH630" s="75">
        <f>SUM(BG630*AH1)</f>
        <v>0</v>
      </c>
      <c r="AI630" s="75">
        <f>IF(AG630&lt;3,(AI629+1)*AH1,AI629*AH1)</f>
        <v>0</v>
      </c>
      <c r="AJ630" s="75">
        <f>IF(AJ628=AJ629,(AJ629+1-AK630)*AL1,AJ629*AL1)</f>
        <v>0</v>
      </c>
      <c r="AK630" s="75">
        <f t="shared" si="503"/>
        <v>0</v>
      </c>
      <c r="AL630" s="75">
        <f>IF(AJ630-AJ629=0,(AL629+15)*AL1,AM1*AL1)</f>
        <v>0</v>
      </c>
      <c r="AM630" s="75">
        <f>IF(AK630=12,(AM629+1)*AL1,AM629*AL1)</f>
        <v>0</v>
      </c>
      <c r="AN630" s="75">
        <f>IF(AN628=AN629,(AN629+1-AO630)*AO1,AN629*AO1)</f>
        <v>0</v>
      </c>
      <c r="AO630" s="75">
        <f t="shared" si="494"/>
        <v>0</v>
      </c>
      <c r="AP630" s="75">
        <f>IF(AN629=AN630,BG630*AO1,(AP629-15)*AO1)</f>
        <v>0</v>
      </c>
      <c r="AQ630" s="75">
        <f>IF(AO630=12,(AQ629+1)*AO1,AQ629*AO1)</f>
        <v>0</v>
      </c>
      <c r="AR630" s="91">
        <f>SUM(MONTH(BC629+14)*AS1)</f>
        <v>0</v>
      </c>
      <c r="AS630" s="91">
        <f>SUM(DAY(BC629+14)*AS1)</f>
        <v>0</v>
      </c>
      <c r="AT630" s="91">
        <f>SUM(YEAR(BC629+14)*AS1)</f>
        <v>0</v>
      </c>
      <c r="AU630" s="91">
        <f>SUM(MONTH(BC629+7)*AV1)</f>
        <v>0</v>
      </c>
      <c r="AV630" s="91">
        <f>SUM(DAY(BC629+7)*AV1)</f>
        <v>0</v>
      </c>
      <c r="AW630" s="91">
        <f>SUM(YEAR(BC629+7)*AV1)</f>
        <v>0</v>
      </c>
      <c r="AX630" s="91">
        <f t="shared" si="472"/>
        <v>1</v>
      </c>
      <c r="AY630" s="91">
        <f t="shared" si="470"/>
        <v>1</v>
      </c>
      <c r="AZ630" s="91">
        <f t="shared" si="471"/>
        <v>0</v>
      </c>
      <c r="BA630" s="91">
        <f t="shared" si="471"/>
        <v>0</v>
      </c>
      <c r="BB630" s="79">
        <f t="shared" si="473"/>
        <v>0</v>
      </c>
      <c r="BC630" s="91">
        <f t="shared" si="474"/>
        <v>0</v>
      </c>
      <c r="BD630" s="75" t="s">
        <v>59</v>
      </c>
      <c r="BE630" s="91">
        <f>IF(BC630&lt;BU42,((BC630*10)+5),999999)</f>
        <v>5</v>
      </c>
      <c r="BF630" s="91">
        <f t="shared" si="475"/>
        <v>1</v>
      </c>
      <c r="BG630" s="75">
        <f t="shared" si="476"/>
        <v>0</v>
      </c>
      <c r="BH630" s="75">
        <f t="shared" si="495"/>
        <v>0</v>
      </c>
      <c r="BI630" s="75" t="b">
        <f t="shared" si="477"/>
        <v>0</v>
      </c>
      <c r="BJ630" s="75">
        <f t="shared" si="478"/>
        <v>0</v>
      </c>
      <c r="BK630" s="75">
        <f t="shared" si="479"/>
        <v>0</v>
      </c>
      <c r="BL630" s="75" t="b">
        <f t="shared" si="480"/>
        <v>1</v>
      </c>
      <c r="BM630" s="75">
        <f t="shared" si="481"/>
        <v>0</v>
      </c>
      <c r="BN630" s="75">
        <f t="shared" si="482"/>
        <v>0</v>
      </c>
      <c r="BO630" s="75" t="b">
        <f t="shared" si="483"/>
        <v>0</v>
      </c>
      <c r="BP630" s="75">
        <f t="shared" si="484"/>
        <v>0</v>
      </c>
      <c r="BQ630" s="75">
        <f t="shared" si="485"/>
        <v>0</v>
      </c>
      <c r="BR630" s="75"/>
      <c r="BS630" s="72" t="b">
        <f t="shared" si="510"/>
        <v>0</v>
      </c>
      <c r="BT630" s="72">
        <f t="shared" si="516"/>
        <v>0</v>
      </c>
      <c r="BU630" s="69" t="str">
        <f t="shared" si="514"/>
        <v/>
      </c>
      <c r="BV630" s="75"/>
      <c r="BW630" s="75"/>
      <c r="BX630" s="75"/>
      <c r="BY630" s="75"/>
      <c r="BZ630" s="75"/>
      <c r="CA630" s="75"/>
      <c r="CB630" s="75"/>
      <c r="CC630" s="75"/>
      <c r="CD630" s="79">
        <f t="shared" si="486"/>
        <v>0</v>
      </c>
      <c r="CE630" s="92">
        <f>IF(CD630&lt;CE3,CD630,CE3)</f>
        <v>0</v>
      </c>
      <c r="CF630" s="72" t="str">
        <f>IF(CE630&gt;=CE3,"BALLOON","PMT")</f>
        <v>PMT</v>
      </c>
      <c r="CG630" s="91">
        <f t="shared" si="496"/>
        <v>0</v>
      </c>
      <c r="CH630" s="91">
        <f>IF(BX1=360,CB5,CG630)</f>
        <v>0</v>
      </c>
      <c r="CI630" s="75" t="b">
        <f t="shared" si="487"/>
        <v>0</v>
      </c>
      <c r="CJ630" s="75">
        <f t="shared" si="497"/>
        <v>0</v>
      </c>
      <c r="CK630" s="75">
        <f>SUM(CJ630*CK1)</f>
        <v>0</v>
      </c>
      <c r="CL630" s="98">
        <f t="shared" si="488"/>
        <v>0</v>
      </c>
      <c r="CM630" s="97">
        <f>IF(CF630="PMT",E16-CL630,0)</f>
        <v>0</v>
      </c>
      <c r="CN630" s="97">
        <f t="shared" si="502"/>
        <v>0</v>
      </c>
      <c r="CO630" s="97">
        <f t="shared" si="489"/>
        <v>0</v>
      </c>
      <c r="CP630" s="97">
        <f t="shared" si="490"/>
        <v>0</v>
      </c>
      <c r="CQ630" s="94">
        <f t="shared" si="491"/>
        <v>0</v>
      </c>
      <c r="CR630" s="95">
        <f t="shared" si="498"/>
        <v>0</v>
      </c>
      <c r="CS630" s="96">
        <f t="shared" si="492"/>
        <v>0</v>
      </c>
      <c r="CT630" s="75">
        <f t="shared" si="501"/>
        <v>0</v>
      </c>
      <c r="CU630" s="99">
        <f t="shared" si="493"/>
        <v>0</v>
      </c>
      <c r="CV630" s="99">
        <f t="shared" si="469"/>
        <v>0</v>
      </c>
      <c r="CW630" s="100">
        <f t="shared" si="499"/>
        <v>0</v>
      </c>
      <c r="CX630" s="75">
        <f>SUM(CR630*CT630*BE1)</f>
        <v>0</v>
      </c>
    </row>
    <row r="631" spans="1:102" ht="18.95" customHeight="1">
      <c r="A631" s="45" t="str">
        <f t="shared" si="520"/>
        <v/>
      </c>
      <c r="B631" s="55" t="str">
        <f t="shared" si="506"/>
        <v/>
      </c>
      <c r="C631" s="47" t="str">
        <f t="shared" si="505"/>
        <v/>
      </c>
      <c r="D631" s="56" t="str">
        <f t="shared" si="507"/>
        <v/>
      </c>
      <c r="E631" s="121" t="str">
        <f t="shared" si="511"/>
        <v/>
      </c>
      <c r="F631" s="121"/>
      <c r="G631" s="57" t="str">
        <f t="shared" si="508"/>
        <v/>
      </c>
      <c r="H631" s="57" t="str">
        <f t="shared" si="509"/>
        <v/>
      </c>
      <c r="I631" s="128" t="str">
        <f t="shared" si="512"/>
        <v/>
      </c>
      <c r="J631" s="128" t="str">
        <f t="shared" si="513"/>
        <v/>
      </c>
      <c r="K631" s="140" t="str">
        <f t="shared" si="515"/>
        <v/>
      </c>
      <c r="L631" s="140"/>
      <c r="M631" s="139" t="str">
        <f t="shared" si="517"/>
        <v/>
      </c>
      <c r="N631" s="139"/>
      <c r="O631" s="46" t="str">
        <f t="shared" si="518"/>
        <v/>
      </c>
      <c r="P631" s="51" t="str">
        <f t="shared" si="519"/>
        <v/>
      </c>
      <c r="Q631" s="51"/>
      <c r="R631" s="75">
        <f>IF(R630+1&lt;13,(R630+1)*S1,1*S1)</f>
        <v>0</v>
      </c>
      <c r="S631" s="75">
        <f>SUM(BG631*S1)</f>
        <v>0</v>
      </c>
      <c r="T631" s="75">
        <f>IF(R631=1,(T630+1)*S1,T630*S1)</f>
        <v>0</v>
      </c>
      <c r="U631" s="75">
        <f>IF(U630+3&lt;13,(U630+3)*V1,(U630-9)*V1)</f>
        <v>0</v>
      </c>
      <c r="V631" s="75">
        <f>SUM(BG631*V1)</f>
        <v>0</v>
      </c>
      <c r="W631" s="75">
        <f>IF(U631&lt;4,(W630+1)*V1,W630*V1)</f>
        <v>0</v>
      </c>
      <c r="X631" s="75">
        <f>IF(X630+6&lt;13,(X630+6)*Y1,(X630-6)*Y1)</f>
        <v>0</v>
      </c>
      <c r="Y631" s="75">
        <f>SUM(BG631*Y1)</f>
        <v>0</v>
      </c>
      <c r="Z631" s="75">
        <f>IF(X631&lt;6,(Z630+1)*Y1,Z630*Y1)</f>
        <v>0</v>
      </c>
      <c r="AA631" s="75">
        <f>SUM(AA630*AB1)</f>
        <v>0</v>
      </c>
      <c r="AB631" s="75">
        <f>SUM(BG631*AB1)</f>
        <v>0</v>
      </c>
      <c r="AC631" s="75">
        <f>SUM(AC630+1*AB1)</f>
        <v>0</v>
      </c>
      <c r="AD631" s="75">
        <v>0</v>
      </c>
      <c r="AE631" s="75">
        <v>0</v>
      </c>
      <c r="AF631" s="75">
        <v>0</v>
      </c>
      <c r="AG631" s="75">
        <f>IF(AG630+2&lt;13,(AG630+2)*AH1,(AG630-10)*AH1)</f>
        <v>0</v>
      </c>
      <c r="AH631" s="75">
        <f>SUM(BG631*AH1)</f>
        <v>0</v>
      </c>
      <c r="AI631" s="75">
        <f>IF(AG631&lt;3,(AI630+1)*AH1,AI630*AH1)</f>
        <v>0</v>
      </c>
      <c r="AJ631" s="75">
        <f>IF(AJ629=AJ630,(AJ630+1-AK631)*AL1,AJ630*AL1)</f>
        <v>0</v>
      </c>
      <c r="AK631" s="75">
        <f t="shared" si="503"/>
        <v>0</v>
      </c>
      <c r="AL631" s="75">
        <f>IF(AJ631-AJ630=0,(AL630+15)*AL1,AM1*AL1)</f>
        <v>0</v>
      </c>
      <c r="AM631" s="75">
        <f>IF(AK631=12,(AM630+1)*AL1,AM630*AL1)</f>
        <v>0</v>
      </c>
      <c r="AN631" s="75">
        <f>IF(AN629=AN630,(AN630+1-AO631)*AO1,AN630*AO1)</f>
        <v>0</v>
      </c>
      <c r="AO631" s="75">
        <f t="shared" si="494"/>
        <v>0</v>
      </c>
      <c r="AP631" s="75">
        <f>IF(AN630=AN631,BG631*AO1,(AP630-15)*AO1)</f>
        <v>0</v>
      </c>
      <c r="AQ631" s="75">
        <f>IF(AO631=12,(AQ630+1)*AO1,AQ630*AO1)</f>
        <v>0</v>
      </c>
      <c r="AR631" s="91">
        <f>SUM(MONTH(BC630+14)*AS1)</f>
        <v>0</v>
      </c>
      <c r="AS631" s="91">
        <f>SUM(DAY(BC630+14)*AS1)</f>
        <v>0</v>
      </c>
      <c r="AT631" s="91">
        <f>SUM(YEAR(BC630+14)*AS1)</f>
        <v>0</v>
      </c>
      <c r="AU631" s="91">
        <f>SUM(MONTH(BC630+7)*AV1)</f>
        <v>0</v>
      </c>
      <c r="AV631" s="91">
        <f>SUM(DAY(BC630+7)*AV1)</f>
        <v>0</v>
      </c>
      <c r="AW631" s="91">
        <f>SUM(YEAR(BC630+7)*AV1)</f>
        <v>0</v>
      </c>
      <c r="AX631" s="91">
        <f t="shared" si="472"/>
        <v>1</v>
      </c>
      <c r="AY631" s="91">
        <f t="shared" si="470"/>
        <v>1</v>
      </c>
      <c r="AZ631" s="91">
        <f t="shared" si="471"/>
        <v>0</v>
      </c>
      <c r="BA631" s="91">
        <f t="shared" si="471"/>
        <v>0</v>
      </c>
      <c r="BB631" s="79">
        <f t="shared" si="473"/>
        <v>0</v>
      </c>
      <c r="BC631" s="91">
        <f t="shared" si="474"/>
        <v>0</v>
      </c>
      <c r="BD631" s="75" t="s">
        <v>59</v>
      </c>
      <c r="BE631" s="91">
        <f>IF(BC631&lt;BU42,((BC631*10)+5),999999)</f>
        <v>5</v>
      </c>
      <c r="BF631" s="91">
        <f t="shared" si="475"/>
        <v>1</v>
      </c>
      <c r="BG631" s="75">
        <f t="shared" si="476"/>
        <v>0</v>
      </c>
      <c r="BH631" s="75">
        <f t="shared" si="495"/>
        <v>0</v>
      </c>
      <c r="BI631" s="75" t="b">
        <f t="shared" si="477"/>
        <v>0</v>
      </c>
      <c r="BJ631" s="75">
        <f t="shared" si="478"/>
        <v>0</v>
      </c>
      <c r="BK631" s="75">
        <f t="shared" si="479"/>
        <v>0</v>
      </c>
      <c r="BL631" s="75" t="b">
        <f t="shared" si="480"/>
        <v>1</v>
      </c>
      <c r="BM631" s="75">
        <f t="shared" si="481"/>
        <v>0</v>
      </c>
      <c r="BN631" s="75">
        <f t="shared" si="482"/>
        <v>0</v>
      </c>
      <c r="BO631" s="75" t="b">
        <f t="shared" si="483"/>
        <v>0</v>
      </c>
      <c r="BP631" s="75">
        <f t="shared" si="484"/>
        <v>0</v>
      </c>
      <c r="BQ631" s="75">
        <f t="shared" si="485"/>
        <v>0</v>
      </c>
      <c r="BR631" s="75"/>
      <c r="BS631" s="72" t="b">
        <f t="shared" si="510"/>
        <v>0</v>
      </c>
      <c r="BT631" s="72">
        <f t="shared" si="516"/>
        <v>0</v>
      </c>
      <c r="BU631" s="69" t="str">
        <f t="shared" si="514"/>
        <v/>
      </c>
      <c r="BV631" s="75"/>
      <c r="BW631" s="75"/>
      <c r="BX631" s="75"/>
      <c r="BY631" s="75"/>
      <c r="BZ631" s="75"/>
      <c r="CA631" s="75"/>
      <c r="CB631" s="75"/>
      <c r="CC631" s="75"/>
      <c r="CD631" s="79">
        <f t="shared" si="486"/>
        <v>0</v>
      </c>
      <c r="CE631" s="92">
        <f>IF(CD631&lt;CE3,CD631,CE3)</f>
        <v>0</v>
      </c>
      <c r="CF631" s="72" t="str">
        <f>IF(CE631&gt;=CE3,"BALLOON","PMT")</f>
        <v>PMT</v>
      </c>
      <c r="CG631" s="91">
        <f t="shared" si="496"/>
        <v>0</v>
      </c>
      <c r="CH631" s="91">
        <f>IF(BX1=360,CB5,CG631)</f>
        <v>0</v>
      </c>
      <c r="CI631" s="75" t="b">
        <f t="shared" si="487"/>
        <v>0</v>
      </c>
      <c r="CJ631" s="75">
        <f t="shared" si="497"/>
        <v>0</v>
      </c>
      <c r="CK631" s="75">
        <f>SUM(CJ631*CK1)</f>
        <v>0</v>
      </c>
      <c r="CL631" s="98">
        <f t="shared" si="488"/>
        <v>0</v>
      </c>
      <c r="CM631" s="97">
        <f>IF(CF631="PMT",E16-CL631,0)</f>
        <v>0</v>
      </c>
      <c r="CN631" s="97">
        <f t="shared" si="502"/>
        <v>0</v>
      </c>
      <c r="CO631" s="97">
        <f t="shared" si="489"/>
        <v>0</v>
      </c>
      <c r="CP631" s="97">
        <f t="shared" si="490"/>
        <v>0</v>
      </c>
      <c r="CQ631" s="94">
        <f t="shared" si="491"/>
        <v>0</v>
      </c>
      <c r="CR631" s="95">
        <f t="shared" si="498"/>
        <v>0</v>
      </c>
      <c r="CS631" s="96">
        <f t="shared" si="492"/>
        <v>0</v>
      </c>
      <c r="CT631" s="75">
        <f t="shared" si="501"/>
        <v>0</v>
      </c>
      <c r="CU631" s="99">
        <f t="shared" si="493"/>
        <v>0</v>
      </c>
      <c r="CV631" s="99">
        <f t="shared" si="469"/>
        <v>0</v>
      </c>
      <c r="CW631" s="100">
        <f t="shared" si="499"/>
        <v>0</v>
      </c>
      <c r="CX631" s="75">
        <f>SUM(CR631*CT631*BE1)</f>
        <v>0</v>
      </c>
    </row>
    <row r="632" spans="1:102" ht="18.95" customHeight="1">
      <c r="A632" s="45" t="str">
        <f t="shared" si="520"/>
        <v/>
      </c>
      <c r="B632" s="55" t="str">
        <f t="shared" si="506"/>
        <v/>
      </c>
      <c r="C632" s="47" t="str">
        <f t="shared" si="505"/>
        <v/>
      </c>
      <c r="D632" s="56" t="str">
        <f t="shared" si="507"/>
        <v/>
      </c>
      <c r="E632" s="121" t="str">
        <f t="shared" si="511"/>
        <v/>
      </c>
      <c r="F632" s="121"/>
      <c r="G632" s="57" t="str">
        <f t="shared" si="508"/>
        <v/>
      </c>
      <c r="H632" s="57" t="str">
        <f t="shared" si="509"/>
        <v/>
      </c>
      <c r="I632" s="128" t="str">
        <f t="shared" si="512"/>
        <v/>
      </c>
      <c r="J632" s="128" t="str">
        <f t="shared" si="513"/>
        <v/>
      </c>
      <c r="K632" s="140" t="str">
        <f t="shared" si="515"/>
        <v/>
      </c>
      <c r="L632" s="140"/>
      <c r="M632" s="139" t="str">
        <f t="shared" si="517"/>
        <v/>
      </c>
      <c r="N632" s="139"/>
      <c r="O632" s="46" t="str">
        <f t="shared" si="518"/>
        <v/>
      </c>
      <c r="P632" s="51" t="str">
        <f t="shared" si="519"/>
        <v/>
      </c>
      <c r="Q632" s="51"/>
      <c r="R632" s="75">
        <f>IF(R631+1&lt;13,(R631+1)*S1,1*S1)</f>
        <v>0</v>
      </c>
      <c r="S632" s="75">
        <f>SUM(BG632*S1)</f>
        <v>0</v>
      </c>
      <c r="T632" s="75">
        <f>IF(R632=1,(T631+1)*S1,T631*S1)</f>
        <v>0</v>
      </c>
      <c r="U632" s="75">
        <f>IF(U631+3&lt;13,(U631+3)*V1,(U631-9)*V1)</f>
        <v>0</v>
      </c>
      <c r="V632" s="75">
        <f>SUM(BG632*V1)</f>
        <v>0</v>
      </c>
      <c r="W632" s="75">
        <f>IF(U632&lt;4,(W631+1)*V1,W631*V1)</f>
        <v>0</v>
      </c>
      <c r="X632" s="75">
        <f>IF(X631+6&lt;13,(X631+6)*Y1,(X631-6)*Y1)</f>
        <v>0</v>
      </c>
      <c r="Y632" s="75">
        <f>SUM(BG632*Y1)</f>
        <v>0</v>
      </c>
      <c r="Z632" s="75">
        <f>IF(X632&lt;6,(Z631+1)*Y1,Z631*Y1)</f>
        <v>0</v>
      </c>
      <c r="AA632" s="75">
        <f>SUM(AA631*AB1)</f>
        <v>0</v>
      </c>
      <c r="AB632" s="75">
        <f>SUM(BG632*AB1)</f>
        <v>0</v>
      </c>
      <c r="AC632" s="75">
        <f>SUM(AC631+1*AB1)</f>
        <v>0</v>
      </c>
      <c r="AD632" s="75">
        <v>0</v>
      </c>
      <c r="AE632" s="75">
        <v>0</v>
      </c>
      <c r="AF632" s="75">
        <v>0</v>
      </c>
      <c r="AG632" s="75">
        <f>IF(AG631+2&lt;13,(AG631+2)*AH1,(AG631-10)*AH1)</f>
        <v>0</v>
      </c>
      <c r="AH632" s="75">
        <f>SUM(BG632*AH1)</f>
        <v>0</v>
      </c>
      <c r="AI632" s="75">
        <f>IF(AG632&lt;3,(AI631+1)*AH1,AI631*AH1)</f>
        <v>0</v>
      </c>
      <c r="AJ632" s="75">
        <f>IF(AJ630=AJ631,(AJ631+1-AK632)*AL1,AJ631*AL1)</f>
        <v>0</v>
      </c>
      <c r="AK632" s="75">
        <f t="shared" si="503"/>
        <v>0</v>
      </c>
      <c r="AL632" s="75">
        <f>IF(AJ632-AJ631=0,(AL631+15)*AL1,AM1*AL1)</f>
        <v>0</v>
      </c>
      <c r="AM632" s="75">
        <f>IF(AK632=12,(AM631+1)*AL1,AM631*AL1)</f>
        <v>0</v>
      </c>
      <c r="AN632" s="75">
        <f>IF(AN630=AN631,(AN631+1-AO632)*AO1,AN631*AO1)</f>
        <v>0</v>
      </c>
      <c r="AO632" s="75">
        <f t="shared" si="494"/>
        <v>0</v>
      </c>
      <c r="AP632" s="75">
        <f>IF(AN631=AN632,BG632*AO1,(AP631-15)*AO1)</f>
        <v>0</v>
      </c>
      <c r="AQ632" s="75">
        <f>IF(AO632=12,(AQ631+1)*AO1,AQ631*AO1)</f>
        <v>0</v>
      </c>
      <c r="AR632" s="91">
        <f>SUM(MONTH(BC631+14)*AS1)</f>
        <v>0</v>
      </c>
      <c r="AS632" s="91">
        <f>SUM(DAY(BC631+14)*AS1)</f>
        <v>0</v>
      </c>
      <c r="AT632" s="91">
        <f>SUM(YEAR(BC631+14)*AS1)</f>
        <v>0</v>
      </c>
      <c r="AU632" s="91">
        <f>SUM(MONTH(BC631+7)*AV1)</f>
        <v>0</v>
      </c>
      <c r="AV632" s="91">
        <f>SUM(DAY(BC631+7)*AV1)</f>
        <v>0</v>
      </c>
      <c r="AW632" s="91">
        <f>SUM(YEAR(BC631+7)*AV1)</f>
        <v>0</v>
      </c>
      <c r="AX632" s="91">
        <f t="shared" si="472"/>
        <v>1</v>
      </c>
      <c r="AY632" s="91">
        <f t="shared" si="470"/>
        <v>1</v>
      </c>
      <c r="AZ632" s="91">
        <f t="shared" si="471"/>
        <v>0</v>
      </c>
      <c r="BA632" s="91">
        <f t="shared" si="471"/>
        <v>0</v>
      </c>
      <c r="BB632" s="79">
        <f t="shared" si="473"/>
        <v>0</v>
      </c>
      <c r="BC632" s="91">
        <f t="shared" si="474"/>
        <v>0</v>
      </c>
      <c r="BD632" s="75" t="s">
        <v>59</v>
      </c>
      <c r="BE632" s="91">
        <f>IF(BC632&lt;BU42,((BC632*10)+5),999999)</f>
        <v>5</v>
      </c>
      <c r="BF632" s="91">
        <f t="shared" si="475"/>
        <v>1</v>
      </c>
      <c r="BG632" s="75">
        <f t="shared" si="476"/>
        <v>0</v>
      </c>
      <c r="BH632" s="75">
        <f t="shared" si="495"/>
        <v>0</v>
      </c>
      <c r="BI632" s="75" t="b">
        <f t="shared" si="477"/>
        <v>0</v>
      </c>
      <c r="BJ632" s="75">
        <f t="shared" si="478"/>
        <v>0</v>
      </c>
      <c r="BK632" s="75">
        <f t="shared" si="479"/>
        <v>0</v>
      </c>
      <c r="BL632" s="75" t="b">
        <f t="shared" si="480"/>
        <v>1</v>
      </c>
      <c r="BM632" s="75">
        <f t="shared" si="481"/>
        <v>0</v>
      </c>
      <c r="BN632" s="75">
        <f t="shared" si="482"/>
        <v>0</v>
      </c>
      <c r="BO632" s="75" t="b">
        <f t="shared" si="483"/>
        <v>0</v>
      </c>
      <c r="BP632" s="75">
        <f t="shared" si="484"/>
        <v>0</v>
      </c>
      <c r="BQ632" s="75">
        <f t="shared" si="485"/>
        <v>0</v>
      </c>
      <c r="BR632" s="75"/>
      <c r="BS632" s="72" t="b">
        <f t="shared" si="510"/>
        <v>0</v>
      </c>
      <c r="BT632" s="72">
        <f t="shared" si="516"/>
        <v>0</v>
      </c>
      <c r="BU632" s="69" t="str">
        <f t="shared" si="514"/>
        <v/>
      </c>
      <c r="BV632" s="75"/>
      <c r="BW632" s="75"/>
      <c r="BX632" s="75"/>
      <c r="BY632" s="75"/>
      <c r="BZ632" s="75"/>
      <c r="CA632" s="75"/>
      <c r="CB632" s="75"/>
      <c r="CC632" s="75"/>
      <c r="CD632" s="79">
        <f t="shared" si="486"/>
        <v>0</v>
      </c>
      <c r="CE632" s="92">
        <f>IF(CD632&lt;CE3,CD632,CE3)</f>
        <v>0</v>
      </c>
      <c r="CF632" s="72" t="str">
        <f>IF(CE632&gt;=CE3,"BALLOON","PMT")</f>
        <v>PMT</v>
      </c>
      <c r="CG632" s="91">
        <f t="shared" si="496"/>
        <v>0</v>
      </c>
      <c r="CH632" s="91">
        <f>IF(BX1=360,CB5,CG632)</f>
        <v>0</v>
      </c>
      <c r="CI632" s="75" t="b">
        <f t="shared" si="487"/>
        <v>0</v>
      </c>
      <c r="CJ632" s="75">
        <f t="shared" si="497"/>
        <v>0</v>
      </c>
      <c r="CK632" s="75">
        <f>SUM(CJ632*CK1)</f>
        <v>0</v>
      </c>
      <c r="CL632" s="98">
        <f t="shared" si="488"/>
        <v>0</v>
      </c>
      <c r="CM632" s="97">
        <f>IF(CF632="PMT",E16-CL632,0)</f>
        <v>0</v>
      </c>
      <c r="CN632" s="97">
        <f t="shared" si="502"/>
        <v>0</v>
      </c>
      <c r="CO632" s="97">
        <f t="shared" si="489"/>
        <v>0</v>
      </c>
      <c r="CP632" s="97">
        <f t="shared" si="490"/>
        <v>0</v>
      </c>
      <c r="CQ632" s="94">
        <f t="shared" si="491"/>
        <v>0</v>
      </c>
      <c r="CR632" s="95">
        <f t="shared" si="498"/>
        <v>0</v>
      </c>
      <c r="CS632" s="96">
        <f t="shared" si="492"/>
        <v>0</v>
      </c>
      <c r="CT632" s="75">
        <f t="shared" si="501"/>
        <v>0</v>
      </c>
      <c r="CU632" s="99">
        <f t="shared" si="493"/>
        <v>0</v>
      </c>
      <c r="CV632" s="99">
        <f t="shared" si="469"/>
        <v>0</v>
      </c>
      <c r="CW632" s="100">
        <f t="shared" si="499"/>
        <v>0</v>
      </c>
      <c r="CX632" s="75">
        <f>SUM(CR632*CT632*BE1)</f>
        <v>0</v>
      </c>
    </row>
    <row r="633" spans="1:102" ht="18.95" customHeight="1">
      <c r="A633" s="45" t="str">
        <f t="shared" si="520"/>
        <v/>
      </c>
      <c r="B633" s="55" t="str">
        <f t="shared" si="506"/>
        <v/>
      </c>
      <c r="C633" s="47" t="str">
        <f t="shared" si="505"/>
        <v/>
      </c>
      <c r="D633" s="56" t="str">
        <f t="shared" si="507"/>
        <v/>
      </c>
      <c r="E633" s="121" t="str">
        <f t="shared" si="511"/>
        <v/>
      </c>
      <c r="F633" s="121"/>
      <c r="G633" s="57" t="str">
        <f t="shared" si="508"/>
        <v/>
      </c>
      <c r="H633" s="57" t="str">
        <f t="shared" si="509"/>
        <v/>
      </c>
      <c r="I633" s="128" t="str">
        <f t="shared" si="512"/>
        <v/>
      </c>
      <c r="J633" s="128" t="str">
        <f t="shared" si="513"/>
        <v/>
      </c>
      <c r="K633" s="140" t="str">
        <f t="shared" si="515"/>
        <v/>
      </c>
      <c r="L633" s="140"/>
      <c r="M633" s="139" t="str">
        <f t="shared" si="517"/>
        <v/>
      </c>
      <c r="N633" s="139"/>
      <c r="O633" s="46" t="str">
        <f t="shared" si="518"/>
        <v/>
      </c>
      <c r="P633" s="51" t="str">
        <f t="shared" si="519"/>
        <v/>
      </c>
      <c r="Q633" s="51"/>
      <c r="R633" s="75">
        <f>IF(R632+1&lt;13,(R632+1)*S1,1*S1)</f>
        <v>0</v>
      </c>
      <c r="S633" s="75">
        <f>SUM(BG633*S1)</f>
        <v>0</v>
      </c>
      <c r="T633" s="75">
        <f>IF(R633=1,(T632+1)*S1,T632*S1)</f>
        <v>0</v>
      </c>
      <c r="U633" s="75">
        <f>IF(U632+3&lt;13,(U632+3)*V1,(U632-9)*V1)</f>
        <v>0</v>
      </c>
      <c r="V633" s="75">
        <f>SUM(BG633*V1)</f>
        <v>0</v>
      </c>
      <c r="W633" s="75">
        <f>IF(U633&lt;4,(W632+1)*V1,W632*V1)</f>
        <v>0</v>
      </c>
      <c r="X633" s="75">
        <f>IF(X632+6&lt;13,(X632+6)*Y1,(X632-6)*Y1)</f>
        <v>0</v>
      </c>
      <c r="Y633" s="75">
        <f>SUM(BG633*Y1)</f>
        <v>0</v>
      </c>
      <c r="Z633" s="75">
        <f>IF(X633&lt;6,(Z632+1)*Y1,Z632*Y1)</f>
        <v>0</v>
      </c>
      <c r="AA633" s="75">
        <f>SUM(AA632*AB1)</f>
        <v>0</v>
      </c>
      <c r="AB633" s="75">
        <f>SUM(BG633*AB1)</f>
        <v>0</v>
      </c>
      <c r="AC633" s="75">
        <f>SUM(AC632+1*AB1)</f>
        <v>0</v>
      </c>
      <c r="AD633" s="75">
        <v>0</v>
      </c>
      <c r="AE633" s="75">
        <v>0</v>
      </c>
      <c r="AF633" s="75">
        <v>0</v>
      </c>
      <c r="AG633" s="75">
        <f>IF(AG632+2&lt;13,(AG632+2)*AH1,(AG632-10)*AH1)</f>
        <v>0</v>
      </c>
      <c r="AH633" s="75">
        <f>SUM(BG633*AH1)</f>
        <v>0</v>
      </c>
      <c r="AI633" s="75">
        <f>IF(AG633&lt;3,(AI632+1)*AH1,AI632*AH1)</f>
        <v>0</v>
      </c>
      <c r="AJ633" s="75">
        <f>IF(AJ631=AJ632,(AJ632+1-AK633)*AL1,AJ632*AL1)</f>
        <v>0</v>
      </c>
      <c r="AK633" s="75">
        <f t="shared" si="503"/>
        <v>0</v>
      </c>
      <c r="AL633" s="75">
        <f>IF(AJ633-AJ632=0,(AL632+15)*AL1,AM1*AL1)</f>
        <v>0</v>
      </c>
      <c r="AM633" s="75">
        <f>IF(AK633=12,(AM632+1)*AL1,AM632*AL1)</f>
        <v>0</v>
      </c>
      <c r="AN633" s="75">
        <f>IF(AN631=AN632,(AN632+1-AO633)*AO1,AN632*AO1)</f>
        <v>0</v>
      </c>
      <c r="AO633" s="75">
        <f t="shared" si="494"/>
        <v>0</v>
      </c>
      <c r="AP633" s="75">
        <f>IF(AN632=AN633,BG633*AO1,(AP632-15)*AO1)</f>
        <v>0</v>
      </c>
      <c r="AQ633" s="75">
        <f>IF(AO633=12,(AQ632+1)*AO1,AQ632*AO1)</f>
        <v>0</v>
      </c>
      <c r="AR633" s="91">
        <f>SUM(MONTH(BC632+14)*AS1)</f>
        <v>0</v>
      </c>
      <c r="AS633" s="91">
        <f>SUM(DAY(BC632+14)*AS1)</f>
        <v>0</v>
      </c>
      <c r="AT633" s="91">
        <f>SUM(YEAR(BC632+14)*AS1)</f>
        <v>0</v>
      </c>
      <c r="AU633" s="91">
        <f>SUM(MONTH(BC632+7)*AV1)</f>
        <v>0</v>
      </c>
      <c r="AV633" s="91">
        <f>SUM(DAY(BC632+7)*AV1)</f>
        <v>0</v>
      </c>
      <c r="AW633" s="91">
        <f>SUM(YEAR(BC632+7)*AV1)</f>
        <v>0</v>
      </c>
      <c r="AX633" s="91">
        <f t="shared" si="472"/>
        <v>1</v>
      </c>
      <c r="AY633" s="91">
        <f t="shared" si="470"/>
        <v>1</v>
      </c>
      <c r="AZ633" s="91">
        <f t="shared" si="471"/>
        <v>0</v>
      </c>
      <c r="BA633" s="91">
        <f t="shared" si="471"/>
        <v>0</v>
      </c>
      <c r="BB633" s="79">
        <f t="shared" si="473"/>
        <v>0</v>
      </c>
      <c r="BC633" s="91">
        <f t="shared" si="474"/>
        <v>0</v>
      </c>
      <c r="BD633" s="75" t="s">
        <v>59</v>
      </c>
      <c r="BE633" s="91">
        <f>IF(BC633&lt;BU42,((BC633*10)+5),999999)</f>
        <v>5</v>
      </c>
      <c r="BF633" s="91">
        <f t="shared" si="475"/>
        <v>1</v>
      </c>
      <c r="BG633" s="75">
        <f t="shared" si="476"/>
        <v>0</v>
      </c>
      <c r="BH633" s="75">
        <f t="shared" si="495"/>
        <v>0</v>
      </c>
      <c r="BI633" s="75" t="b">
        <f t="shared" si="477"/>
        <v>0</v>
      </c>
      <c r="BJ633" s="75">
        <f t="shared" si="478"/>
        <v>0</v>
      </c>
      <c r="BK633" s="75">
        <f t="shared" si="479"/>
        <v>0</v>
      </c>
      <c r="BL633" s="75" t="b">
        <f t="shared" si="480"/>
        <v>1</v>
      </c>
      <c r="BM633" s="75">
        <f t="shared" si="481"/>
        <v>0</v>
      </c>
      <c r="BN633" s="75">
        <f t="shared" si="482"/>
        <v>0</v>
      </c>
      <c r="BO633" s="75" t="b">
        <f t="shared" si="483"/>
        <v>0</v>
      </c>
      <c r="BP633" s="75">
        <f t="shared" si="484"/>
        <v>0</v>
      </c>
      <c r="BQ633" s="75">
        <f t="shared" si="485"/>
        <v>0</v>
      </c>
      <c r="BR633" s="75"/>
      <c r="BS633" s="72" t="b">
        <f t="shared" si="510"/>
        <v>0</v>
      </c>
      <c r="BT633" s="72">
        <f t="shared" si="516"/>
        <v>0</v>
      </c>
      <c r="BU633" s="69" t="str">
        <f t="shared" si="514"/>
        <v/>
      </c>
      <c r="BV633" s="75"/>
      <c r="BW633" s="75"/>
      <c r="BX633" s="75"/>
      <c r="BY633" s="75"/>
      <c r="BZ633" s="75"/>
      <c r="CA633" s="75"/>
      <c r="CB633" s="75"/>
      <c r="CC633" s="75"/>
      <c r="CD633" s="79">
        <f t="shared" si="486"/>
        <v>0</v>
      </c>
      <c r="CE633" s="92">
        <f>IF(CD633&lt;CE3,CD633,CE3)</f>
        <v>0</v>
      </c>
      <c r="CF633" s="72" t="str">
        <f>IF(CE633&gt;=CE3,"BALLOON","PMT")</f>
        <v>PMT</v>
      </c>
      <c r="CG633" s="91">
        <f t="shared" si="496"/>
        <v>0</v>
      </c>
      <c r="CH633" s="91">
        <f>IF(BX1=360,CB5,CG633)</f>
        <v>0</v>
      </c>
      <c r="CI633" s="75" t="b">
        <f t="shared" si="487"/>
        <v>0</v>
      </c>
      <c r="CJ633" s="75">
        <f t="shared" si="497"/>
        <v>0</v>
      </c>
      <c r="CK633" s="75">
        <f>SUM(CJ633*CK1)</f>
        <v>0</v>
      </c>
      <c r="CL633" s="98">
        <f t="shared" si="488"/>
        <v>0</v>
      </c>
      <c r="CM633" s="97">
        <f>IF(CF633="PMT",E16-CL633,0)</f>
        <v>0</v>
      </c>
      <c r="CN633" s="97">
        <f t="shared" si="502"/>
        <v>0</v>
      </c>
      <c r="CO633" s="97">
        <f t="shared" si="489"/>
        <v>0</v>
      </c>
      <c r="CP633" s="97">
        <f t="shared" si="490"/>
        <v>0</v>
      </c>
      <c r="CQ633" s="94">
        <f t="shared" si="491"/>
        <v>0</v>
      </c>
      <c r="CR633" s="95">
        <f t="shared" si="498"/>
        <v>0</v>
      </c>
      <c r="CS633" s="96">
        <f t="shared" si="492"/>
        <v>0</v>
      </c>
      <c r="CT633" s="75">
        <f t="shared" si="501"/>
        <v>0</v>
      </c>
      <c r="CU633" s="99">
        <f t="shared" si="493"/>
        <v>0</v>
      </c>
      <c r="CV633" s="99">
        <f t="shared" si="469"/>
        <v>0</v>
      </c>
      <c r="CW633" s="100">
        <f t="shared" si="499"/>
        <v>0</v>
      </c>
      <c r="CX633" s="75">
        <f>SUM(CR633*CT633*BE1)</f>
        <v>0</v>
      </c>
    </row>
    <row r="634" spans="1:102" ht="18.95" customHeight="1">
      <c r="A634" s="45" t="str">
        <f t="shared" si="520"/>
        <v/>
      </c>
      <c r="B634" s="55" t="str">
        <f t="shared" si="506"/>
        <v/>
      </c>
      <c r="C634" s="47" t="str">
        <f t="shared" si="505"/>
        <v/>
      </c>
      <c r="D634" s="56" t="str">
        <f t="shared" si="507"/>
        <v/>
      </c>
      <c r="E634" s="121" t="str">
        <f t="shared" si="511"/>
        <v/>
      </c>
      <c r="F634" s="121"/>
      <c r="G634" s="57" t="str">
        <f t="shared" si="508"/>
        <v/>
      </c>
      <c r="H634" s="57" t="str">
        <f t="shared" si="509"/>
        <v/>
      </c>
      <c r="I634" s="128" t="str">
        <f t="shared" si="512"/>
        <v/>
      </c>
      <c r="J634" s="128" t="str">
        <f t="shared" si="513"/>
        <v/>
      </c>
      <c r="K634" s="140" t="str">
        <f t="shared" si="515"/>
        <v/>
      </c>
      <c r="L634" s="140"/>
      <c r="M634" s="139" t="str">
        <f t="shared" si="517"/>
        <v/>
      </c>
      <c r="N634" s="139"/>
      <c r="O634" s="46" t="str">
        <f t="shared" si="518"/>
        <v/>
      </c>
      <c r="P634" s="51" t="str">
        <f t="shared" si="519"/>
        <v/>
      </c>
      <c r="Q634" s="51"/>
      <c r="R634" s="75">
        <f>IF(R633+1&lt;13,(R633+1)*S1,1*S1)</f>
        <v>0</v>
      </c>
      <c r="S634" s="75">
        <f>SUM(BG634*S1)</f>
        <v>0</v>
      </c>
      <c r="T634" s="75">
        <f>IF(R634=1,(T633+1)*S1,T633*S1)</f>
        <v>0</v>
      </c>
      <c r="U634" s="75">
        <f>IF(U633+3&lt;13,(U633+3)*V1,(U633-9)*V1)</f>
        <v>0</v>
      </c>
      <c r="V634" s="75">
        <f>SUM(BG634*V1)</f>
        <v>0</v>
      </c>
      <c r="W634" s="75">
        <f>IF(U634&lt;4,(W633+1)*V1,W633*V1)</f>
        <v>0</v>
      </c>
      <c r="X634" s="75">
        <f>IF(X633+6&lt;13,(X633+6)*Y1,(X633-6)*Y1)</f>
        <v>0</v>
      </c>
      <c r="Y634" s="75">
        <f>SUM(BG634*Y1)</f>
        <v>0</v>
      </c>
      <c r="Z634" s="75">
        <f>IF(X634&lt;6,(Z633+1)*Y1,Z633*Y1)</f>
        <v>0</v>
      </c>
      <c r="AA634" s="75">
        <f>SUM(AA633*AB1)</f>
        <v>0</v>
      </c>
      <c r="AB634" s="75">
        <f>SUM(BG634*AB1)</f>
        <v>0</v>
      </c>
      <c r="AC634" s="75">
        <f>SUM(AC633+1*AB1)</f>
        <v>0</v>
      </c>
      <c r="AD634" s="75">
        <v>0</v>
      </c>
      <c r="AE634" s="75">
        <v>0</v>
      </c>
      <c r="AF634" s="75">
        <v>0</v>
      </c>
      <c r="AG634" s="75">
        <f>IF(AG633+2&lt;13,(AG633+2)*AH1,(AG633-10)*AH1)</f>
        <v>0</v>
      </c>
      <c r="AH634" s="75">
        <f>SUM(BG634*AH1)</f>
        <v>0</v>
      </c>
      <c r="AI634" s="75">
        <f>IF(AG634&lt;3,(AI633+1)*AH1,AI633*AH1)</f>
        <v>0</v>
      </c>
      <c r="AJ634" s="75">
        <f>IF(AJ632=AJ633,(AJ633+1-AK634)*AL1,AJ633*AL1)</f>
        <v>0</v>
      </c>
      <c r="AK634" s="75">
        <f t="shared" si="503"/>
        <v>0</v>
      </c>
      <c r="AL634" s="75">
        <f>IF(AJ634-AJ633=0,(AL633+15)*AL1,AM1*AL1)</f>
        <v>0</v>
      </c>
      <c r="AM634" s="75">
        <f>IF(AK634=12,(AM633+1)*AL1,AM633*AL1)</f>
        <v>0</v>
      </c>
      <c r="AN634" s="75">
        <f>IF(AN632=AN633,(AN633+1-AO634)*AO1,AN633*AO1)</f>
        <v>0</v>
      </c>
      <c r="AO634" s="75">
        <f t="shared" si="494"/>
        <v>0</v>
      </c>
      <c r="AP634" s="75">
        <f>IF(AN633=AN634,BG634*AO1,(AP633-15)*AO1)</f>
        <v>0</v>
      </c>
      <c r="AQ634" s="75">
        <f>IF(AO634=12,(AQ633+1)*AO1,AQ633*AO1)</f>
        <v>0</v>
      </c>
      <c r="AR634" s="91">
        <f>SUM(MONTH(BC633+14)*AS1)</f>
        <v>0</v>
      </c>
      <c r="AS634" s="91">
        <f>SUM(DAY(BC633+14)*AS1)</f>
        <v>0</v>
      </c>
      <c r="AT634" s="91">
        <f>SUM(YEAR(BC633+14)*AS1)</f>
        <v>0</v>
      </c>
      <c r="AU634" s="91">
        <f>SUM(MONTH(BC633+7)*AV1)</f>
        <v>0</v>
      </c>
      <c r="AV634" s="91">
        <f>SUM(DAY(BC633+7)*AV1)</f>
        <v>0</v>
      </c>
      <c r="AW634" s="91">
        <f>SUM(YEAR(BC633+7)*AV1)</f>
        <v>0</v>
      </c>
      <c r="AX634" s="91">
        <f t="shared" si="472"/>
        <v>1</v>
      </c>
      <c r="AY634" s="91">
        <f t="shared" si="470"/>
        <v>1</v>
      </c>
      <c r="AZ634" s="91">
        <f t="shared" si="471"/>
        <v>0</v>
      </c>
      <c r="BA634" s="91">
        <f t="shared" si="471"/>
        <v>0</v>
      </c>
      <c r="BB634" s="79">
        <f t="shared" si="473"/>
        <v>0</v>
      </c>
      <c r="BC634" s="91">
        <f t="shared" si="474"/>
        <v>0</v>
      </c>
      <c r="BD634" s="75" t="s">
        <v>59</v>
      </c>
      <c r="BE634" s="91">
        <f>IF(BC634&lt;BU42,((BC634*10)+5),999999)</f>
        <v>5</v>
      </c>
      <c r="BF634" s="91">
        <f t="shared" si="475"/>
        <v>1</v>
      </c>
      <c r="BG634" s="75">
        <f t="shared" si="476"/>
        <v>0</v>
      </c>
      <c r="BH634" s="75">
        <f t="shared" si="495"/>
        <v>0</v>
      </c>
      <c r="BI634" s="75" t="b">
        <f t="shared" si="477"/>
        <v>0</v>
      </c>
      <c r="BJ634" s="75">
        <f t="shared" si="478"/>
        <v>0</v>
      </c>
      <c r="BK634" s="75">
        <f t="shared" si="479"/>
        <v>0</v>
      </c>
      <c r="BL634" s="75" t="b">
        <f t="shared" si="480"/>
        <v>1</v>
      </c>
      <c r="BM634" s="75">
        <f t="shared" si="481"/>
        <v>0</v>
      </c>
      <c r="BN634" s="75">
        <f t="shared" si="482"/>
        <v>0</v>
      </c>
      <c r="BO634" s="75" t="b">
        <f t="shared" si="483"/>
        <v>0</v>
      </c>
      <c r="BP634" s="75">
        <f t="shared" si="484"/>
        <v>0</v>
      </c>
      <c r="BQ634" s="75">
        <f t="shared" si="485"/>
        <v>0</v>
      </c>
      <c r="BR634" s="75"/>
      <c r="BS634" s="72" t="b">
        <f t="shared" si="510"/>
        <v>0</v>
      </c>
      <c r="BT634" s="72">
        <f t="shared" si="516"/>
        <v>0</v>
      </c>
      <c r="BU634" s="69" t="str">
        <f t="shared" si="514"/>
        <v/>
      </c>
      <c r="BV634" s="75"/>
      <c r="BW634" s="75"/>
      <c r="BX634" s="75"/>
      <c r="BY634" s="75"/>
      <c r="BZ634" s="75"/>
      <c r="CA634" s="75"/>
      <c r="CB634" s="75"/>
      <c r="CC634" s="75"/>
      <c r="CD634" s="79">
        <f t="shared" si="486"/>
        <v>0</v>
      </c>
      <c r="CE634" s="92">
        <f>IF(CD634&lt;CE3,CD634,CE3)</f>
        <v>0</v>
      </c>
      <c r="CF634" s="72" t="str">
        <f>IF(CE634&gt;=CE3,"BALLOON","PMT")</f>
        <v>PMT</v>
      </c>
      <c r="CG634" s="91">
        <f t="shared" si="496"/>
        <v>0</v>
      </c>
      <c r="CH634" s="91">
        <f>IF(BX1=360,CB5,CG634)</f>
        <v>0</v>
      </c>
      <c r="CI634" s="75" t="b">
        <f t="shared" si="487"/>
        <v>0</v>
      </c>
      <c r="CJ634" s="75">
        <f t="shared" si="497"/>
        <v>0</v>
      </c>
      <c r="CK634" s="75">
        <f>SUM(CJ634*CK1)</f>
        <v>0</v>
      </c>
      <c r="CL634" s="98">
        <f t="shared" si="488"/>
        <v>0</v>
      </c>
      <c r="CM634" s="97">
        <f>IF(CF634="PMT",E16-CL634,0)</f>
        <v>0</v>
      </c>
      <c r="CN634" s="97">
        <f t="shared" si="502"/>
        <v>0</v>
      </c>
      <c r="CO634" s="97">
        <f t="shared" si="489"/>
        <v>0</v>
      </c>
      <c r="CP634" s="97">
        <f t="shared" si="490"/>
        <v>0</v>
      </c>
      <c r="CQ634" s="94">
        <f t="shared" si="491"/>
        <v>0</v>
      </c>
      <c r="CR634" s="95">
        <f t="shared" si="498"/>
        <v>0</v>
      </c>
      <c r="CS634" s="96">
        <f t="shared" si="492"/>
        <v>0</v>
      </c>
      <c r="CT634" s="75">
        <f t="shared" si="501"/>
        <v>0</v>
      </c>
      <c r="CU634" s="99">
        <f t="shared" si="493"/>
        <v>0</v>
      </c>
      <c r="CV634" s="99">
        <f t="shared" ref="CV634:CV697" si="521">IF(CQ634&lt;0,CS634,CU634)</f>
        <v>0</v>
      </c>
      <c r="CW634" s="100">
        <f t="shared" si="499"/>
        <v>0</v>
      </c>
      <c r="CX634" s="75">
        <f>SUM(CR634*CT634*BE1)</f>
        <v>0</v>
      </c>
    </row>
    <row r="635" spans="1:102" ht="18.95" customHeight="1">
      <c r="A635" s="45" t="str">
        <f t="shared" si="520"/>
        <v/>
      </c>
      <c r="B635" s="55" t="str">
        <f t="shared" si="506"/>
        <v/>
      </c>
      <c r="C635" s="47" t="str">
        <f t="shared" si="505"/>
        <v/>
      </c>
      <c r="D635" s="56" t="str">
        <f t="shared" si="507"/>
        <v/>
      </c>
      <c r="E635" s="121" t="str">
        <f t="shared" si="511"/>
        <v/>
      </c>
      <c r="F635" s="121"/>
      <c r="G635" s="57" t="str">
        <f t="shared" si="508"/>
        <v/>
      </c>
      <c r="H635" s="57" t="str">
        <f t="shared" si="509"/>
        <v/>
      </c>
      <c r="I635" s="128" t="str">
        <f t="shared" si="512"/>
        <v/>
      </c>
      <c r="J635" s="128" t="str">
        <f t="shared" si="513"/>
        <v/>
      </c>
      <c r="K635" s="140" t="str">
        <f t="shared" si="515"/>
        <v/>
      </c>
      <c r="L635" s="140"/>
      <c r="M635" s="139" t="str">
        <f t="shared" si="517"/>
        <v/>
      </c>
      <c r="N635" s="139"/>
      <c r="O635" s="46" t="str">
        <f t="shared" si="518"/>
        <v/>
      </c>
      <c r="P635" s="51" t="str">
        <f t="shared" si="519"/>
        <v/>
      </c>
      <c r="Q635" s="51"/>
      <c r="R635" s="75">
        <f>IF(R634+1&lt;13,(R634+1)*S1,1*S1)</f>
        <v>0</v>
      </c>
      <c r="S635" s="75">
        <f>SUM(BG635*S1)</f>
        <v>0</v>
      </c>
      <c r="T635" s="75">
        <f>IF(R635=1,(T634+1)*S1,T634*S1)</f>
        <v>0</v>
      </c>
      <c r="U635" s="75">
        <f>IF(U634+3&lt;13,(U634+3)*V1,(U634-9)*V1)</f>
        <v>0</v>
      </c>
      <c r="V635" s="75">
        <f>SUM(BG635*V1)</f>
        <v>0</v>
      </c>
      <c r="W635" s="75">
        <f>IF(U635&lt;4,(W634+1)*V1,W634*V1)</f>
        <v>0</v>
      </c>
      <c r="X635" s="75">
        <f>IF(X634+6&lt;13,(X634+6)*Y1,(X634-6)*Y1)</f>
        <v>0</v>
      </c>
      <c r="Y635" s="75">
        <f>SUM(BG635*Y1)</f>
        <v>0</v>
      </c>
      <c r="Z635" s="75">
        <f>IF(X635&lt;6,(Z634+1)*Y1,Z634*Y1)</f>
        <v>0</v>
      </c>
      <c r="AA635" s="75">
        <f>SUM(AA634*AB1)</f>
        <v>0</v>
      </c>
      <c r="AB635" s="75">
        <f>SUM(BG635*AB1)</f>
        <v>0</v>
      </c>
      <c r="AC635" s="75">
        <f>SUM(AC634+1*AB1)</f>
        <v>0</v>
      </c>
      <c r="AD635" s="75">
        <v>0</v>
      </c>
      <c r="AE635" s="75">
        <v>0</v>
      </c>
      <c r="AF635" s="75">
        <v>0</v>
      </c>
      <c r="AG635" s="75">
        <f>IF(AG634+2&lt;13,(AG634+2)*AH1,(AG634-10)*AH1)</f>
        <v>0</v>
      </c>
      <c r="AH635" s="75">
        <f>SUM(BG635*AH1)</f>
        <v>0</v>
      </c>
      <c r="AI635" s="75">
        <f>IF(AG635&lt;3,(AI634+1)*AH1,AI634*AH1)</f>
        <v>0</v>
      </c>
      <c r="AJ635" s="75">
        <f>IF(AJ633=AJ634,(AJ634+1-AK635)*AL1,AJ634*AL1)</f>
        <v>0</v>
      </c>
      <c r="AK635" s="75">
        <f t="shared" si="503"/>
        <v>0</v>
      </c>
      <c r="AL635" s="75">
        <f>IF(AJ635-AJ634=0,(AL634+15)*AL1,AM1*AL1)</f>
        <v>0</v>
      </c>
      <c r="AM635" s="75">
        <f>IF(AK635=12,(AM634+1)*AL1,AM634*AL1)</f>
        <v>0</v>
      </c>
      <c r="AN635" s="75">
        <f>IF(AN633=AN634,(AN634+1-AO635)*AO1,AN634*AO1)</f>
        <v>0</v>
      </c>
      <c r="AO635" s="75">
        <f t="shared" si="494"/>
        <v>0</v>
      </c>
      <c r="AP635" s="75">
        <f>IF(AN634=AN635,BG635*AO1,(AP634-15)*AO1)</f>
        <v>0</v>
      </c>
      <c r="AQ635" s="75">
        <f>IF(AO635=12,(AQ634+1)*AO1,AQ634*AO1)</f>
        <v>0</v>
      </c>
      <c r="AR635" s="91">
        <f>SUM(MONTH(BC634+14)*AS1)</f>
        <v>0</v>
      </c>
      <c r="AS635" s="91">
        <f>SUM(DAY(BC634+14)*AS1)</f>
        <v>0</v>
      </c>
      <c r="AT635" s="91">
        <f>SUM(YEAR(BC634+14)*AS1)</f>
        <v>0</v>
      </c>
      <c r="AU635" s="91">
        <f>SUM(MONTH(BC634+7)*AV1)</f>
        <v>0</v>
      </c>
      <c r="AV635" s="91">
        <f>SUM(DAY(BC634+7)*AV1)</f>
        <v>0</v>
      </c>
      <c r="AW635" s="91">
        <f>SUM(YEAR(BC634+7)*AV1)</f>
        <v>0</v>
      </c>
      <c r="AX635" s="91">
        <f t="shared" si="472"/>
        <v>1</v>
      </c>
      <c r="AY635" s="91">
        <f t="shared" si="470"/>
        <v>1</v>
      </c>
      <c r="AZ635" s="91">
        <f t="shared" si="471"/>
        <v>0</v>
      </c>
      <c r="BA635" s="91">
        <f t="shared" si="471"/>
        <v>0</v>
      </c>
      <c r="BB635" s="79">
        <f t="shared" si="473"/>
        <v>0</v>
      </c>
      <c r="BC635" s="91">
        <f t="shared" si="474"/>
        <v>0</v>
      </c>
      <c r="BD635" s="75" t="s">
        <v>59</v>
      </c>
      <c r="BE635" s="91">
        <f>IF(BC635&lt;BU42,((BC635*10)+5),999999)</f>
        <v>5</v>
      </c>
      <c r="BF635" s="91">
        <f t="shared" si="475"/>
        <v>1</v>
      </c>
      <c r="BG635" s="75">
        <f t="shared" si="476"/>
        <v>0</v>
      </c>
      <c r="BH635" s="75">
        <f t="shared" si="495"/>
        <v>0</v>
      </c>
      <c r="BI635" s="75" t="b">
        <f t="shared" si="477"/>
        <v>0</v>
      </c>
      <c r="BJ635" s="75">
        <f t="shared" si="478"/>
        <v>0</v>
      </c>
      <c r="BK635" s="75">
        <f t="shared" si="479"/>
        <v>0</v>
      </c>
      <c r="BL635" s="75" t="b">
        <f t="shared" si="480"/>
        <v>1</v>
      </c>
      <c r="BM635" s="75">
        <f t="shared" si="481"/>
        <v>0</v>
      </c>
      <c r="BN635" s="75">
        <f t="shared" si="482"/>
        <v>0</v>
      </c>
      <c r="BO635" s="75" t="b">
        <f t="shared" si="483"/>
        <v>0</v>
      </c>
      <c r="BP635" s="75">
        <f t="shared" si="484"/>
        <v>0</v>
      </c>
      <c r="BQ635" s="75">
        <f t="shared" si="485"/>
        <v>0</v>
      </c>
      <c r="BR635" s="75"/>
      <c r="BS635" s="72" t="b">
        <f t="shared" si="510"/>
        <v>0</v>
      </c>
      <c r="BT635" s="72">
        <f t="shared" si="516"/>
        <v>0</v>
      </c>
      <c r="BU635" s="69" t="str">
        <f t="shared" si="514"/>
        <v/>
      </c>
      <c r="BV635" s="75"/>
      <c r="BW635" s="75"/>
      <c r="BX635" s="75"/>
      <c r="BY635" s="75"/>
      <c r="BZ635" s="75"/>
      <c r="CA635" s="75"/>
      <c r="CB635" s="75"/>
      <c r="CC635" s="75"/>
      <c r="CD635" s="79">
        <f t="shared" si="486"/>
        <v>0</v>
      </c>
      <c r="CE635" s="92">
        <f>IF(CD635&lt;CE3,CD635,CE3)</f>
        <v>0</v>
      </c>
      <c r="CF635" s="72" t="str">
        <f>IF(CE635&gt;=CE3,"BALLOON","PMT")</f>
        <v>PMT</v>
      </c>
      <c r="CG635" s="91">
        <f t="shared" si="496"/>
        <v>0</v>
      </c>
      <c r="CH635" s="91">
        <f>IF(BX1=360,CB5,CG635)</f>
        <v>0</v>
      </c>
      <c r="CI635" s="75" t="b">
        <f t="shared" si="487"/>
        <v>0</v>
      </c>
      <c r="CJ635" s="75">
        <f t="shared" si="497"/>
        <v>0</v>
      </c>
      <c r="CK635" s="75">
        <f>SUM(CJ635*CK1)</f>
        <v>0</v>
      </c>
      <c r="CL635" s="98">
        <f t="shared" si="488"/>
        <v>0</v>
      </c>
      <c r="CM635" s="97">
        <f>IF(CF635="PMT",E16-CL635,0)</f>
        <v>0</v>
      </c>
      <c r="CN635" s="97">
        <f t="shared" si="502"/>
        <v>0</v>
      </c>
      <c r="CO635" s="97">
        <f t="shared" si="489"/>
        <v>0</v>
      </c>
      <c r="CP635" s="97">
        <f t="shared" si="490"/>
        <v>0</v>
      </c>
      <c r="CQ635" s="94">
        <f t="shared" si="491"/>
        <v>0</v>
      </c>
      <c r="CR635" s="95">
        <f t="shared" si="498"/>
        <v>0</v>
      </c>
      <c r="CS635" s="96">
        <f t="shared" si="492"/>
        <v>0</v>
      </c>
      <c r="CT635" s="75">
        <f t="shared" si="501"/>
        <v>0</v>
      </c>
      <c r="CU635" s="99">
        <f t="shared" si="493"/>
        <v>0</v>
      </c>
      <c r="CV635" s="99">
        <f t="shared" si="521"/>
        <v>0</v>
      </c>
      <c r="CW635" s="100">
        <f t="shared" si="499"/>
        <v>0</v>
      </c>
      <c r="CX635" s="75">
        <f>SUM(CR635*CT635*BE1)</f>
        <v>0</v>
      </c>
    </row>
    <row r="636" spans="1:102" ht="18.95" customHeight="1">
      <c r="A636" s="45" t="str">
        <f t="shared" si="520"/>
        <v/>
      </c>
      <c r="B636" s="55" t="str">
        <f t="shared" si="506"/>
        <v/>
      </c>
      <c r="C636" s="47" t="str">
        <f t="shared" si="505"/>
        <v/>
      </c>
      <c r="D636" s="56" t="str">
        <f t="shared" si="507"/>
        <v/>
      </c>
      <c r="E636" s="121" t="str">
        <f t="shared" si="511"/>
        <v/>
      </c>
      <c r="F636" s="121"/>
      <c r="G636" s="57" t="str">
        <f t="shared" si="508"/>
        <v/>
      </c>
      <c r="H636" s="57" t="str">
        <f t="shared" si="509"/>
        <v/>
      </c>
      <c r="I636" s="128" t="str">
        <f t="shared" si="512"/>
        <v/>
      </c>
      <c r="J636" s="128" t="str">
        <f t="shared" si="513"/>
        <v/>
      </c>
      <c r="K636" s="140" t="str">
        <f t="shared" si="515"/>
        <v/>
      </c>
      <c r="L636" s="140"/>
      <c r="M636" s="139" t="str">
        <f t="shared" si="517"/>
        <v/>
      </c>
      <c r="N636" s="139"/>
      <c r="O636" s="46" t="str">
        <f t="shared" si="518"/>
        <v/>
      </c>
      <c r="P636" s="51" t="str">
        <f t="shared" si="519"/>
        <v/>
      </c>
      <c r="Q636" s="51"/>
      <c r="R636" s="75">
        <f>IF(R635+1&lt;13,(R635+1)*S1,1*S1)</f>
        <v>0</v>
      </c>
      <c r="S636" s="75">
        <f>SUM(BG636*S1)</f>
        <v>0</v>
      </c>
      <c r="T636" s="75">
        <f>IF(R636=1,(T635+1)*S1,T635*S1)</f>
        <v>0</v>
      </c>
      <c r="U636" s="75">
        <f>IF(U635+3&lt;13,(U635+3)*V1,(U635-9)*V1)</f>
        <v>0</v>
      </c>
      <c r="V636" s="75">
        <f>SUM(BG636*V1)</f>
        <v>0</v>
      </c>
      <c r="W636" s="75">
        <f>IF(U636&lt;4,(W635+1)*V1,W635*V1)</f>
        <v>0</v>
      </c>
      <c r="X636" s="75">
        <f>IF(X635+6&lt;13,(X635+6)*Y1,(X635-6)*Y1)</f>
        <v>0</v>
      </c>
      <c r="Y636" s="75">
        <f>SUM(BG636*Y1)</f>
        <v>0</v>
      </c>
      <c r="Z636" s="75">
        <f>IF(X636&lt;6,(Z635+1)*Y1,Z635*Y1)</f>
        <v>0</v>
      </c>
      <c r="AA636" s="75">
        <f>SUM(AA635*AB1)</f>
        <v>0</v>
      </c>
      <c r="AB636" s="75">
        <f>SUM(BG636*AB1)</f>
        <v>0</v>
      </c>
      <c r="AC636" s="75">
        <f>SUM(AC635+1*AB1)</f>
        <v>0</v>
      </c>
      <c r="AD636" s="75">
        <v>0</v>
      </c>
      <c r="AE636" s="75">
        <v>0</v>
      </c>
      <c r="AF636" s="75">
        <v>0</v>
      </c>
      <c r="AG636" s="75">
        <f>IF(AG635+2&lt;13,(AG635+2)*AH1,(AG635-10)*AH1)</f>
        <v>0</v>
      </c>
      <c r="AH636" s="75">
        <f>SUM(BG636*AH1)</f>
        <v>0</v>
      </c>
      <c r="AI636" s="75">
        <f>IF(AG636&lt;3,(AI635+1)*AH1,AI635*AH1)</f>
        <v>0</v>
      </c>
      <c r="AJ636" s="75">
        <f>IF(AJ634=AJ635,(AJ635+1-AK636)*AL1,AJ635*AL1)</f>
        <v>0</v>
      </c>
      <c r="AK636" s="75">
        <f t="shared" si="503"/>
        <v>0</v>
      </c>
      <c r="AL636" s="75">
        <f>IF(AJ636-AJ635=0,(AL635+15)*AL1,AM1*AL1)</f>
        <v>0</v>
      </c>
      <c r="AM636" s="75">
        <f>IF(AK636=12,(AM635+1)*AL1,AM635*AL1)</f>
        <v>0</v>
      </c>
      <c r="AN636" s="75">
        <f>IF(AN634=AN635,(AN635+1-AO636)*AO1,AN635*AO1)</f>
        <v>0</v>
      </c>
      <c r="AO636" s="75">
        <f t="shared" si="494"/>
        <v>0</v>
      </c>
      <c r="AP636" s="75">
        <f>IF(AN635=AN636,BG636*AO1,(AP635-15)*AO1)</f>
        <v>0</v>
      </c>
      <c r="AQ636" s="75">
        <f>IF(AO636=12,(AQ635+1)*AO1,AQ635*AO1)</f>
        <v>0</v>
      </c>
      <c r="AR636" s="91">
        <f>SUM(MONTH(BC635+14)*AS1)</f>
        <v>0</v>
      </c>
      <c r="AS636" s="91">
        <f>SUM(DAY(BC635+14)*AS1)</f>
        <v>0</v>
      </c>
      <c r="AT636" s="91">
        <f>SUM(YEAR(BC635+14)*AS1)</f>
        <v>0</v>
      </c>
      <c r="AU636" s="91">
        <f>SUM(MONTH(BC635+7)*AV1)</f>
        <v>0</v>
      </c>
      <c r="AV636" s="91">
        <f>SUM(DAY(BC635+7)*AV1)</f>
        <v>0</v>
      </c>
      <c r="AW636" s="91">
        <f>SUM(YEAR(BC635+7)*AV1)</f>
        <v>0</v>
      </c>
      <c r="AX636" s="91">
        <f t="shared" si="472"/>
        <v>1</v>
      </c>
      <c r="AY636" s="91">
        <f t="shared" si="470"/>
        <v>1</v>
      </c>
      <c r="AZ636" s="91">
        <f t="shared" si="471"/>
        <v>0</v>
      </c>
      <c r="BA636" s="91">
        <f t="shared" si="471"/>
        <v>0</v>
      </c>
      <c r="BB636" s="79">
        <f t="shared" si="473"/>
        <v>0</v>
      </c>
      <c r="BC636" s="91">
        <f t="shared" si="474"/>
        <v>0</v>
      </c>
      <c r="BD636" s="75" t="s">
        <v>59</v>
      </c>
      <c r="BE636" s="91">
        <f>IF(BC636&lt;BU42,((BC636*10)+5),999999)</f>
        <v>5</v>
      </c>
      <c r="BF636" s="91">
        <f t="shared" si="475"/>
        <v>1</v>
      </c>
      <c r="BG636" s="75">
        <f t="shared" si="476"/>
        <v>0</v>
      </c>
      <c r="BH636" s="75">
        <f t="shared" si="495"/>
        <v>0</v>
      </c>
      <c r="BI636" s="75" t="b">
        <f t="shared" si="477"/>
        <v>0</v>
      </c>
      <c r="BJ636" s="75">
        <f t="shared" si="478"/>
        <v>0</v>
      </c>
      <c r="BK636" s="75">
        <f t="shared" si="479"/>
        <v>0</v>
      </c>
      <c r="BL636" s="75" t="b">
        <f t="shared" si="480"/>
        <v>1</v>
      </c>
      <c r="BM636" s="75">
        <f t="shared" si="481"/>
        <v>0</v>
      </c>
      <c r="BN636" s="75">
        <f t="shared" si="482"/>
        <v>0</v>
      </c>
      <c r="BO636" s="75" t="b">
        <f t="shared" si="483"/>
        <v>0</v>
      </c>
      <c r="BP636" s="75">
        <f t="shared" si="484"/>
        <v>0</v>
      </c>
      <c r="BQ636" s="75">
        <f t="shared" si="485"/>
        <v>0</v>
      </c>
      <c r="BR636" s="75"/>
      <c r="BS636" s="72" t="b">
        <f t="shared" si="510"/>
        <v>0</v>
      </c>
      <c r="BT636" s="72">
        <f t="shared" si="516"/>
        <v>0</v>
      </c>
      <c r="BU636" s="69" t="str">
        <f t="shared" si="514"/>
        <v/>
      </c>
      <c r="BV636" s="75"/>
      <c r="BW636" s="75"/>
      <c r="BX636" s="75"/>
      <c r="BY636" s="75"/>
      <c r="BZ636" s="75"/>
      <c r="CA636" s="75"/>
      <c r="CB636" s="75"/>
      <c r="CC636" s="75"/>
      <c r="CD636" s="79">
        <f t="shared" si="486"/>
        <v>0</v>
      </c>
      <c r="CE636" s="92">
        <f>IF(CD636&lt;CE3,CD636,CE3)</f>
        <v>0</v>
      </c>
      <c r="CF636" s="72" t="str">
        <f>IF(CE636&gt;=CE3,"BALLOON","PMT")</f>
        <v>PMT</v>
      </c>
      <c r="CG636" s="91">
        <f t="shared" si="496"/>
        <v>0</v>
      </c>
      <c r="CH636" s="91">
        <f>IF(BX1=360,CB5,CG636)</f>
        <v>0</v>
      </c>
      <c r="CI636" s="75" t="b">
        <f t="shared" si="487"/>
        <v>0</v>
      </c>
      <c r="CJ636" s="75">
        <f t="shared" si="497"/>
        <v>0</v>
      </c>
      <c r="CK636" s="75">
        <f>SUM(CJ636*CK1)</f>
        <v>0</v>
      </c>
      <c r="CL636" s="98">
        <f t="shared" si="488"/>
        <v>0</v>
      </c>
      <c r="CM636" s="97">
        <f>IF(CF636="PMT",E16-CL636,0)</f>
        <v>0</v>
      </c>
      <c r="CN636" s="97">
        <f t="shared" si="502"/>
        <v>0</v>
      </c>
      <c r="CO636" s="97">
        <f t="shared" si="489"/>
        <v>0</v>
      </c>
      <c r="CP636" s="97">
        <f t="shared" si="490"/>
        <v>0</v>
      </c>
      <c r="CQ636" s="94">
        <f t="shared" si="491"/>
        <v>0</v>
      </c>
      <c r="CR636" s="95">
        <f t="shared" si="498"/>
        <v>0</v>
      </c>
      <c r="CS636" s="96">
        <f t="shared" si="492"/>
        <v>0</v>
      </c>
      <c r="CT636" s="75">
        <f t="shared" si="501"/>
        <v>0</v>
      </c>
      <c r="CU636" s="99">
        <f t="shared" si="493"/>
        <v>0</v>
      </c>
      <c r="CV636" s="99">
        <f t="shared" si="521"/>
        <v>0</v>
      </c>
      <c r="CW636" s="100">
        <f t="shared" si="499"/>
        <v>0</v>
      </c>
      <c r="CX636" s="75">
        <f>SUM(CR636*CT636*BE1)</f>
        <v>0</v>
      </c>
    </row>
    <row r="637" spans="1:102" ht="18.95" customHeight="1">
      <c r="A637" s="45" t="str">
        <f t="shared" si="520"/>
        <v/>
      </c>
      <c r="B637" s="55" t="str">
        <f t="shared" si="506"/>
        <v/>
      </c>
      <c r="C637" s="47" t="str">
        <f t="shared" si="505"/>
        <v/>
      </c>
      <c r="D637" s="56" t="str">
        <f t="shared" si="507"/>
        <v/>
      </c>
      <c r="E637" s="121" t="str">
        <f t="shared" si="511"/>
        <v/>
      </c>
      <c r="F637" s="121"/>
      <c r="G637" s="57" t="str">
        <f t="shared" si="508"/>
        <v/>
      </c>
      <c r="H637" s="57" t="str">
        <f t="shared" si="509"/>
        <v/>
      </c>
      <c r="I637" s="128" t="str">
        <f t="shared" si="512"/>
        <v/>
      </c>
      <c r="J637" s="128" t="str">
        <f t="shared" si="513"/>
        <v/>
      </c>
      <c r="K637" s="140" t="str">
        <f t="shared" si="515"/>
        <v/>
      </c>
      <c r="L637" s="140"/>
      <c r="M637" s="139" t="str">
        <f t="shared" si="517"/>
        <v/>
      </c>
      <c r="N637" s="139"/>
      <c r="O637" s="46" t="str">
        <f t="shared" si="518"/>
        <v/>
      </c>
      <c r="P637" s="51" t="str">
        <f t="shared" si="519"/>
        <v/>
      </c>
      <c r="Q637" s="51"/>
      <c r="R637" s="75">
        <f>IF(R636+1&lt;13,(R636+1)*S1,1*S1)</f>
        <v>0</v>
      </c>
      <c r="S637" s="75">
        <f>SUM(BG637*S1)</f>
        <v>0</v>
      </c>
      <c r="T637" s="75">
        <f>IF(R637=1,(T636+1)*S1,T636*S1)</f>
        <v>0</v>
      </c>
      <c r="U637" s="75">
        <f>IF(U636+3&lt;13,(U636+3)*V1,(U636-9)*V1)</f>
        <v>0</v>
      </c>
      <c r="V637" s="75">
        <f>SUM(BG637*V1)</f>
        <v>0</v>
      </c>
      <c r="W637" s="75">
        <f>IF(U637&lt;4,(W636+1)*V1,W636*V1)</f>
        <v>0</v>
      </c>
      <c r="X637" s="75">
        <f>IF(X636+6&lt;13,(X636+6)*Y1,(X636-6)*Y1)</f>
        <v>0</v>
      </c>
      <c r="Y637" s="75">
        <f>SUM(BG637*Y1)</f>
        <v>0</v>
      </c>
      <c r="Z637" s="75">
        <f>IF(X637&lt;6,(Z636+1)*Y1,Z636*Y1)</f>
        <v>0</v>
      </c>
      <c r="AA637" s="75">
        <f>SUM(AA636*AB1)</f>
        <v>0</v>
      </c>
      <c r="AB637" s="75">
        <f>SUM(BG637*AB1)</f>
        <v>0</v>
      </c>
      <c r="AC637" s="75">
        <f>SUM(AC636+1*AB1)</f>
        <v>0</v>
      </c>
      <c r="AD637" s="75">
        <v>0</v>
      </c>
      <c r="AE637" s="75">
        <v>0</v>
      </c>
      <c r="AF637" s="75">
        <v>0</v>
      </c>
      <c r="AG637" s="75">
        <f>IF(AG636+2&lt;13,(AG636+2)*AH1,(AG636-10)*AH1)</f>
        <v>0</v>
      </c>
      <c r="AH637" s="75">
        <f>SUM(BG637*AH1)</f>
        <v>0</v>
      </c>
      <c r="AI637" s="75">
        <f>IF(AG637&lt;3,(AI636+1)*AH1,AI636*AH1)</f>
        <v>0</v>
      </c>
      <c r="AJ637" s="75">
        <f>IF(AJ635=AJ636,(AJ636+1-AK637)*AL1,AJ636*AL1)</f>
        <v>0</v>
      </c>
      <c r="AK637" s="75">
        <f t="shared" si="503"/>
        <v>0</v>
      </c>
      <c r="AL637" s="75">
        <f>IF(AJ637-AJ636=0,(AL636+15)*AL1,AM1*AL1)</f>
        <v>0</v>
      </c>
      <c r="AM637" s="75">
        <f>IF(AK637=12,(AM636+1)*AL1,AM636*AL1)</f>
        <v>0</v>
      </c>
      <c r="AN637" s="75">
        <f>IF(AN635=AN636,(AN636+1-AO637)*AO1,AN636*AO1)</f>
        <v>0</v>
      </c>
      <c r="AO637" s="75">
        <f t="shared" si="494"/>
        <v>0</v>
      </c>
      <c r="AP637" s="75">
        <f>IF(AN636=AN637,BG637*AO1,(AP636-15)*AO1)</f>
        <v>0</v>
      </c>
      <c r="AQ637" s="75">
        <f>IF(AO637=12,(AQ636+1)*AO1,AQ636*AO1)</f>
        <v>0</v>
      </c>
      <c r="AR637" s="91">
        <f>SUM(MONTH(BC636+14)*AS1)</f>
        <v>0</v>
      </c>
      <c r="AS637" s="91">
        <f>SUM(DAY(BC636+14)*AS1)</f>
        <v>0</v>
      </c>
      <c r="AT637" s="91">
        <f>SUM(YEAR(BC636+14)*AS1)</f>
        <v>0</v>
      </c>
      <c r="AU637" s="91">
        <f>SUM(MONTH(BC636+7)*AV1)</f>
        <v>0</v>
      </c>
      <c r="AV637" s="91">
        <f>SUM(DAY(BC636+7)*AV1)</f>
        <v>0</v>
      </c>
      <c r="AW637" s="91">
        <f>SUM(YEAR(BC636+7)*AV1)</f>
        <v>0</v>
      </c>
      <c r="AX637" s="91">
        <f t="shared" si="472"/>
        <v>1</v>
      </c>
      <c r="AY637" s="91">
        <f t="shared" si="470"/>
        <v>1</v>
      </c>
      <c r="AZ637" s="91">
        <f t="shared" si="471"/>
        <v>0</v>
      </c>
      <c r="BA637" s="91">
        <f t="shared" si="471"/>
        <v>0</v>
      </c>
      <c r="BB637" s="79">
        <f t="shared" si="473"/>
        <v>0</v>
      </c>
      <c r="BC637" s="91">
        <f t="shared" si="474"/>
        <v>0</v>
      </c>
      <c r="BD637" s="75" t="s">
        <v>59</v>
      </c>
      <c r="BE637" s="91">
        <f>IF(BC637&lt;BU42,((BC637*10)+5),999999)</f>
        <v>5</v>
      </c>
      <c r="BF637" s="91">
        <f t="shared" si="475"/>
        <v>1</v>
      </c>
      <c r="BG637" s="75">
        <f t="shared" si="476"/>
        <v>0</v>
      </c>
      <c r="BH637" s="75">
        <f t="shared" si="495"/>
        <v>0</v>
      </c>
      <c r="BI637" s="75" t="b">
        <f t="shared" si="477"/>
        <v>0</v>
      </c>
      <c r="BJ637" s="75">
        <f t="shared" si="478"/>
        <v>0</v>
      </c>
      <c r="BK637" s="75">
        <f t="shared" si="479"/>
        <v>0</v>
      </c>
      <c r="BL637" s="75" t="b">
        <f t="shared" si="480"/>
        <v>1</v>
      </c>
      <c r="BM637" s="75">
        <f t="shared" si="481"/>
        <v>0</v>
      </c>
      <c r="BN637" s="75">
        <f t="shared" si="482"/>
        <v>0</v>
      </c>
      <c r="BO637" s="75" t="b">
        <f t="shared" si="483"/>
        <v>0</v>
      </c>
      <c r="BP637" s="75">
        <f t="shared" si="484"/>
        <v>0</v>
      </c>
      <c r="BQ637" s="75">
        <f t="shared" si="485"/>
        <v>0</v>
      </c>
      <c r="BR637" s="75"/>
      <c r="BS637" s="72" t="b">
        <f t="shared" si="510"/>
        <v>0</v>
      </c>
      <c r="BT637" s="72">
        <f t="shared" si="516"/>
        <v>0</v>
      </c>
      <c r="BU637" s="69" t="str">
        <f t="shared" si="514"/>
        <v/>
      </c>
      <c r="BV637" s="75"/>
      <c r="BW637" s="75"/>
      <c r="BX637" s="75"/>
      <c r="BY637" s="75"/>
      <c r="BZ637" s="75"/>
      <c r="CA637" s="75"/>
      <c r="CB637" s="75"/>
      <c r="CC637" s="75"/>
      <c r="CD637" s="79">
        <f t="shared" si="486"/>
        <v>0</v>
      </c>
      <c r="CE637" s="92">
        <f>IF(CD637&lt;CE3,CD637,CE3)</f>
        <v>0</v>
      </c>
      <c r="CF637" s="72" t="str">
        <f>IF(CE637&gt;=CE3,"BALLOON","PMT")</f>
        <v>PMT</v>
      </c>
      <c r="CG637" s="91">
        <f t="shared" si="496"/>
        <v>0</v>
      </c>
      <c r="CH637" s="91">
        <f>IF(BX1=360,CB5,CG637)</f>
        <v>0</v>
      </c>
      <c r="CI637" s="75" t="b">
        <f t="shared" si="487"/>
        <v>0</v>
      </c>
      <c r="CJ637" s="75">
        <f t="shared" si="497"/>
        <v>0</v>
      </c>
      <c r="CK637" s="75">
        <f>SUM(CJ637*CK1)</f>
        <v>0</v>
      </c>
      <c r="CL637" s="98">
        <f t="shared" si="488"/>
        <v>0</v>
      </c>
      <c r="CM637" s="97">
        <f>IF(CF637="PMT",E16-CL637,0)</f>
        <v>0</v>
      </c>
      <c r="CN637" s="97">
        <f t="shared" si="502"/>
        <v>0</v>
      </c>
      <c r="CO637" s="97">
        <f t="shared" si="489"/>
        <v>0</v>
      </c>
      <c r="CP637" s="97">
        <f t="shared" si="490"/>
        <v>0</v>
      </c>
      <c r="CQ637" s="94">
        <f t="shared" si="491"/>
        <v>0</v>
      </c>
      <c r="CR637" s="95">
        <f t="shared" si="498"/>
        <v>0</v>
      </c>
      <c r="CS637" s="96">
        <f t="shared" si="492"/>
        <v>0</v>
      </c>
      <c r="CT637" s="75">
        <f t="shared" si="501"/>
        <v>0</v>
      </c>
      <c r="CU637" s="99">
        <f t="shared" si="493"/>
        <v>0</v>
      </c>
      <c r="CV637" s="99">
        <f t="shared" si="521"/>
        <v>0</v>
      </c>
      <c r="CW637" s="100">
        <f t="shared" si="499"/>
        <v>0</v>
      </c>
      <c r="CX637" s="75">
        <f>SUM(CR637*CT637*BE1)</f>
        <v>0</v>
      </c>
    </row>
    <row r="638" spans="1:102" ht="18.95" customHeight="1">
      <c r="A638" s="45" t="str">
        <f t="shared" si="520"/>
        <v/>
      </c>
      <c r="B638" s="55" t="str">
        <f t="shared" si="506"/>
        <v/>
      </c>
      <c r="C638" s="47" t="str">
        <f t="shared" si="505"/>
        <v/>
      </c>
      <c r="D638" s="56" t="str">
        <f t="shared" si="507"/>
        <v/>
      </c>
      <c r="E638" s="121" t="str">
        <f t="shared" si="511"/>
        <v/>
      </c>
      <c r="F638" s="121"/>
      <c r="G638" s="57" t="str">
        <f t="shared" si="508"/>
        <v/>
      </c>
      <c r="H638" s="57" t="str">
        <f t="shared" si="509"/>
        <v/>
      </c>
      <c r="I638" s="128" t="str">
        <f t="shared" si="512"/>
        <v/>
      </c>
      <c r="J638" s="128" t="str">
        <f t="shared" si="513"/>
        <v/>
      </c>
      <c r="K638" s="140" t="str">
        <f t="shared" si="515"/>
        <v/>
      </c>
      <c r="L638" s="140"/>
      <c r="M638" s="139" t="str">
        <f t="shared" si="517"/>
        <v/>
      </c>
      <c r="N638" s="139"/>
      <c r="O638" s="46" t="str">
        <f t="shared" si="518"/>
        <v/>
      </c>
      <c r="P638" s="51" t="str">
        <f t="shared" si="519"/>
        <v/>
      </c>
      <c r="Q638" s="51"/>
      <c r="R638" s="75">
        <f>IF(R637+1&lt;13,(R637+1)*S1,1*S1)</f>
        <v>0</v>
      </c>
      <c r="S638" s="75">
        <f>SUM(BG638*S1)</f>
        <v>0</v>
      </c>
      <c r="T638" s="75">
        <f>IF(R638=1,(T637+1)*S1,T637*S1)</f>
        <v>0</v>
      </c>
      <c r="U638" s="75">
        <f>IF(U637+3&lt;13,(U637+3)*V1,(U637-9)*V1)</f>
        <v>0</v>
      </c>
      <c r="V638" s="75">
        <f>SUM(BG638*V1)</f>
        <v>0</v>
      </c>
      <c r="W638" s="75">
        <f>IF(U638&lt;4,(W637+1)*V1,W637*V1)</f>
        <v>0</v>
      </c>
      <c r="X638" s="75">
        <f>IF(X637+6&lt;13,(X637+6)*Y1,(X637-6)*Y1)</f>
        <v>0</v>
      </c>
      <c r="Y638" s="75">
        <f>SUM(BG638*Y1)</f>
        <v>0</v>
      </c>
      <c r="Z638" s="75">
        <f>IF(X638&lt;6,(Z637+1)*Y1,Z637*Y1)</f>
        <v>0</v>
      </c>
      <c r="AA638" s="75">
        <f>SUM(AA637*AB1)</f>
        <v>0</v>
      </c>
      <c r="AB638" s="75">
        <f>SUM(BG638*AB1)</f>
        <v>0</v>
      </c>
      <c r="AC638" s="75">
        <f>SUM(AC637+1*AB1)</f>
        <v>0</v>
      </c>
      <c r="AD638" s="75">
        <v>0</v>
      </c>
      <c r="AE638" s="75">
        <v>0</v>
      </c>
      <c r="AF638" s="75">
        <v>0</v>
      </c>
      <c r="AG638" s="75">
        <f>IF(AG637+2&lt;13,(AG637+2)*AH1,(AG637-10)*AH1)</f>
        <v>0</v>
      </c>
      <c r="AH638" s="75">
        <f>SUM(BG638*AH1)</f>
        <v>0</v>
      </c>
      <c r="AI638" s="75">
        <f>IF(AG638&lt;3,(AI637+1)*AH1,AI637*AH1)</f>
        <v>0</v>
      </c>
      <c r="AJ638" s="75">
        <f>IF(AJ636=AJ637,(AJ637+1-AK638)*AL1,AJ637*AL1)</f>
        <v>0</v>
      </c>
      <c r="AK638" s="75">
        <f t="shared" si="503"/>
        <v>0</v>
      </c>
      <c r="AL638" s="75">
        <f>IF(AJ638-AJ637=0,(AL637+15)*AL1,AM1*AL1)</f>
        <v>0</v>
      </c>
      <c r="AM638" s="75">
        <f>IF(AK638=12,(AM637+1)*AL1,AM637*AL1)</f>
        <v>0</v>
      </c>
      <c r="AN638" s="75">
        <f>IF(AN636=AN637,(AN637+1-AO638)*AO1,AN637*AO1)</f>
        <v>0</v>
      </c>
      <c r="AO638" s="75">
        <f t="shared" si="494"/>
        <v>0</v>
      </c>
      <c r="AP638" s="75">
        <f>IF(AN637=AN638,BG638*AO1,(AP637-15)*AO1)</f>
        <v>0</v>
      </c>
      <c r="AQ638" s="75">
        <f>IF(AO638=12,(AQ637+1)*AO1,AQ637*AO1)</f>
        <v>0</v>
      </c>
      <c r="AR638" s="91">
        <f>SUM(MONTH(BC637+14)*AS1)</f>
        <v>0</v>
      </c>
      <c r="AS638" s="91">
        <f>SUM(DAY(BC637+14)*AS1)</f>
        <v>0</v>
      </c>
      <c r="AT638" s="91">
        <f>SUM(YEAR(BC637+14)*AS1)</f>
        <v>0</v>
      </c>
      <c r="AU638" s="91">
        <f>SUM(MONTH(BC637+7)*AV1)</f>
        <v>0</v>
      </c>
      <c r="AV638" s="91">
        <f>SUM(DAY(BC637+7)*AV1)</f>
        <v>0</v>
      </c>
      <c r="AW638" s="91">
        <f>SUM(YEAR(BC637+7)*AV1)</f>
        <v>0</v>
      </c>
      <c r="AX638" s="91">
        <f t="shared" si="472"/>
        <v>1</v>
      </c>
      <c r="AY638" s="91">
        <f t="shared" si="470"/>
        <v>1</v>
      </c>
      <c r="AZ638" s="91">
        <f t="shared" si="471"/>
        <v>0</v>
      </c>
      <c r="BA638" s="91">
        <f t="shared" si="471"/>
        <v>0</v>
      </c>
      <c r="BB638" s="79">
        <f t="shared" si="473"/>
        <v>0</v>
      </c>
      <c r="BC638" s="91">
        <f t="shared" si="474"/>
        <v>0</v>
      </c>
      <c r="BD638" s="75" t="s">
        <v>59</v>
      </c>
      <c r="BE638" s="91">
        <f>IF(BC638&lt;BU42,((BC638*10)+5),999999)</f>
        <v>5</v>
      </c>
      <c r="BF638" s="91">
        <f t="shared" si="475"/>
        <v>1</v>
      </c>
      <c r="BG638" s="75">
        <f t="shared" si="476"/>
        <v>0</v>
      </c>
      <c r="BH638" s="75">
        <f t="shared" si="495"/>
        <v>0</v>
      </c>
      <c r="BI638" s="75" t="b">
        <f t="shared" si="477"/>
        <v>0</v>
      </c>
      <c r="BJ638" s="75">
        <f t="shared" si="478"/>
        <v>0</v>
      </c>
      <c r="BK638" s="75">
        <f t="shared" si="479"/>
        <v>0</v>
      </c>
      <c r="BL638" s="75" t="b">
        <f t="shared" si="480"/>
        <v>1</v>
      </c>
      <c r="BM638" s="75">
        <f t="shared" si="481"/>
        <v>0</v>
      </c>
      <c r="BN638" s="75">
        <f t="shared" si="482"/>
        <v>0</v>
      </c>
      <c r="BO638" s="75" t="b">
        <f t="shared" si="483"/>
        <v>0</v>
      </c>
      <c r="BP638" s="75">
        <f t="shared" si="484"/>
        <v>0</v>
      </c>
      <c r="BQ638" s="75">
        <f t="shared" si="485"/>
        <v>0</v>
      </c>
      <c r="BR638" s="75"/>
      <c r="BS638" s="72" t="b">
        <f t="shared" si="510"/>
        <v>0</v>
      </c>
      <c r="BT638" s="72">
        <f t="shared" si="516"/>
        <v>0</v>
      </c>
      <c r="BU638" s="69" t="str">
        <f t="shared" si="514"/>
        <v/>
      </c>
      <c r="BV638" s="75"/>
      <c r="BW638" s="75"/>
      <c r="BX638" s="75"/>
      <c r="BY638" s="75"/>
      <c r="BZ638" s="75"/>
      <c r="CA638" s="75"/>
      <c r="CB638" s="75"/>
      <c r="CC638" s="75"/>
      <c r="CD638" s="79">
        <f t="shared" si="486"/>
        <v>0</v>
      </c>
      <c r="CE638" s="92">
        <f>IF(CD638&lt;CE3,CD638,CE3)</f>
        <v>0</v>
      </c>
      <c r="CF638" s="72" t="str">
        <f>IF(CE638&gt;=CE3,"BALLOON","PMT")</f>
        <v>PMT</v>
      </c>
      <c r="CG638" s="91">
        <f t="shared" si="496"/>
        <v>0</v>
      </c>
      <c r="CH638" s="91">
        <f>IF(BX1=360,CB5,CG638)</f>
        <v>0</v>
      </c>
      <c r="CI638" s="75" t="b">
        <f t="shared" si="487"/>
        <v>0</v>
      </c>
      <c r="CJ638" s="75">
        <f t="shared" si="497"/>
        <v>0</v>
      </c>
      <c r="CK638" s="75">
        <f>SUM(CJ638*CK1)</f>
        <v>0</v>
      </c>
      <c r="CL638" s="98">
        <f t="shared" si="488"/>
        <v>0</v>
      </c>
      <c r="CM638" s="97">
        <f>IF(CF638="PMT",E16-CL638,0)</f>
        <v>0</v>
      </c>
      <c r="CN638" s="97">
        <f t="shared" si="502"/>
        <v>0</v>
      </c>
      <c r="CO638" s="97">
        <f t="shared" si="489"/>
        <v>0</v>
      </c>
      <c r="CP638" s="97">
        <f t="shared" si="490"/>
        <v>0</v>
      </c>
      <c r="CQ638" s="94">
        <f t="shared" si="491"/>
        <v>0</v>
      </c>
      <c r="CR638" s="95">
        <f t="shared" si="498"/>
        <v>0</v>
      </c>
      <c r="CS638" s="96">
        <f t="shared" si="492"/>
        <v>0</v>
      </c>
      <c r="CT638" s="75">
        <f t="shared" si="501"/>
        <v>0</v>
      </c>
      <c r="CU638" s="99">
        <f t="shared" si="493"/>
        <v>0</v>
      </c>
      <c r="CV638" s="99">
        <f t="shared" si="521"/>
        <v>0</v>
      </c>
      <c r="CW638" s="100">
        <f t="shared" si="499"/>
        <v>0</v>
      </c>
      <c r="CX638" s="75">
        <f>SUM(CR638*CT638*BE1)</f>
        <v>0</v>
      </c>
    </row>
    <row r="639" spans="1:102" ht="18.95" customHeight="1">
      <c r="A639" s="45" t="str">
        <f t="shared" si="520"/>
        <v/>
      </c>
      <c r="B639" s="55" t="str">
        <f t="shared" si="506"/>
        <v/>
      </c>
      <c r="C639" s="47" t="str">
        <f t="shared" si="505"/>
        <v/>
      </c>
      <c r="D639" s="56" t="str">
        <f t="shared" si="507"/>
        <v/>
      </c>
      <c r="E639" s="121" t="str">
        <f t="shared" si="511"/>
        <v/>
      </c>
      <c r="F639" s="121"/>
      <c r="G639" s="57" t="str">
        <f t="shared" si="508"/>
        <v/>
      </c>
      <c r="H639" s="57" t="str">
        <f t="shared" si="509"/>
        <v/>
      </c>
      <c r="I639" s="128" t="str">
        <f t="shared" si="512"/>
        <v/>
      </c>
      <c r="J639" s="128" t="str">
        <f t="shared" si="513"/>
        <v/>
      </c>
      <c r="K639" s="140" t="str">
        <f t="shared" si="515"/>
        <v/>
      </c>
      <c r="L639" s="140"/>
      <c r="M639" s="139" t="str">
        <f t="shared" si="517"/>
        <v/>
      </c>
      <c r="N639" s="139"/>
      <c r="O639" s="46" t="str">
        <f t="shared" si="518"/>
        <v/>
      </c>
      <c r="P639" s="51" t="str">
        <f t="shared" si="519"/>
        <v/>
      </c>
      <c r="Q639" s="51"/>
      <c r="R639" s="75">
        <f>IF(R638+1&lt;13,(R638+1)*S1,1*S1)</f>
        <v>0</v>
      </c>
      <c r="S639" s="75">
        <f>SUM(BG639*S1)</f>
        <v>0</v>
      </c>
      <c r="T639" s="75">
        <f>IF(R639=1,(T638+1)*S1,T638*S1)</f>
        <v>0</v>
      </c>
      <c r="U639" s="75">
        <f>IF(U638+3&lt;13,(U638+3)*V1,(U638-9)*V1)</f>
        <v>0</v>
      </c>
      <c r="V639" s="75">
        <f>SUM(BG639*V1)</f>
        <v>0</v>
      </c>
      <c r="W639" s="75">
        <f>IF(U639&lt;4,(W638+1)*V1,W638*V1)</f>
        <v>0</v>
      </c>
      <c r="X639" s="75">
        <f>IF(X638+6&lt;13,(X638+6)*Y1,(X638-6)*Y1)</f>
        <v>0</v>
      </c>
      <c r="Y639" s="75">
        <f>SUM(BG639*Y1)</f>
        <v>0</v>
      </c>
      <c r="Z639" s="75">
        <f>IF(X639&lt;6,(Z638+1)*Y1,Z638*Y1)</f>
        <v>0</v>
      </c>
      <c r="AA639" s="75">
        <f>SUM(AA638*AB1)</f>
        <v>0</v>
      </c>
      <c r="AB639" s="75">
        <f>SUM(BG639*AB1)</f>
        <v>0</v>
      </c>
      <c r="AC639" s="75">
        <f>SUM(AC638+1*AB1)</f>
        <v>0</v>
      </c>
      <c r="AD639" s="75">
        <v>0</v>
      </c>
      <c r="AE639" s="75">
        <v>0</v>
      </c>
      <c r="AF639" s="75">
        <v>0</v>
      </c>
      <c r="AG639" s="75">
        <f>IF(AG638+2&lt;13,(AG638+2)*AH1,(AG638-10)*AH1)</f>
        <v>0</v>
      </c>
      <c r="AH639" s="75">
        <f>SUM(BG639*AH1)</f>
        <v>0</v>
      </c>
      <c r="AI639" s="75">
        <f>IF(AG639&lt;3,(AI638+1)*AH1,AI638*AH1)</f>
        <v>0</v>
      </c>
      <c r="AJ639" s="75">
        <f>IF(AJ637=AJ638,(AJ638+1-AK639)*AL1,AJ638*AL1)</f>
        <v>0</v>
      </c>
      <c r="AK639" s="75">
        <f t="shared" si="503"/>
        <v>0</v>
      </c>
      <c r="AL639" s="75">
        <f>IF(AJ639-AJ638=0,(AL638+15)*AL1,AM1*AL1)</f>
        <v>0</v>
      </c>
      <c r="AM639" s="75">
        <f>IF(AK639=12,(AM638+1)*AL1,AM638*AL1)</f>
        <v>0</v>
      </c>
      <c r="AN639" s="75">
        <f>IF(AN637=AN638,(AN638+1-AO639)*AO1,AN638*AO1)</f>
        <v>0</v>
      </c>
      <c r="AO639" s="75">
        <f t="shared" si="494"/>
        <v>0</v>
      </c>
      <c r="AP639" s="75">
        <f>IF(AN638=AN639,BG639*AO1,(AP638-15)*AO1)</f>
        <v>0</v>
      </c>
      <c r="AQ639" s="75">
        <f>IF(AO639=12,(AQ638+1)*AO1,AQ638*AO1)</f>
        <v>0</v>
      </c>
      <c r="AR639" s="91">
        <f>SUM(MONTH(BC638+14)*AS1)</f>
        <v>0</v>
      </c>
      <c r="AS639" s="91">
        <f>SUM(DAY(BC638+14)*AS1)</f>
        <v>0</v>
      </c>
      <c r="AT639" s="91">
        <f>SUM(YEAR(BC638+14)*AS1)</f>
        <v>0</v>
      </c>
      <c r="AU639" s="91">
        <f>SUM(MONTH(BC638+7)*AV1)</f>
        <v>0</v>
      </c>
      <c r="AV639" s="91">
        <f>SUM(DAY(BC638+7)*AV1)</f>
        <v>0</v>
      </c>
      <c r="AW639" s="91">
        <f>SUM(YEAR(BC638+7)*AV1)</f>
        <v>0</v>
      </c>
      <c r="AX639" s="91">
        <f t="shared" si="472"/>
        <v>1</v>
      </c>
      <c r="AY639" s="91">
        <f t="shared" si="470"/>
        <v>1</v>
      </c>
      <c r="AZ639" s="91">
        <f t="shared" si="471"/>
        <v>0</v>
      </c>
      <c r="BA639" s="91">
        <f t="shared" si="471"/>
        <v>0</v>
      </c>
      <c r="BB639" s="79">
        <f t="shared" si="473"/>
        <v>0</v>
      </c>
      <c r="BC639" s="91">
        <f t="shared" si="474"/>
        <v>0</v>
      </c>
      <c r="BD639" s="75" t="s">
        <v>59</v>
      </c>
      <c r="BE639" s="91">
        <f>IF(BC639&lt;BU42,((BC639*10)+5),999999)</f>
        <v>5</v>
      </c>
      <c r="BF639" s="91">
        <f t="shared" si="475"/>
        <v>1</v>
      </c>
      <c r="BG639" s="75">
        <f t="shared" si="476"/>
        <v>0</v>
      </c>
      <c r="BH639" s="75">
        <f t="shared" si="495"/>
        <v>0</v>
      </c>
      <c r="BI639" s="75" t="b">
        <f t="shared" si="477"/>
        <v>0</v>
      </c>
      <c r="BJ639" s="75">
        <f t="shared" si="478"/>
        <v>0</v>
      </c>
      <c r="BK639" s="75">
        <f t="shared" si="479"/>
        <v>0</v>
      </c>
      <c r="BL639" s="75" t="b">
        <f t="shared" si="480"/>
        <v>1</v>
      </c>
      <c r="BM639" s="75">
        <f t="shared" si="481"/>
        <v>0</v>
      </c>
      <c r="BN639" s="75">
        <f t="shared" si="482"/>
        <v>0</v>
      </c>
      <c r="BO639" s="75" t="b">
        <f t="shared" si="483"/>
        <v>0</v>
      </c>
      <c r="BP639" s="75">
        <f t="shared" si="484"/>
        <v>0</v>
      </c>
      <c r="BQ639" s="75">
        <f t="shared" si="485"/>
        <v>0</v>
      </c>
      <c r="BR639" s="75"/>
      <c r="BS639" s="72" t="b">
        <f t="shared" si="510"/>
        <v>0</v>
      </c>
      <c r="BT639" s="72">
        <f t="shared" si="516"/>
        <v>0</v>
      </c>
      <c r="BU639" s="69" t="str">
        <f t="shared" si="514"/>
        <v/>
      </c>
      <c r="BV639" s="75"/>
      <c r="BW639" s="75"/>
      <c r="BX639" s="75"/>
      <c r="BY639" s="75"/>
      <c r="BZ639" s="75"/>
      <c r="CA639" s="75"/>
      <c r="CB639" s="75"/>
      <c r="CC639" s="75"/>
      <c r="CD639" s="79">
        <f t="shared" si="486"/>
        <v>0</v>
      </c>
      <c r="CE639" s="92">
        <f>IF(CD639&lt;CE3,CD639,CE3)</f>
        <v>0</v>
      </c>
      <c r="CF639" s="72" t="str">
        <f>IF(CE639&gt;=CE3,"BALLOON","PMT")</f>
        <v>PMT</v>
      </c>
      <c r="CG639" s="91">
        <f t="shared" si="496"/>
        <v>0</v>
      </c>
      <c r="CH639" s="91">
        <f>IF(BX1=360,CB5,CG639)</f>
        <v>0</v>
      </c>
      <c r="CI639" s="75" t="b">
        <f t="shared" si="487"/>
        <v>0</v>
      </c>
      <c r="CJ639" s="75">
        <f t="shared" si="497"/>
        <v>0</v>
      </c>
      <c r="CK639" s="75">
        <f>SUM(CJ639*CK1)</f>
        <v>0</v>
      </c>
      <c r="CL639" s="98">
        <f t="shared" si="488"/>
        <v>0</v>
      </c>
      <c r="CM639" s="97">
        <f>IF(CF639="PMT",E16-CL639,0)</f>
        <v>0</v>
      </c>
      <c r="CN639" s="97">
        <f t="shared" si="502"/>
        <v>0</v>
      </c>
      <c r="CO639" s="97">
        <f t="shared" si="489"/>
        <v>0</v>
      </c>
      <c r="CP639" s="97">
        <f t="shared" si="490"/>
        <v>0</v>
      </c>
      <c r="CQ639" s="94">
        <f t="shared" si="491"/>
        <v>0</v>
      </c>
      <c r="CR639" s="95">
        <f t="shared" si="498"/>
        <v>0</v>
      </c>
      <c r="CS639" s="96">
        <f t="shared" si="492"/>
        <v>0</v>
      </c>
      <c r="CT639" s="75">
        <f t="shared" si="501"/>
        <v>0</v>
      </c>
      <c r="CU639" s="99">
        <f t="shared" si="493"/>
        <v>0</v>
      </c>
      <c r="CV639" s="99">
        <f t="shared" si="521"/>
        <v>0</v>
      </c>
      <c r="CW639" s="100">
        <f t="shared" si="499"/>
        <v>0</v>
      </c>
      <c r="CX639" s="75">
        <f>SUM(CR639*CT639*BE1)</f>
        <v>0</v>
      </c>
    </row>
    <row r="640" spans="1:102" ht="18.95" customHeight="1">
      <c r="A640" s="45" t="str">
        <f t="shared" si="520"/>
        <v/>
      </c>
      <c r="B640" s="55" t="str">
        <f t="shared" si="506"/>
        <v/>
      </c>
      <c r="C640" s="47" t="str">
        <f t="shared" si="505"/>
        <v/>
      </c>
      <c r="D640" s="56" t="str">
        <f t="shared" si="507"/>
        <v/>
      </c>
      <c r="E640" s="121" t="str">
        <f t="shared" si="511"/>
        <v/>
      </c>
      <c r="F640" s="121"/>
      <c r="G640" s="57" t="str">
        <f t="shared" si="508"/>
        <v/>
      </c>
      <c r="H640" s="57" t="str">
        <f t="shared" si="509"/>
        <v/>
      </c>
      <c r="I640" s="128" t="str">
        <f t="shared" si="512"/>
        <v/>
      </c>
      <c r="J640" s="128" t="str">
        <f t="shared" si="513"/>
        <v/>
      </c>
      <c r="K640" s="140" t="str">
        <f t="shared" si="515"/>
        <v/>
      </c>
      <c r="L640" s="140"/>
      <c r="M640" s="139" t="str">
        <f t="shared" si="517"/>
        <v/>
      </c>
      <c r="N640" s="139"/>
      <c r="O640" s="46" t="str">
        <f t="shared" si="518"/>
        <v/>
      </c>
      <c r="P640" s="51" t="str">
        <f t="shared" si="519"/>
        <v/>
      </c>
      <c r="Q640" s="51"/>
      <c r="R640" s="75">
        <f>IF(R639+1&lt;13,(R639+1)*S1,1*S1)</f>
        <v>0</v>
      </c>
      <c r="S640" s="75">
        <f>SUM(BG640*S1)</f>
        <v>0</v>
      </c>
      <c r="T640" s="75">
        <f>IF(R640=1,(T639+1)*S1,T639*S1)</f>
        <v>0</v>
      </c>
      <c r="U640" s="75">
        <f>IF(U639+3&lt;13,(U639+3)*V1,(U639-9)*V1)</f>
        <v>0</v>
      </c>
      <c r="V640" s="75">
        <f>SUM(BG640*V1)</f>
        <v>0</v>
      </c>
      <c r="W640" s="75">
        <f>IF(U640&lt;4,(W639+1)*V1,W639*V1)</f>
        <v>0</v>
      </c>
      <c r="X640" s="75">
        <f>IF(X639+6&lt;13,(X639+6)*Y1,(X639-6)*Y1)</f>
        <v>0</v>
      </c>
      <c r="Y640" s="75">
        <f>SUM(BG640*Y1)</f>
        <v>0</v>
      </c>
      <c r="Z640" s="75">
        <f>IF(X640&lt;6,(Z639+1)*Y1,Z639*Y1)</f>
        <v>0</v>
      </c>
      <c r="AA640" s="75">
        <f>SUM(AA639*AB1)</f>
        <v>0</v>
      </c>
      <c r="AB640" s="75">
        <f>SUM(BG640*AB1)</f>
        <v>0</v>
      </c>
      <c r="AC640" s="75">
        <f>SUM(AC639+1*AB1)</f>
        <v>0</v>
      </c>
      <c r="AD640" s="75">
        <v>0</v>
      </c>
      <c r="AE640" s="75">
        <v>0</v>
      </c>
      <c r="AF640" s="75">
        <v>0</v>
      </c>
      <c r="AG640" s="75">
        <f>IF(AG639+2&lt;13,(AG639+2)*AH1,(AG639-10)*AH1)</f>
        <v>0</v>
      </c>
      <c r="AH640" s="75">
        <f>SUM(BG640*AH1)</f>
        <v>0</v>
      </c>
      <c r="AI640" s="75">
        <f>IF(AG640&lt;3,(AI639+1)*AH1,AI639*AH1)</f>
        <v>0</v>
      </c>
      <c r="AJ640" s="75">
        <f>IF(AJ638=AJ639,(AJ639+1-AK640)*AL1,AJ639*AL1)</f>
        <v>0</v>
      </c>
      <c r="AK640" s="75">
        <f t="shared" si="503"/>
        <v>0</v>
      </c>
      <c r="AL640" s="75">
        <f>IF(AJ640-AJ639=0,(AL639+15)*AL1,AM1*AL1)</f>
        <v>0</v>
      </c>
      <c r="AM640" s="75">
        <f>IF(AK640=12,(AM639+1)*AL1,AM639*AL1)</f>
        <v>0</v>
      </c>
      <c r="AN640" s="75">
        <f>IF(AN638=AN639,(AN639+1-AO640)*AO1,AN639*AO1)</f>
        <v>0</v>
      </c>
      <c r="AO640" s="75">
        <f t="shared" si="494"/>
        <v>0</v>
      </c>
      <c r="AP640" s="75">
        <f>IF(AN639=AN640,BG640*AO1,(AP639-15)*AO1)</f>
        <v>0</v>
      </c>
      <c r="AQ640" s="75">
        <f>IF(AO640=12,(AQ639+1)*AO1,AQ639*AO1)</f>
        <v>0</v>
      </c>
      <c r="AR640" s="91">
        <f>SUM(MONTH(BC639+14)*AS1)</f>
        <v>0</v>
      </c>
      <c r="AS640" s="91">
        <f>SUM(DAY(BC639+14)*AS1)</f>
        <v>0</v>
      </c>
      <c r="AT640" s="91">
        <f>SUM(YEAR(BC639+14)*AS1)</f>
        <v>0</v>
      </c>
      <c r="AU640" s="91">
        <f>SUM(MONTH(BC639+7)*AV1)</f>
        <v>0</v>
      </c>
      <c r="AV640" s="91">
        <f>SUM(DAY(BC639+7)*AV1)</f>
        <v>0</v>
      </c>
      <c r="AW640" s="91">
        <f>SUM(YEAR(BC639+7)*AV1)</f>
        <v>0</v>
      </c>
      <c r="AX640" s="91">
        <f t="shared" si="472"/>
        <v>1</v>
      </c>
      <c r="AY640" s="91">
        <f t="shared" si="470"/>
        <v>1</v>
      </c>
      <c r="AZ640" s="91">
        <f t="shared" si="471"/>
        <v>0</v>
      </c>
      <c r="BA640" s="91">
        <f t="shared" si="471"/>
        <v>0</v>
      </c>
      <c r="BB640" s="79">
        <f t="shared" si="473"/>
        <v>0</v>
      </c>
      <c r="BC640" s="91">
        <f t="shared" si="474"/>
        <v>0</v>
      </c>
      <c r="BD640" s="75" t="s">
        <v>59</v>
      </c>
      <c r="BE640" s="91">
        <f>IF(BC640&lt;BU42,((BC640*10)+5),999999)</f>
        <v>5</v>
      </c>
      <c r="BF640" s="91">
        <f t="shared" si="475"/>
        <v>1</v>
      </c>
      <c r="BG640" s="75">
        <f t="shared" si="476"/>
        <v>0</v>
      </c>
      <c r="BH640" s="75">
        <f t="shared" si="495"/>
        <v>0</v>
      </c>
      <c r="BI640" s="75" t="b">
        <f t="shared" si="477"/>
        <v>0</v>
      </c>
      <c r="BJ640" s="75">
        <f t="shared" si="478"/>
        <v>0</v>
      </c>
      <c r="BK640" s="75">
        <f t="shared" si="479"/>
        <v>0</v>
      </c>
      <c r="BL640" s="75" t="b">
        <f t="shared" si="480"/>
        <v>1</v>
      </c>
      <c r="BM640" s="75">
        <f t="shared" si="481"/>
        <v>0</v>
      </c>
      <c r="BN640" s="75">
        <f t="shared" si="482"/>
        <v>0</v>
      </c>
      <c r="BO640" s="75" t="b">
        <f t="shared" si="483"/>
        <v>0</v>
      </c>
      <c r="BP640" s="75">
        <f t="shared" si="484"/>
        <v>0</v>
      </c>
      <c r="BQ640" s="75">
        <f t="shared" si="485"/>
        <v>0</v>
      </c>
      <c r="BR640" s="75"/>
      <c r="BS640" s="72" t="b">
        <f t="shared" si="510"/>
        <v>0</v>
      </c>
      <c r="BT640" s="72">
        <f t="shared" si="516"/>
        <v>0</v>
      </c>
      <c r="BU640" s="69" t="str">
        <f t="shared" si="514"/>
        <v/>
      </c>
      <c r="BV640" s="75"/>
      <c r="BW640" s="75"/>
      <c r="BX640" s="75"/>
      <c r="BY640" s="75"/>
      <c r="BZ640" s="75"/>
      <c r="CA640" s="75"/>
      <c r="CB640" s="75"/>
      <c r="CC640" s="75"/>
      <c r="CD640" s="79">
        <f t="shared" si="486"/>
        <v>0</v>
      </c>
      <c r="CE640" s="92">
        <f>IF(CD640&lt;CE3,CD640,CE3)</f>
        <v>0</v>
      </c>
      <c r="CF640" s="72" t="str">
        <f>IF(CE640&gt;=CE3,"BALLOON","PMT")</f>
        <v>PMT</v>
      </c>
      <c r="CG640" s="91">
        <f t="shared" si="496"/>
        <v>0</v>
      </c>
      <c r="CH640" s="91">
        <f>IF(BX1=360,CB5,CG640)</f>
        <v>0</v>
      </c>
      <c r="CI640" s="75" t="b">
        <f t="shared" si="487"/>
        <v>0</v>
      </c>
      <c r="CJ640" s="75">
        <f t="shared" si="497"/>
        <v>0</v>
      </c>
      <c r="CK640" s="75">
        <f>SUM(CJ640*CK1)</f>
        <v>0</v>
      </c>
      <c r="CL640" s="98">
        <f t="shared" si="488"/>
        <v>0</v>
      </c>
      <c r="CM640" s="97">
        <f>IF(CF640="PMT",E16-CL640,0)</f>
        <v>0</v>
      </c>
      <c r="CN640" s="97">
        <f t="shared" si="502"/>
        <v>0</v>
      </c>
      <c r="CO640" s="97">
        <f t="shared" si="489"/>
        <v>0</v>
      </c>
      <c r="CP640" s="97">
        <f t="shared" si="490"/>
        <v>0</v>
      </c>
      <c r="CQ640" s="94">
        <f t="shared" si="491"/>
        <v>0</v>
      </c>
      <c r="CR640" s="95">
        <f t="shared" si="498"/>
        <v>0</v>
      </c>
      <c r="CS640" s="96">
        <f t="shared" si="492"/>
        <v>0</v>
      </c>
      <c r="CT640" s="75">
        <f t="shared" si="501"/>
        <v>0</v>
      </c>
      <c r="CU640" s="99">
        <f t="shared" si="493"/>
        <v>0</v>
      </c>
      <c r="CV640" s="99">
        <f t="shared" si="521"/>
        <v>0</v>
      </c>
      <c r="CW640" s="100">
        <f t="shared" si="499"/>
        <v>0</v>
      </c>
      <c r="CX640" s="75">
        <f>SUM(CR640*CT640*BE1)</f>
        <v>0</v>
      </c>
    </row>
    <row r="641" spans="1:102" ht="18.95" customHeight="1">
      <c r="A641" s="45" t="str">
        <f t="shared" si="520"/>
        <v/>
      </c>
      <c r="B641" s="55" t="str">
        <f t="shared" si="506"/>
        <v/>
      </c>
      <c r="C641" s="47" t="str">
        <f t="shared" si="505"/>
        <v/>
      </c>
      <c r="D641" s="56" t="str">
        <f t="shared" si="507"/>
        <v/>
      </c>
      <c r="E641" s="121" t="str">
        <f t="shared" si="511"/>
        <v/>
      </c>
      <c r="F641" s="121"/>
      <c r="G641" s="57" t="str">
        <f t="shared" si="508"/>
        <v/>
      </c>
      <c r="H641" s="57" t="str">
        <f t="shared" si="509"/>
        <v/>
      </c>
      <c r="I641" s="128" t="str">
        <f t="shared" si="512"/>
        <v/>
      </c>
      <c r="J641" s="128" t="str">
        <f t="shared" si="513"/>
        <v/>
      </c>
      <c r="K641" s="140" t="str">
        <f t="shared" si="515"/>
        <v/>
      </c>
      <c r="L641" s="140"/>
      <c r="M641" s="139" t="str">
        <f t="shared" si="517"/>
        <v/>
      </c>
      <c r="N641" s="139"/>
      <c r="O641" s="46" t="str">
        <f t="shared" si="518"/>
        <v/>
      </c>
      <c r="P641" s="51" t="str">
        <f t="shared" si="519"/>
        <v/>
      </c>
      <c r="Q641" s="51"/>
      <c r="R641" s="75">
        <f>IF(R640+1&lt;13,(R640+1)*S1,1*S1)</f>
        <v>0</v>
      </c>
      <c r="S641" s="75">
        <f>SUM(BG641*S1)</f>
        <v>0</v>
      </c>
      <c r="T641" s="75">
        <f>IF(R641=1,(T640+1)*S1,T640*S1)</f>
        <v>0</v>
      </c>
      <c r="U641" s="75">
        <f>IF(U640+3&lt;13,(U640+3)*V1,(U640-9)*V1)</f>
        <v>0</v>
      </c>
      <c r="V641" s="75">
        <f>SUM(BG641*V1)</f>
        <v>0</v>
      </c>
      <c r="W641" s="75">
        <f>IF(U641&lt;4,(W640+1)*V1,W640*V1)</f>
        <v>0</v>
      </c>
      <c r="X641" s="75">
        <f>IF(X640+6&lt;13,(X640+6)*Y1,(X640-6)*Y1)</f>
        <v>0</v>
      </c>
      <c r="Y641" s="75">
        <f>SUM(BG641*Y1)</f>
        <v>0</v>
      </c>
      <c r="Z641" s="75">
        <f>IF(X641&lt;6,(Z640+1)*Y1,Z640*Y1)</f>
        <v>0</v>
      </c>
      <c r="AA641" s="75">
        <f>SUM(AA640*AB1)</f>
        <v>0</v>
      </c>
      <c r="AB641" s="75">
        <f>SUM(BG641*AB1)</f>
        <v>0</v>
      </c>
      <c r="AC641" s="75">
        <f>SUM(AC640+1*AB1)</f>
        <v>0</v>
      </c>
      <c r="AD641" s="75">
        <v>0</v>
      </c>
      <c r="AE641" s="75">
        <v>0</v>
      </c>
      <c r="AF641" s="75">
        <v>0</v>
      </c>
      <c r="AG641" s="75">
        <f>IF(AG640+2&lt;13,(AG640+2)*AH1,(AG640-10)*AH1)</f>
        <v>0</v>
      </c>
      <c r="AH641" s="75">
        <f>SUM(BG641*AH1)</f>
        <v>0</v>
      </c>
      <c r="AI641" s="75">
        <f>IF(AG641&lt;3,(AI640+1)*AH1,AI640*AH1)</f>
        <v>0</v>
      </c>
      <c r="AJ641" s="75">
        <f>IF(AJ639=AJ640,(AJ640+1-AK641)*AL1,AJ640*AL1)</f>
        <v>0</v>
      </c>
      <c r="AK641" s="75">
        <f t="shared" si="503"/>
        <v>0</v>
      </c>
      <c r="AL641" s="75">
        <f>IF(AJ641-AJ640=0,(AL640+15)*AL1,AM1*AL1)</f>
        <v>0</v>
      </c>
      <c r="AM641" s="75">
        <f>IF(AK641=12,(AM640+1)*AL1,AM640*AL1)</f>
        <v>0</v>
      </c>
      <c r="AN641" s="75">
        <f>IF(AN639=AN640,(AN640+1-AO641)*AO1,AN640*AO1)</f>
        <v>0</v>
      </c>
      <c r="AO641" s="75">
        <f t="shared" si="494"/>
        <v>0</v>
      </c>
      <c r="AP641" s="75">
        <f>IF(AN640=AN641,BG641*AO1,(AP640-15)*AO1)</f>
        <v>0</v>
      </c>
      <c r="AQ641" s="75">
        <f>IF(AO641=12,(AQ640+1)*AO1,AQ640*AO1)</f>
        <v>0</v>
      </c>
      <c r="AR641" s="91">
        <f>SUM(MONTH(BC640+14)*AS1)</f>
        <v>0</v>
      </c>
      <c r="AS641" s="91">
        <f>SUM(DAY(BC640+14)*AS1)</f>
        <v>0</v>
      </c>
      <c r="AT641" s="91">
        <f>SUM(YEAR(BC640+14)*AS1)</f>
        <v>0</v>
      </c>
      <c r="AU641" s="91">
        <f>SUM(MONTH(BC640+7)*AV1)</f>
        <v>0</v>
      </c>
      <c r="AV641" s="91">
        <f>SUM(DAY(BC640+7)*AV1)</f>
        <v>0</v>
      </c>
      <c r="AW641" s="91">
        <f>SUM(YEAR(BC640+7)*AV1)</f>
        <v>0</v>
      </c>
      <c r="AX641" s="91">
        <f t="shared" si="472"/>
        <v>1</v>
      </c>
      <c r="AY641" s="91">
        <f t="shared" si="470"/>
        <v>1</v>
      </c>
      <c r="AZ641" s="91">
        <f t="shared" si="471"/>
        <v>0</v>
      </c>
      <c r="BA641" s="91">
        <f t="shared" si="471"/>
        <v>0</v>
      </c>
      <c r="BB641" s="79">
        <f t="shared" si="473"/>
        <v>0</v>
      </c>
      <c r="BC641" s="91">
        <f t="shared" si="474"/>
        <v>0</v>
      </c>
      <c r="BD641" s="75" t="s">
        <v>59</v>
      </c>
      <c r="BE641" s="91">
        <f>IF(BC641&lt;BU42,((BC641*10)+5),999999)</f>
        <v>5</v>
      </c>
      <c r="BF641" s="91">
        <f t="shared" si="475"/>
        <v>1</v>
      </c>
      <c r="BG641" s="75">
        <f t="shared" si="476"/>
        <v>0</v>
      </c>
      <c r="BH641" s="75">
        <f t="shared" si="495"/>
        <v>0</v>
      </c>
      <c r="BI641" s="75" t="b">
        <f t="shared" si="477"/>
        <v>0</v>
      </c>
      <c r="BJ641" s="75">
        <f t="shared" si="478"/>
        <v>0</v>
      </c>
      <c r="BK641" s="75">
        <f t="shared" si="479"/>
        <v>0</v>
      </c>
      <c r="BL641" s="75" t="b">
        <f t="shared" si="480"/>
        <v>1</v>
      </c>
      <c r="BM641" s="75">
        <f t="shared" si="481"/>
        <v>0</v>
      </c>
      <c r="BN641" s="75">
        <f t="shared" si="482"/>
        <v>0</v>
      </c>
      <c r="BO641" s="75" t="b">
        <f t="shared" si="483"/>
        <v>0</v>
      </c>
      <c r="BP641" s="75">
        <f t="shared" si="484"/>
        <v>0</v>
      </c>
      <c r="BQ641" s="75">
        <f t="shared" si="485"/>
        <v>0</v>
      </c>
      <c r="BR641" s="75"/>
      <c r="BS641" s="72" t="b">
        <f t="shared" si="510"/>
        <v>0</v>
      </c>
      <c r="BT641" s="72">
        <f t="shared" si="516"/>
        <v>0</v>
      </c>
      <c r="BU641" s="69" t="str">
        <f t="shared" si="514"/>
        <v/>
      </c>
      <c r="BV641" s="75"/>
      <c r="BW641" s="75"/>
      <c r="BX641" s="75"/>
      <c r="BY641" s="75"/>
      <c r="BZ641" s="75"/>
      <c r="CA641" s="75"/>
      <c r="CB641" s="75"/>
      <c r="CC641" s="75"/>
      <c r="CD641" s="79">
        <f t="shared" si="486"/>
        <v>0</v>
      </c>
      <c r="CE641" s="92">
        <f>IF(CD641&lt;CE3,CD641,CE3)</f>
        <v>0</v>
      </c>
      <c r="CF641" s="72" t="str">
        <f>IF(CE641&gt;=CE3,"BALLOON","PMT")</f>
        <v>PMT</v>
      </c>
      <c r="CG641" s="91">
        <f t="shared" si="496"/>
        <v>0</v>
      </c>
      <c r="CH641" s="91">
        <f>IF(BX1=360,CB5,CG641)</f>
        <v>0</v>
      </c>
      <c r="CI641" s="75" t="b">
        <f t="shared" si="487"/>
        <v>0</v>
      </c>
      <c r="CJ641" s="75">
        <f t="shared" si="497"/>
        <v>0</v>
      </c>
      <c r="CK641" s="75">
        <f>SUM(CJ641*CK1)</f>
        <v>0</v>
      </c>
      <c r="CL641" s="98">
        <f t="shared" si="488"/>
        <v>0</v>
      </c>
      <c r="CM641" s="97">
        <f>IF(CF641="PMT",E16-CL641,0)</f>
        <v>0</v>
      </c>
      <c r="CN641" s="97">
        <f t="shared" si="502"/>
        <v>0</v>
      </c>
      <c r="CO641" s="97">
        <f t="shared" si="489"/>
        <v>0</v>
      </c>
      <c r="CP641" s="97">
        <f t="shared" si="490"/>
        <v>0</v>
      </c>
      <c r="CQ641" s="94">
        <f t="shared" si="491"/>
        <v>0</v>
      </c>
      <c r="CR641" s="95">
        <f t="shared" si="498"/>
        <v>0</v>
      </c>
      <c r="CS641" s="96">
        <f t="shared" si="492"/>
        <v>0</v>
      </c>
      <c r="CT641" s="75">
        <f t="shared" si="501"/>
        <v>0</v>
      </c>
      <c r="CU641" s="99">
        <f t="shared" si="493"/>
        <v>0</v>
      </c>
      <c r="CV641" s="99">
        <f t="shared" si="521"/>
        <v>0</v>
      </c>
      <c r="CW641" s="100">
        <f t="shared" si="499"/>
        <v>0</v>
      </c>
      <c r="CX641" s="75">
        <f>SUM(CR641*CT641*BE1)</f>
        <v>0</v>
      </c>
    </row>
    <row r="642" spans="1:102" ht="18.95" customHeight="1">
      <c r="A642" s="45" t="str">
        <f t="shared" si="520"/>
        <v/>
      </c>
      <c r="B642" s="55" t="str">
        <f t="shared" si="506"/>
        <v/>
      </c>
      <c r="C642" s="47" t="str">
        <f t="shared" si="505"/>
        <v/>
      </c>
      <c r="D642" s="56" t="str">
        <f t="shared" si="507"/>
        <v/>
      </c>
      <c r="E642" s="121" t="str">
        <f t="shared" si="511"/>
        <v/>
      </c>
      <c r="F642" s="121"/>
      <c r="G642" s="57" t="str">
        <f t="shared" si="508"/>
        <v/>
      </c>
      <c r="H642" s="57" t="str">
        <f t="shared" si="509"/>
        <v/>
      </c>
      <c r="I642" s="128" t="str">
        <f t="shared" si="512"/>
        <v/>
      </c>
      <c r="J642" s="128" t="str">
        <f t="shared" si="513"/>
        <v/>
      </c>
      <c r="K642" s="140" t="str">
        <f t="shared" si="515"/>
        <v/>
      </c>
      <c r="L642" s="140"/>
      <c r="M642" s="139" t="str">
        <f t="shared" si="517"/>
        <v/>
      </c>
      <c r="N642" s="139"/>
      <c r="O642" s="46" t="str">
        <f t="shared" si="518"/>
        <v/>
      </c>
      <c r="P642" s="51" t="str">
        <f t="shared" si="519"/>
        <v/>
      </c>
      <c r="Q642" s="51"/>
      <c r="R642" s="75">
        <f>IF(R641+1&lt;13,(R641+1)*S1,1*S1)</f>
        <v>0</v>
      </c>
      <c r="S642" s="75">
        <f>SUM(BG642*S1)</f>
        <v>0</v>
      </c>
      <c r="T642" s="75">
        <f>IF(R642=1,(T641+1)*S1,T641*S1)</f>
        <v>0</v>
      </c>
      <c r="U642" s="75">
        <f>IF(U641+3&lt;13,(U641+3)*V1,(U641-9)*V1)</f>
        <v>0</v>
      </c>
      <c r="V642" s="75">
        <f>SUM(BG642*V1)</f>
        <v>0</v>
      </c>
      <c r="W642" s="75">
        <f>IF(U642&lt;4,(W641+1)*V1,W641*V1)</f>
        <v>0</v>
      </c>
      <c r="X642" s="75">
        <f>IF(X641+6&lt;13,(X641+6)*Y1,(X641-6)*Y1)</f>
        <v>0</v>
      </c>
      <c r="Y642" s="75">
        <f>SUM(BG642*Y1)</f>
        <v>0</v>
      </c>
      <c r="Z642" s="75">
        <f>IF(X642&lt;6,(Z641+1)*Y1,Z641*Y1)</f>
        <v>0</v>
      </c>
      <c r="AA642" s="75">
        <f>SUM(AA641*AB1)</f>
        <v>0</v>
      </c>
      <c r="AB642" s="75">
        <f>SUM(BG642*AB1)</f>
        <v>0</v>
      </c>
      <c r="AC642" s="75">
        <f>SUM(AC641+1*AB1)</f>
        <v>0</v>
      </c>
      <c r="AD642" s="75">
        <v>0</v>
      </c>
      <c r="AE642" s="75">
        <v>0</v>
      </c>
      <c r="AF642" s="75">
        <v>0</v>
      </c>
      <c r="AG642" s="75">
        <f>IF(AG641+2&lt;13,(AG641+2)*AH1,(AG641-10)*AH1)</f>
        <v>0</v>
      </c>
      <c r="AH642" s="75">
        <f>SUM(BG642*AH1)</f>
        <v>0</v>
      </c>
      <c r="AI642" s="75">
        <f>IF(AG642&lt;3,(AI641+1)*AH1,AI641*AH1)</f>
        <v>0</v>
      </c>
      <c r="AJ642" s="75">
        <f>IF(AJ640=AJ641,(AJ641+1-AK642)*AL1,AJ641*AL1)</f>
        <v>0</v>
      </c>
      <c r="AK642" s="75">
        <f t="shared" si="503"/>
        <v>0</v>
      </c>
      <c r="AL642" s="75">
        <f>IF(AJ642-AJ641=0,(AL641+15)*AL1,AM1*AL1)</f>
        <v>0</v>
      </c>
      <c r="AM642" s="75">
        <f>IF(AK642=12,(AM641+1)*AL1,AM641*AL1)</f>
        <v>0</v>
      </c>
      <c r="AN642" s="75">
        <f>IF(AN640=AN641,(AN641+1-AO642)*AO1,AN641*AO1)</f>
        <v>0</v>
      </c>
      <c r="AO642" s="75">
        <f t="shared" si="494"/>
        <v>0</v>
      </c>
      <c r="AP642" s="75">
        <f>IF(AN641=AN642,BG642*AO1,(AP641-15)*AO1)</f>
        <v>0</v>
      </c>
      <c r="AQ642" s="75">
        <f>IF(AO642=12,(AQ641+1)*AO1,AQ641*AO1)</f>
        <v>0</v>
      </c>
      <c r="AR642" s="91">
        <f>SUM(MONTH(BC641+14)*AS1)</f>
        <v>0</v>
      </c>
      <c r="AS642" s="91">
        <f>SUM(DAY(BC641+14)*AS1)</f>
        <v>0</v>
      </c>
      <c r="AT642" s="91">
        <f>SUM(YEAR(BC641+14)*AS1)</f>
        <v>0</v>
      </c>
      <c r="AU642" s="91">
        <f>SUM(MONTH(BC641+7)*AV1)</f>
        <v>0</v>
      </c>
      <c r="AV642" s="91">
        <f>SUM(DAY(BC641+7)*AV1)</f>
        <v>0</v>
      </c>
      <c r="AW642" s="91">
        <f>SUM(YEAR(BC641+7)*AV1)</f>
        <v>0</v>
      </c>
      <c r="AX642" s="91">
        <f t="shared" si="472"/>
        <v>1</v>
      </c>
      <c r="AY642" s="91">
        <f t="shared" si="470"/>
        <v>1</v>
      </c>
      <c r="AZ642" s="91">
        <f t="shared" si="471"/>
        <v>0</v>
      </c>
      <c r="BA642" s="91">
        <f t="shared" si="471"/>
        <v>0</v>
      </c>
      <c r="BB642" s="79">
        <f t="shared" si="473"/>
        <v>0</v>
      </c>
      <c r="BC642" s="91">
        <f t="shared" si="474"/>
        <v>0</v>
      </c>
      <c r="BD642" s="75" t="s">
        <v>59</v>
      </c>
      <c r="BE642" s="91">
        <f>IF(BC642&lt;BU42,((BC642*10)+5),999999)</f>
        <v>5</v>
      </c>
      <c r="BF642" s="91">
        <f t="shared" si="475"/>
        <v>1</v>
      </c>
      <c r="BG642" s="75">
        <f t="shared" si="476"/>
        <v>0</v>
      </c>
      <c r="BH642" s="75">
        <f t="shared" si="495"/>
        <v>0</v>
      </c>
      <c r="BI642" s="75" t="b">
        <f t="shared" si="477"/>
        <v>0</v>
      </c>
      <c r="BJ642" s="75">
        <f t="shared" si="478"/>
        <v>0</v>
      </c>
      <c r="BK642" s="75">
        <f t="shared" si="479"/>
        <v>0</v>
      </c>
      <c r="BL642" s="75" t="b">
        <f t="shared" si="480"/>
        <v>1</v>
      </c>
      <c r="BM642" s="75">
        <f t="shared" si="481"/>
        <v>0</v>
      </c>
      <c r="BN642" s="75">
        <f t="shared" si="482"/>
        <v>0</v>
      </c>
      <c r="BO642" s="75" t="b">
        <f t="shared" si="483"/>
        <v>0</v>
      </c>
      <c r="BP642" s="75">
        <f t="shared" si="484"/>
        <v>0</v>
      </c>
      <c r="BQ642" s="75">
        <f t="shared" si="485"/>
        <v>0</v>
      </c>
      <c r="BR642" s="75"/>
      <c r="BS642" s="72" t="b">
        <f t="shared" si="510"/>
        <v>0</v>
      </c>
      <c r="BT642" s="72">
        <f t="shared" si="516"/>
        <v>0</v>
      </c>
      <c r="BU642" s="69" t="str">
        <f t="shared" si="514"/>
        <v/>
      </c>
      <c r="BV642" s="75"/>
      <c r="BW642" s="75"/>
      <c r="BX642" s="75"/>
      <c r="BY642" s="75"/>
      <c r="BZ642" s="75"/>
      <c r="CA642" s="75"/>
      <c r="CB642" s="75"/>
      <c r="CC642" s="75"/>
      <c r="CD642" s="79">
        <f t="shared" si="486"/>
        <v>0</v>
      </c>
      <c r="CE642" s="92">
        <f>IF(CD642&lt;CE3,CD642,CE3)</f>
        <v>0</v>
      </c>
      <c r="CF642" s="72" t="str">
        <f>IF(CE642&gt;=CE3,"BALLOON","PMT")</f>
        <v>PMT</v>
      </c>
      <c r="CG642" s="91">
        <f t="shared" si="496"/>
        <v>0</v>
      </c>
      <c r="CH642" s="91">
        <f>IF(BX1=360,CB5,CG642)</f>
        <v>0</v>
      </c>
      <c r="CI642" s="75" t="b">
        <f t="shared" si="487"/>
        <v>0</v>
      </c>
      <c r="CJ642" s="75">
        <f t="shared" si="497"/>
        <v>0</v>
      </c>
      <c r="CK642" s="75">
        <f>SUM(CJ642*CK1)</f>
        <v>0</v>
      </c>
      <c r="CL642" s="98">
        <f t="shared" si="488"/>
        <v>0</v>
      </c>
      <c r="CM642" s="97">
        <f>IF(CF642="PMT",E16-CL642,0)</f>
        <v>0</v>
      </c>
      <c r="CN642" s="97">
        <f t="shared" si="502"/>
        <v>0</v>
      </c>
      <c r="CO642" s="97">
        <f t="shared" si="489"/>
        <v>0</v>
      </c>
      <c r="CP642" s="97">
        <f t="shared" si="490"/>
        <v>0</v>
      </c>
      <c r="CQ642" s="94">
        <f t="shared" si="491"/>
        <v>0</v>
      </c>
      <c r="CR642" s="95">
        <f t="shared" si="498"/>
        <v>0</v>
      </c>
      <c r="CS642" s="96">
        <f t="shared" si="492"/>
        <v>0</v>
      </c>
      <c r="CT642" s="75">
        <f t="shared" si="501"/>
        <v>0</v>
      </c>
      <c r="CU642" s="99">
        <f t="shared" si="493"/>
        <v>0</v>
      </c>
      <c r="CV642" s="99">
        <f t="shared" si="521"/>
        <v>0</v>
      </c>
      <c r="CW642" s="100">
        <f t="shared" si="499"/>
        <v>0</v>
      </c>
      <c r="CX642" s="75">
        <f>SUM(CR642*CT642*BE1)</f>
        <v>0</v>
      </c>
    </row>
    <row r="643" spans="1:102" ht="18.95" customHeight="1">
      <c r="A643" s="45" t="str">
        <f t="shared" si="520"/>
        <v/>
      </c>
      <c r="B643" s="55" t="str">
        <f t="shared" si="506"/>
        <v/>
      </c>
      <c r="C643" s="47" t="str">
        <f t="shared" si="505"/>
        <v/>
      </c>
      <c r="D643" s="56" t="str">
        <f t="shared" si="507"/>
        <v/>
      </c>
      <c r="E643" s="121" t="str">
        <f t="shared" si="511"/>
        <v/>
      </c>
      <c r="F643" s="121"/>
      <c r="G643" s="57" t="str">
        <f t="shared" si="508"/>
        <v/>
      </c>
      <c r="H643" s="57" t="str">
        <f t="shared" si="509"/>
        <v/>
      </c>
      <c r="I643" s="128" t="str">
        <f t="shared" si="512"/>
        <v/>
      </c>
      <c r="J643" s="128" t="str">
        <f t="shared" si="513"/>
        <v/>
      </c>
      <c r="K643" s="140" t="str">
        <f t="shared" si="515"/>
        <v/>
      </c>
      <c r="L643" s="140"/>
      <c r="M643" s="139" t="str">
        <f t="shared" si="517"/>
        <v/>
      </c>
      <c r="N643" s="139"/>
      <c r="O643" s="46" t="str">
        <f t="shared" si="518"/>
        <v/>
      </c>
      <c r="P643" s="51" t="str">
        <f t="shared" si="519"/>
        <v/>
      </c>
      <c r="Q643" s="51"/>
      <c r="R643" s="75">
        <f>IF(R642+1&lt;13,(R642+1)*S1,1*S1)</f>
        <v>0</v>
      </c>
      <c r="S643" s="75">
        <f>SUM(BG643*S1)</f>
        <v>0</v>
      </c>
      <c r="T643" s="75">
        <f>IF(R643=1,(T642+1)*S1,T642*S1)</f>
        <v>0</v>
      </c>
      <c r="U643" s="75">
        <f>IF(U642+3&lt;13,(U642+3)*V1,(U642-9)*V1)</f>
        <v>0</v>
      </c>
      <c r="V643" s="75">
        <f>SUM(BG643*V1)</f>
        <v>0</v>
      </c>
      <c r="W643" s="75">
        <f>IF(U643&lt;4,(W642+1)*V1,W642*V1)</f>
        <v>0</v>
      </c>
      <c r="X643" s="75">
        <f>IF(X642+6&lt;13,(X642+6)*Y1,(X642-6)*Y1)</f>
        <v>0</v>
      </c>
      <c r="Y643" s="75">
        <f>SUM(BG643*Y1)</f>
        <v>0</v>
      </c>
      <c r="Z643" s="75">
        <f>IF(X643&lt;6,(Z642+1)*Y1,Z642*Y1)</f>
        <v>0</v>
      </c>
      <c r="AA643" s="75">
        <f>SUM(AA642*AB1)</f>
        <v>0</v>
      </c>
      <c r="AB643" s="75">
        <f>SUM(BG643*AB1)</f>
        <v>0</v>
      </c>
      <c r="AC643" s="75">
        <f>SUM(AC642+1*AB1)</f>
        <v>0</v>
      </c>
      <c r="AD643" s="75">
        <v>0</v>
      </c>
      <c r="AE643" s="75">
        <v>0</v>
      </c>
      <c r="AF643" s="75">
        <v>0</v>
      </c>
      <c r="AG643" s="75">
        <f>IF(AG642+2&lt;13,(AG642+2)*AH1,(AG642-10)*AH1)</f>
        <v>0</v>
      </c>
      <c r="AH643" s="75">
        <f>SUM(BG643*AH1)</f>
        <v>0</v>
      </c>
      <c r="AI643" s="75">
        <f>IF(AG643&lt;3,(AI642+1)*AH1,AI642*AH1)</f>
        <v>0</v>
      </c>
      <c r="AJ643" s="75">
        <f>IF(AJ641=AJ642,(AJ642+1-AK643)*AL1,AJ642*AL1)</f>
        <v>0</v>
      </c>
      <c r="AK643" s="75">
        <f t="shared" si="503"/>
        <v>0</v>
      </c>
      <c r="AL643" s="75">
        <f>IF(AJ643-AJ642=0,(AL642+15)*AL1,AM1*AL1)</f>
        <v>0</v>
      </c>
      <c r="AM643" s="75">
        <f>IF(AK643=12,(AM642+1)*AL1,AM642*AL1)</f>
        <v>0</v>
      </c>
      <c r="AN643" s="75">
        <f>IF(AN641=AN642,(AN642+1-AO643)*AO1,AN642*AO1)</f>
        <v>0</v>
      </c>
      <c r="AO643" s="75">
        <f t="shared" si="494"/>
        <v>0</v>
      </c>
      <c r="AP643" s="75">
        <f>IF(AN642=AN643,BG643*AO1,(AP642-15)*AO1)</f>
        <v>0</v>
      </c>
      <c r="AQ643" s="75">
        <f>IF(AO643=12,(AQ642+1)*AO1,AQ642*AO1)</f>
        <v>0</v>
      </c>
      <c r="AR643" s="91">
        <f>SUM(MONTH(BC642+14)*AS1)</f>
        <v>0</v>
      </c>
      <c r="AS643" s="91">
        <f>SUM(DAY(BC642+14)*AS1)</f>
        <v>0</v>
      </c>
      <c r="AT643" s="91">
        <f>SUM(YEAR(BC642+14)*AS1)</f>
        <v>0</v>
      </c>
      <c r="AU643" s="91">
        <f>SUM(MONTH(BC642+7)*AV1)</f>
        <v>0</v>
      </c>
      <c r="AV643" s="91">
        <f>SUM(DAY(BC642+7)*AV1)</f>
        <v>0</v>
      </c>
      <c r="AW643" s="91">
        <f>SUM(YEAR(BC642+7)*AV1)</f>
        <v>0</v>
      </c>
      <c r="AX643" s="91">
        <f t="shared" si="472"/>
        <v>1</v>
      </c>
      <c r="AY643" s="91">
        <f t="shared" si="470"/>
        <v>1</v>
      </c>
      <c r="AZ643" s="91">
        <f t="shared" si="471"/>
        <v>0</v>
      </c>
      <c r="BA643" s="91">
        <f t="shared" si="471"/>
        <v>0</v>
      </c>
      <c r="BB643" s="79">
        <f t="shared" si="473"/>
        <v>0</v>
      </c>
      <c r="BC643" s="91">
        <f t="shared" si="474"/>
        <v>0</v>
      </c>
      <c r="BD643" s="75" t="s">
        <v>59</v>
      </c>
      <c r="BE643" s="91">
        <f>IF(BC643&lt;BU42,((BC643*10)+5),999999)</f>
        <v>5</v>
      </c>
      <c r="BF643" s="91">
        <f t="shared" si="475"/>
        <v>1</v>
      </c>
      <c r="BG643" s="75">
        <f t="shared" si="476"/>
        <v>0</v>
      </c>
      <c r="BH643" s="75">
        <f t="shared" si="495"/>
        <v>0</v>
      </c>
      <c r="BI643" s="75" t="b">
        <f t="shared" si="477"/>
        <v>0</v>
      </c>
      <c r="BJ643" s="75">
        <f t="shared" si="478"/>
        <v>0</v>
      </c>
      <c r="BK643" s="75">
        <f t="shared" si="479"/>
        <v>0</v>
      </c>
      <c r="BL643" s="75" t="b">
        <f t="shared" si="480"/>
        <v>1</v>
      </c>
      <c r="BM643" s="75">
        <f t="shared" si="481"/>
        <v>0</v>
      </c>
      <c r="BN643" s="75">
        <f t="shared" si="482"/>
        <v>0</v>
      </c>
      <c r="BO643" s="75" t="b">
        <f t="shared" si="483"/>
        <v>0</v>
      </c>
      <c r="BP643" s="75">
        <f t="shared" si="484"/>
        <v>0</v>
      </c>
      <c r="BQ643" s="75">
        <f t="shared" si="485"/>
        <v>0</v>
      </c>
      <c r="BR643" s="75"/>
      <c r="BS643" s="72" t="b">
        <f t="shared" si="510"/>
        <v>0</v>
      </c>
      <c r="BT643" s="72">
        <f t="shared" si="516"/>
        <v>0</v>
      </c>
      <c r="BU643" s="69" t="str">
        <f t="shared" si="514"/>
        <v/>
      </c>
      <c r="BV643" s="75"/>
      <c r="BW643" s="75"/>
      <c r="BX643" s="75"/>
      <c r="BY643" s="75"/>
      <c r="BZ643" s="75"/>
      <c r="CA643" s="75"/>
      <c r="CB643" s="75"/>
      <c r="CC643" s="75"/>
      <c r="CD643" s="79">
        <f t="shared" si="486"/>
        <v>0</v>
      </c>
      <c r="CE643" s="92">
        <f>IF(CD643&lt;CE3,CD643,CE3)</f>
        <v>0</v>
      </c>
      <c r="CF643" s="72" t="str">
        <f>IF(CE643&gt;=CE3,"BALLOON","PMT")</f>
        <v>PMT</v>
      </c>
      <c r="CG643" s="91">
        <f t="shared" si="496"/>
        <v>0</v>
      </c>
      <c r="CH643" s="91">
        <f>IF(BX1=360,CB5,CG643)</f>
        <v>0</v>
      </c>
      <c r="CI643" s="75" t="b">
        <f t="shared" si="487"/>
        <v>0</v>
      </c>
      <c r="CJ643" s="75">
        <f t="shared" si="497"/>
        <v>0</v>
      </c>
      <c r="CK643" s="75">
        <f>SUM(CJ643*CK1)</f>
        <v>0</v>
      </c>
      <c r="CL643" s="98">
        <f t="shared" si="488"/>
        <v>0</v>
      </c>
      <c r="CM643" s="97">
        <f>IF(CF643="PMT",E16-CL643,0)</f>
        <v>0</v>
      </c>
      <c r="CN643" s="97">
        <f t="shared" si="502"/>
        <v>0</v>
      </c>
      <c r="CO643" s="97">
        <f t="shared" si="489"/>
        <v>0</v>
      </c>
      <c r="CP643" s="97">
        <f t="shared" si="490"/>
        <v>0</v>
      </c>
      <c r="CQ643" s="94">
        <f t="shared" si="491"/>
        <v>0</v>
      </c>
      <c r="CR643" s="95">
        <f t="shared" si="498"/>
        <v>0</v>
      </c>
      <c r="CS643" s="96">
        <f t="shared" si="492"/>
        <v>0</v>
      </c>
      <c r="CT643" s="75">
        <f t="shared" si="501"/>
        <v>0</v>
      </c>
      <c r="CU643" s="99">
        <f t="shared" si="493"/>
        <v>0</v>
      </c>
      <c r="CV643" s="99">
        <f t="shared" si="521"/>
        <v>0</v>
      </c>
      <c r="CW643" s="100">
        <f t="shared" si="499"/>
        <v>0</v>
      </c>
      <c r="CX643" s="75">
        <f>SUM(CR643*CT643*BE1)</f>
        <v>0</v>
      </c>
    </row>
    <row r="644" spans="1:102" ht="18.95" customHeight="1">
      <c r="A644" s="45" t="str">
        <f t="shared" si="520"/>
        <v/>
      </c>
      <c r="B644" s="55" t="str">
        <f t="shared" si="506"/>
        <v/>
      </c>
      <c r="C644" s="47" t="str">
        <f t="shared" si="505"/>
        <v/>
      </c>
      <c r="D644" s="56" t="str">
        <f t="shared" si="507"/>
        <v/>
      </c>
      <c r="E644" s="121" t="str">
        <f t="shared" si="511"/>
        <v/>
      </c>
      <c r="F644" s="121"/>
      <c r="G644" s="57" t="str">
        <f t="shared" si="508"/>
        <v/>
      </c>
      <c r="H644" s="57" t="str">
        <f t="shared" si="509"/>
        <v/>
      </c>
      <c r="I644" s="128" t="str">
        <f t="shared" si="512"/>
        <v/>
      </c>
      <c r="J644" s="128" t="str">
        <f t="shared" si="513"/>
        <v/>
      </c>
      <c r="K644" s="140" t="str">
        <f t="shared" si="515"/>
        <v/>
      </c>
      <c r="L644" s="140"/>
      <c r="M644" s="139" t="str">
        <f t="shared" si="517"/>
        <v/>
      </c>
      <c r="N644" s="139"/>
      <c r="O644" s="46" t="str">
        <f t="shared" si="518"/>
        <v/>
      </c>
      <c r="P644" s="51" t="str">
        <f t="shared" si="519"/>
        <v/>
      </c>
      <c r="Q644" s="51"/>
      <c r="R644" s="75">
        <f>IF(R643+1&lt;13,(R643+1)*S1,1*S1)</f>
        <v>0</v>
      </c>
      <c r="S644" s="75">
        <f>SUM(BG644*S1)</f>
        <v>0</v>
      </c>
      <c r="T644" s="75">
        <f>IF(R644=1,(T643+1)*S1,T643*S1)</f>
        <v>0</v>
      </c>
      <c r="U644" s="75">
        <f>IF(U643+3&lt;13,(U643+3)*V1,(U643-9)*V1)</f>
        <v>0</v>
      </c>
      <c r="V644" s="75">
        <f>SUM(BG644*V1)</f>
        <v>0</v>
      </c>
      <c r="W644" s="75">
        <f>IF(U644&lt;4,(W643+1)*V1,W643*V1)</f>
        <v>0</v>
      </c>
      <c r="X644" s="75">
        <f>IF(X643+6&lt;13,(X643+6)*Y1,(X643-6)*Y1)</f>
        <v>0</v>
      </c>
      <c r="Y644" s="75">
        <f>SUM(BG644*Y1)</f>
        <v>0</v>
      </c>
      <c r="Z644" s="75">
        <f>IF(X644&lt;6,(Z643+1)*Y1,Z643*Y1)</f>
        <v>0</v>
      </c>
      <c r="AA644" s="75">
        <f>SUM(AA643*AB1)</f>
        <v>0</v>
      </c>
      <c r="AB644" s="75">
        <f>SUM(BG644*AB1)</f>
        <v>0</v>
      </c>
      <c r="AC644" s="75">
        <f>SUM(AC643+1*AB1)</f>
        <v>0</v>
      </c>
      <c r="AD644" s="75">
        <v>0</v>
      </c>
      <c r="AE644" s="75">
        <v>0</v>
      </c>
      <c r="AF644" s="75">
        <v>0</v>
      </c>
      <c r="AG644" s="75">
        <f>IF(AG643+2&lt;13,(AG643+2)*AH1,(AG643-10)*AH1)</f>
        <v>0</v>
      </c>
      <c r="AH644" s="75">
        <f>SUM(BG644*AH1)</f>
        <v>0</v>
      </c>
      <c r="AI644" s="75">
        <f>IF(AG644&lt;3,(AI643+1)*AH1,AI643*AH1)</f>
        <v>0</v>
      </c>
      <c r="AJ644" s="75">
        <f>IF(AJ642=AJ643,(AJ643+1-AK644)*AL1,AJ643*AL1)</f>
        <v>0</v>
      </c>
      <c r="AK644" s="75">
        <f t="shared" si="503"/>
        <v>0</v>
      </c>
      <c r="AL644" s="75">
        <f>IF(AJ644-AJ643=0,(AL643+15)*AL1,AM1*AL1)</f>
        <v>0</v>
      </c>
      <c r="AM644" s="75">
        <f>IF(AK644=12,(AM643+1)*AL1,AM643*AL1)</f>
        <v>0</v>
      </c>
      <c r="AN644" s="75">
        <f>IF(AN642=AN643,(AN643+1-AO644)*AO1,AN643*AO1)</f>
        <v>0</v>
      </c>
      <c r="AO644" s="75">
        <f t="shared" si="494"/>
        <v>0</v>
      </c>
      <c r="AP644" s="75">
        <f>IF(AN643=AN644,BG644*AO1,(AP643-15)*AO1)</f>
        <v>0</v>
      </c>
      <c r="AQ644" s="75">
        <f>IF(AO644=12,(AQ643+1)*AO1,AQ643*AO1)</f>
        <v>0</v>
      </c>
      <c r="AR644" s="91">
        <f>SUM(MONTH(BC643+14)*AS1)</f>
        <v>0</v>
      </c>
      <c r="AS644" s="91">
        <f>SUM(DAY(BC643+14)*AS1)</f>
        <v>0</v>
      </c>
      <c r="AT644" s="91">
        <f>SUM(YEAR(BC643+14)*AS1)</f>
        <v>0</v>
      </c>
      <c r="AU644" s="91">
        <f>SUM(MONTH(BC643+7)*AV1)</f>
        <v>0</v>
      </c>
      <c r="AV644" s="91">
        <f>SUM(DAY(BC643+7)*AV1)</f>
        <v>0</v>
      </c>
      <c r="AW644" s="91">
        <f>SUM(YEAR(BC643+7)*AV1)</f>
        <v>0</v>
      </c>
      <c r="AX644" s="91">
        <f t="shared" si="472"/>
        <v>1</v>
      </c>
      <c r="AY644" s="91">
        <f t="shared" ref="AY644:AY707" si="522">SUM(R644+U644+X644+AA644+AD644+AG644+AJ644+AN644+AR644+AU644+AX644)</f>
        <v>1</v>
      </c>
      <c r="AZ644" s="91">
        <f t="shared" ref="AZ644:BA707" si="523">SUM(S644+V644+Y644+AB644+AE644+AH644+AL644+AP644+AS644+AV644)</f>
        <v>0</v>
      </c>
      <c r="BA644" s="91">
        <f t="shared" si="523"/>
        <v>0</v>
      </c>
      <c r="BB644" s="79">
        <f t="shared" si="473"/>
        <v>0</v>
      </c>
      <c r="BC644" s="91">
        <f t="shared" si="474"/>
        <v>0</v>
      </c>
      <c r="BD644" s="75" t="s">
        <v>59</v>
      </c>
      <c r="BE644" s="91">
        <f>IF(BC644&lt;BU42,((BC644*10)+5),999999)</f>
        <v>5</v>
      </c>
      <c r="BF644" s="91">
        <f t="shared" si="475"/>
        <v>1</v>
      </c>
      <c r="BG644" s="75">
        <f t="shared" si="476"/>
        <v>0</v>
      </c>
      <c r="BH644" s="75">
        <f t="shared" si="495"/>
        <v>0</v>
      </c>
      <c r="BI644" s="75" t="b">
        <f t="shared" si="477"/>
        <v>0</v>
      </c>
      <c r="BJ644" s="75">
        <f t="shared" si="478"/>
        <v>0</v>
      </c>
      <c r="BK644" s="75">
        <f t="shared" si="479"/>
        <v>0</v>
      </c>
      <c r="BL644" s="75" t="b">
        <f t="shared" si="480"/>
        <v>1</v>
      </c>
      <c r="BM644" s="75">
        <f t="shared" si="481"/>
        <v>0</v>
      </c>
      <c r="BN644" s="75">
        <f t="shared" si="482"/>
        <v>0</v>
      </c>
      <c r="BO644" s="75" t="b">
        <f t="shared" si="483"/>
        <v>0</v>
      </c>
      <c r="BP644" s="75">
        <f t="shared" si="484"/>
        <v>0</v>
      </c>
      <c r="BQ644" s="75">
        <f t="shared" si="485"/>
        <v>0</v>
      </c>
      <c r="BR644" s="75"/>
      <c r="BS644" s="72" t="b">
        <f t="shared" si="510"/>
        <v>0</v>
      </c>
      <c r="BT644" s="72">
        <f t="shared" si="516"/>
        <v>0</v>
      </c>
      <c r="BU644" s="69" t="str">
        <f t="shared" si="514"/>
        <v/>
      </c>
      <c r="BV644" s="75"/>
      <c r="BW644" s="75"/>
      <c r="BX644" s="75"/>
      <c r="BY644" s="75"/>
      <c r="BZ644" s="75"/>
      <c r="CA644" s="75"/>
      <c r="CB644" s="75"/>
      <c r="CC644" s="75"/>
      <c r="CD644" s="79">
        <f t="shared" si="486"/>
        <v>0</v>
      </c>
      <c r="CE644" s="92">
        <f>IF(CD644&lt;CE3,CD644,CE3)</f>
        <v>0</v>
      </c>
      <c r="CF644" s="72" t="str">
        <f>IF(CE644&gt;=CE3,"BALLOON","PMT")</f>
        <v>PMT</v>
      </c>
      <c r="CG644" s="91">
        <f t="shared" si="496"/>
        <v>0</v>
      </c>
      <c r="CH644" s="91">
        <f>IF(BX1=360,CB5,CG644)</f>
        <v>0</v>
      </c>
      <c r="CI644" s="75" t="b">
        <f t="shared" si="487"/>
        <v>0</v>
      </c>
      <c r="CJ644" s="75">
        <f t="shared" si="497"/>
        <v>0</v>
      </c>
      <c r="CK644" s="75">
        <f>SUM(CJ644*CK1)</f>
        <v>0</v>
      </c>
      <c r="CL644" s="98">
        <f t="shared" si="488"/>
        <v>0</v>
      </c>
      <c r="CM644" s="97">
        <f>IF(CF644="PMT",E16-CL644,0)</f>
        <v>0</v>
      </c>
      <c r="CN644" s="97">
        <f t="shared" si="502"/>
        <v>0</v>
      </c>
      <c r="CO644" s="97">
        <f t="shared" si="489"/>
        <v>0</v>
      </c>
      <c r="CP644" s="97">
        <f t="shared" si="490"/>
        <v>0</v>
      </c>
      <c r="CQ644" s="94">
        <f t="shared" si="491"/>
        <v>0</v>
      </c>
      <c r="CR644" s="95">
        <f t="shared" si="498"/>
        <v>0</v>
      </c>
      <c r="CS644" s="96">
        <f t="shared" si="492"/>
        <v>0</v>
      </c>
      <c r="CT644" s="75">
        <f t="shared" si="501"/>
        <v>0</v>
      </c>
      <c r="CU644" s="99">
        <f t="shared" si="493"/>
        <v>0</v>
      </c>
      <c r="CV644" s="99">
        <f t="shared" si="521"/>
        <v>0</v>
      </c>
      <c r="CW644" s="100">
        <f t="shared" si="499"/>
        <v>0</v>
      </c>
      <c r="CX644" s="75">
        <f>SUM(CR644*CT644*BE1)</f>
        <v>0</v>
      </c>
    </row>
    <row r="645" spans="1:102" ht="18.95" customHeight="1">
      <c r="A645" s="45" t="str">
        <f t="shared" si="520"/>
        <v/>
      </c>
      <c r="B645" s="55" t="str">
        <f t="shared" si="506"/>
        <v/>
      </c>
      <c r="C645" s="47" t="str">
        <f t="shared" si="505"/>
        <v/>
      </c>
      <c r="D645" s="56" t="str">
        <f t="shared" si="507"/>
        <v/>
      </c>
      <c r="E645" s="121" t="str">
        <f t="shared" si="511"/>
        <v/>
      </c>
      <c r="F645" s="121"/>
      <c r="G645" s="57" t="str">
        <f t="shared" si="508"/>
        <v/>
      </c>
      <c r="H645" s="57" t="str">
        <f t="shared" si="509"/>
        <v/>
      </c>
      <c r="I645" s="128" t="str">
        <f t="shared" si="512"/>
        <v/>
      </c>
      <c r="J645" s="128" t="str">
        <f t="shared" si="513"/>
        <v/>
      </c>
      <c r="K645" s="140" t="str">
        <f t="shared" si="515"/>
        <v/>
      </c>
      <c r="L645" s="140"/>
      <c r="M645" s="139" t="str">
        <f t="shared" si="517"/>
        <v/>
      </c>
      <c r="N645" s="139"/>
      <c r="O645" s="46" t="str">
        <f t="shared" si="518"/>
        <v/>
      </c>
      <c r="P645" s="51" t="str">
        <f t="shared" si="519"/>
        <v/>
      </c>
      <c r="Q645" s="51"/>
      <c r="R645" s="75">
        <f>IF(R644+1&lt;13,(R644+1)*S1,1*S1)</f>
        <v>0</v>
      </c>
      <c r="S645" s="75">
        <f>SUM(BG645*S1)</f>
        <v>0</v>
      </c>
      <c r="T645" s="75">
        <f>IF(R645=1,(T644+1)*S1,T644*S1)</f>
        <v>0</v>
      </c>
      <c r="U645" s="75">
        <f>IF(U644+3&lt;13,(U644+3)*V1,(U644-9)*V1)</f>
        <v>0</v>
      </c>
      <c r="V645" s="75">
        <f>SUM(BG645*V1)</f>
        <v>0</v>
      </c>
      <c r="W645" s="75">
        <f>IF(U645&lt;4,(W644+1)*V1,W644*V1)</f>
        <v>0</v>
      </c>
      <c r="X645" s="75">
        <f>IF(X644+6&lt;13,(X644+6)*Y1,(X644-6)*Y1)</f>
        <v>0</v>
      </c>
      <c r="Y645" s="75">
        <f>SUM(BG645*Y1)</f>
        <v>0</v>
      </c>
      <c r="Z645" s="75">
        <f>IF(X645&lt;6,(Z644+1)*Y1,Z644*Y1)</f>
        <v>0</v>
      </c>
      <c r="AA645" s="75">
        <f>SUM(AA644*AB1)</f>
        <v>0</v>
      </c>
      <c r="AB645" s="75">
        <f>SUM(BG645*AB1)</f>
        <v>0</v>
      </c>
      <c r="AC645" s="75">
        <f>SUM(AC644+1*AB1)</f>
        <v>0</v>
      </c>
      <c r="AD645" s="75">
        <v>0</v>
      </c>
      <c r="AE645" s="75">
        <v>0</v>
      </c>
      <c r="AF645" s="75">
        <v>0</v>
      </c>
      <c r="AG645" s="75">
        <f>IF(AG644+2&lt;13,(AG644+2)*AH1,(AG644-10)*AH1)</f>
        <v>0</v>
      </c>
      <c r="AH645" s="75">
        <f>SUM(BG645*AH1)</f>
        <v>0</v>
      </c>
      <c r="AI645" s="75">
        <f>IF(AG645&lt;3,(AI644+1)*AH1,AI644*AH1)</f>
        <v>0</v>
      </c>
      <c r="AJ645" s="75">
        <f>IF(AJ643=AJ644,(AJ644+1-AK645)*AL1,AJ644*AL1)</f>
        <v>0</v>
      </c>
      <c r="AK645" s="75">
        <f t="shared" si="503"/>
        <v>0</v>
      </c>
      <c r="AL645" s="75">
        <f>IF(AJ645-AJ644=0,(AL644+15)*AL1,AM1*AL1)</f>
        <v>0</v>
      </c>
      <c r="AM645" s="75">
        <f>IF(AK645=12,(AM644+1)*AL1,AM644*AL1)</f>
        <v>0</v>
      </c>
      <c r="AN645" s="75">
        <f>IF(AN643=AN644,(AN644+1-AO645)*AO1,AN644*AO1)</f>
        <v>0</v>
      </c>
      <c r="AO645" s="75">
        <f t="shared" si="494"/>
        <v>0</v>
      </c>
      <c r="AP645" s="75">
        <f>IF(AN644=AN645,BG645*AO1,(AP644-15)*AO1)</f>
        <v>0</v>
      </c>
      <c r="AQ645" s="75">
        <f>IF(AO645=12,(AQ644+1)*AO1,AQ644*AO1)</f>
        <v>0</v>
      </c>
      <c r="AR645" s="91">
        <f>SUM(MONTH(BC644+14)*AS1)</f>
        <v>0</v>
      </c>
      <c r="AS645" s="91">
        <f>SUM(DAY(BC644+14)*AS1)</f>
        <v>0</v>
      </c>
      <c r="AT645" s="91">
        <f>SUM(YEAR(BC644+14)*AS1)</f>
        <v>0</v>
      </c>
      <c r="AU645" s="91">
        <f>SUM(MONTH(BC644+7)*AV1)</f>
        <v>0</v>
      </c>
      <c r="AV645" s="91">
        <f>SUM(DAY(BC644+7)*AV1)</f>
        <v>0</v>
      </c>
      <c r="AW645" s="91">
        <f>SUM(YEAR(BC644+7)*AV1)</f>
        <v>0</v>
      </c>
      <c r="AX645" s="91">
        <f t="shared" si="472"/>
        <v>1</v>
      </c>
      <c r="AY645" s="91">
        <f t="shared" si="522"/>
        <v>1</v>
      </c>
      <c r="AZ645" s="91">
        <f t="shared" si="523"/>
        <v>0</v>
      </c>
      <c r="BA645" s="91">
        <f t="shared" si="523"/>
        <v>0</v>
      </c>
      <c r="BB645" s="79">
        <f t="shared" si="473"/>
        <v>0</v>
      </c>
      <c r="BC645" s="91">
        <f t="shared" si="474"/>
        <v>0</v>
      </c>
      <c r="BD645" s="75" t="s">
        <v>59</v>
      </c>
      <c r="BE645" s="91">
        <f>IF(BC645&lt;BU42,((BC645*10)+5),999999)</f>
        <v>5</v>
      </c>
      <c r="BF645" s="91">
        <f t="shared" si="475"/>
        <v>1</v>
      </c>
      <c r="BG645" s="75">
        <f t="shared" si="476"/>
        <v>0</v>
      </c>
      <c r="BH645" s="75">
        <f t="shared" si="495"/>
        <v>0</v>
      </c>
      <c r="BI645" s="75" t="b">
        <f t="shared" si="477"/>
        <v>0</v>
      </c>
      <c r="BJ645" s="75">
        <f t="shared" si="478"/>
        <v>0</v>
      </c>
      <c r="BK645" s="75">
        <f t="shared" si="479"/>
        <v>0</v>
      </c>
      <c r="BL645" s="75" t="b">
        <f t="shared" si="480"/>
        <v>1</v>
      </c>
      <c r="BM645" s="75">
        <f t="shared" si="481"/>
        <v>0</v>
      </c>
      <c r="BN645" s="75">
        <f t="shared" si="482"/>
        <v>0</v>
      </c>
      <c r="BO645" s="75" t="b">
        <f t="shared" si="483"/>
        <v>0</v>
      </c>
      <c r="BP645" s="75">
        <f t="shared" si="484"/>
        <v>0</v>
      </c>
      <c r="BQ645" s="75">
        <f t="shared" si="485"/>
        <v>0</v>
      </c>
      <c r="BR645" s="75"/>
      <c r="BS645" s="72" t="b">
        <f t="shared" si="510"/>
        <v>0</v>
      </c>
      <c r="BT645" s="72">
        <f t="shared" si="516"/>
        <v>0</v>
      </c>
      <c r="BU645" s="69" t="str">
        <f t="shared" si="514"/>
        <v/>
      </c>
      <c r="BV645" s="75"/>
      <c r="BW645" s="75"/>
      <c r="BX645" s="75"/>
      <c r="BY645" s="75"/>
      <c r="BZ645" s="75"/>
      <c r="CA645" s="75"/>
      <c r="CB645" s="75"/>
      <c r="CC645" s="75"/>
      <c r="CD645" s="79">
        <f t="shared" si="486"/>
        <v>0</v>
      </c>
      <c r="CE645" s="92">
        <f>IF(CD645&lt;CE3,CD645,CE3)</f>
        <v>0</v>
      </c>
      <c r="CF645" s="72" t="str">
        <f>IF(CE645&gt;=CE3,"BALLOON","PMT")</f>
        <v>PMT</v>
      </c>
      <c r="CG645" s="91">
        <f t="shared" si="496"/>
        <v>0</v>
      </c>
      <c r="CH645" s="91">
        <f>IF(BX1=360,CB5,CG645)</f>
        <v>0</v>
      </c>
      <c r="CI645" s="75" t="b">
        <f t="shared" si="487"/>
        <v>0</v>
      </c>
      <c r="CJ645" s="75">
        <f t="shared" si="497"/>
        <v>0</v>
      </c>
      <c r="CK645" s="75">
        <f>SUM(CJ645*CK1)</f>
        <v>0</v>
      </c>
      <c r="CL645" s="98">
        <f t="shared" si="488"/>
        <v>0</v>
      </c>
      <c r="CM645" s="97">
        <f>IF(CF645="PMT",E16-CL645,0)</f>
        <v>0</v>
      </c>
      <c r="CN645" s="97">
        <f t="shared" si="502"/>
        <v>0</v>
      </c>
      <c r="CO645" s="97">
        <f t="shared" si="489"/>
        <v>0</v>
      </c>
      <c r="CP645" s="97">
        <f t="shared" si="490"/>
        <v>0</v>
      </c>
      <c r="CQ645" s="94">
        <f t="shared" si="491"/>
        <v>0</v>
      </c>
      <c r="CR645" s="95">
        <f t="shared" si="498"/>
        <v>0</v>
      </c>
      <c r="CS645" s="96">
        <f t="shared" si="492"/>
        <v>0</v>
      </c>
      <c r="CT645" s="75">
        <f t="shared" si="501"/>
        <v>0</v>
      </c>
      <c r="CU645" s="99">
        <f t="shared" si="493"/>
        <v>0</v>
      </c>
      <c r="CV645" s="99">
        <f t="shared" si="521"/>
        <v>0</v>
      </c>
      <c r="CW645" s="100">
        <f t="shared" si="499"/>
        <v>0</v>
      </c>
      <c r="CX645" s="75">
        <f>SUM(CR645*CT645*BE1)</f>
        <v>0</v>
      </c>
    </row>
    <row r="646" spans="1:102" ht="18.95" customHeight="1">
      <c r="A646" s="45" t="str">
        <f t="shared" si="520"/>
        <v/>
      </c>
      <c r="B646" s="55" t="str">
        <f t="shared" si="506"/>
        <v/>
      </c>
      <c r="C646" s="47" t="str">
        <f t="shared" si="505"/>
        <v/>
      </c>
      <c r="D646" s="56" t="str">
        <f t="shared" si="507"/>
        <v/>
      </c>
      <c r="E646" s="121" t="str">
        <f t="shared" si="511"/>
        <v/>
      </c>
      <c r="F646" s="121"/>
      <c r="G646" s="57" t="str">
        <f t="shared" si="508"/>
        <v/>
      </c>
      <c r="H646" s="57" t="str">
        <f t="shared" si="509"/>
        <v/>
      </c>
      <c r="I646" s="128" t="str">
        <f t="shared" si="512"/>
        <v/>
      </c>
      <c r="J646" s="128" t="str">
        <f t="shared" si="513"/>
        <v/>
      </c>
      <c r="K646" s="140" t="str">
        <f t="shared" si="515"/>
        <v/>
      </c>
      <c r="L646" s="140"/>
      <c r="M646" s="139" t="str">
        <f t="shared" si="517"/>
        <v/>
      </c>
      <c r="N646" s="139"/>
      <c r="O646" s="46" t="str">
        <f t="shared" si="518"/>
        <v/>
      </c>
      <c r="P646" s="51" t="str">
        <f t="shared" si="519"/>
        <v/>
      </c>
      <c r="Q646" s="51"/>
      <c r="R646" s="75">
        <f>IF(R645+1&lt;13,(R645+1)*S1,1*S1)</f>
        <v>0</v>
      </c>
      <c r="S646" s="75">
        <f>SUM(BG646*S1)</f>
        <v>0</v>
      </c>
      <c r="T646" s="75">
        <f>IF(R646=1,(T645+1)*S1,T645*S1)</f>
        <v>0</v>
      </c>
      <c r="U646" s="75">
        <f>IF(U645+3&lt;13,(U645+3)*V1,(U645-9)*V1)</f>
        <v>0</v>
      </c>
      <c r="V646" s="75">
        <f>SUM(BG646*V1)</f>
        <v>0</v>
      </c>
      <c r="W646" s="75">
        <f>IF(U646&lt;4,(W645+1)*V1,W645*V1)</f>
        <v>0</v>
      </c>
      <c r="X646" s="75">
        <f>IF(X645+6&lt;13,(X645+6)*Y1,(X645-6)*Y1)</f>
        <v>0</v>
      </c>
      <c r="Y646" s="75">
        <f>SUM(BG646*Y1)</f>
        <v>0</v>
      </c>
      <c r="Z646" s="75">
        <f>IF(X646&lt;6,(Z645+1)*Y1,Z645*Y1)</f>
        <v>0</v>
      </c>
      <c r="AA646" s="75">
        <f>SUM(AA645*AB1)</f>
        <v>0</v>
      </c>
      <c r="AB646" s="75">
        <f>SUM(BG646*AB1)</f>
        <v>0</v>
      </c>
      <c r="AC646" s="75">
        <f>SUM(AC645+1*AB1)</f>
        <v>0</v>
      </c>
      <c r="AD646" s="75">
        <v>0</v>
      </c>
      <c r="AE646" s="75">
        <v>0</v>
      </c>
      <c r="AF646" s="75">
        <v>0</v>
      </c>
      <c r="AG646" s="75">
        <f>IF(AG645+2&lt;13,(AG645+2)*AH1,(AG645-10)*AH1)</f>
        <v>0</v>
      </c>
      <c r="AH646" s="75">
        <f>SUM(BG646*AH1)</f>
        <v>0</v>
      </c>
      <c r="AI646" s="75">
        <f>IF(AG646&lt;3,(AI645+1)*AH1,AI645*AH1)</f>
        <v>0</v>
      </c>
      <c r="AJ646" s="75">
        <f>IF(AJ644=AJ645,(AJ645+1-AK646)*AL1,AJ645*AL1)</f>
        <v>0</v>
      </c>
      <c r="AK646" s="75">
        <f t="shared" si="503"/>
        <v>0</v>
      </c>
      <c r="AL646" s="75">
        <f>IF(AJ646-AJ645=0,(AL645+15)*AL1,AM1*AL1)</f>
        <v>0</v>
      </c>
      <c r="AM646" s="75">
        <f>IF(AK646=12,(AM645+1)*AL1,AM645*AL1)</f>
        <v>0</v>
      </c>
      <c r="AN646" s="75">
        <f>IF(AN644=AN645,(AN645+1-AO646)*AO1,AN645*AO1)</f>
        <v>0</v>
      </c>
      <c r="AO646" s="75">
        <f t="shared" si="494"/>
        <v>0</v>
      </c>
      <c r="AP646" s="75">
        <f>IF(AN645=AN646,BG646*AO1,(AP645-15)*AO1)</f>
        <v>0</v>
      </c>
      <c r="AQ646" s="75">
        <f>IF(AO646=12,(AQ645+1)*AO1,AQ645*AO1)</f>
        <v>0</v>
      </c>
      <c r="AR646" s="91">
        <f>SUM(MONTH(BC645+14)*AS1)</f>
        <v>0</v>
      </c>
      <c r="AS646" s="91">
        <f>SUM(DAY(BC645+14)*AS1)</f>
        <v>0</v>
      </c>
      <c r="AT646" s="91">
        <f>SUM(YEAR(BC645+14)*AS1)</f>
        <v>0</v>
      </c>
      <c r="AU646" s="91">
        <f>SUM(MONTH(BC645+7)*AV1)</f>
        <v>0</v>
      </c>
      <c r="AV646" s="91">
        <f>SUM(DAY(BC645+7)*AV1)</f>
        <v>0</v>
      </c>
      <c r="AW646" s="91">
        <f>SUM(YEAR(BC645+7)*AV1)</f>
        <v>0</v>
      </c>
      <c r="AX646" s="91">
        <f t="shared" ref="AX646:AX709" si="524">IF(BA646&gt;0,0,1)</f>
        <v>1</v>
      </c>
      <c r="AY646" s="91">
        <f t="shared" si="522"/>
        <v>1</v>
      </c>
      <c r="AZ646" s="91">
        <f t="shared" si="523"/>
        <v>0</v>
      </c>
      <c r="BA646" s="91">
        <f t="shared" si="523"/>
        <v>0</v>
      </c>
      <c r="BB646" s="79">
        <f t="shared" ref="BB646:BB709" si="525">DATE(BA646,AY646,AZ646)</f>
        <v>0</v>
      </c>
      <c r="BC646" s="91">
        <f t="shared" ref="BC646:BC709" si="526">DATE(BA646,AY646,AZ646)</f>
        <v>0</v>
      </c>
      <c r="BD646" s="75" t="s">
        <v>59</v>
      </c>
      <c r="BE646" s="91">
        <f>IF(BC646&lt;BU42,((BC646*10)+5),999999)</f>
        <v>5</v>
      </c>
      <c r="BF646" s="91">
        <f t="shared" ref="BF646:BF709" si="527">SUM(AY646)</f>
        <v>1</v>
      </c>
      <c r="BG646" s="75">
        <f t="shared" ref="BG646:BG709" si="528">SUM(BK646+BN646+BQ646)</f>
        <v>0</v>
      </c>
      <c r="BH646" s="75">
        <f t="shared" si="495"/>
        <v>0</v>
      </c>
      <c r="BI646" s="75" t="b">
        <f t="shared" ref="BI646:BI709" si="529">OR(BF646=4,BF646=6,BF646=7,BF646=9,BF646=11)</f>
        <v>0</v>
      </c>
      <c r="BJ646" s="75">
        <f t="shared" ref="BJ646:BJ709" si="530">IF(BH646&gt;30,30,BH646)</f>
        <v>0</v>
      </c>
      <c r="BK646" s="75">
        <f t="shared" ref="BK646:BK709" si="531">IF(BI646,BJ646,0)</f>
        <v>0</v>
      </c>
      <c r="BL646" s="75" t="b">
        <f t="shared" ref="BL646:BL709" si="532">OR(BF646=1,BF646=3,BF646=5,BF646=8,BF646=10,BF646=12)</f>
        <v>1</v>
      </c>
      <c r="BM646" s="75">
        <f t="shared" ref="BM646:BM709" si="533">IF(BH646&gt;31,31,BH646)</f>
        <v>0</v>
      </c>
      <c r="BN646" s="75">
        <f t="shared" ref="BN646:BN709" si="534">IF(BL646,BM646,0)</f>
        <v>0</v>
      </c>
      <c r="BO646" s="75" t="b">
        <f t="shared" ref="BO646:BO709" si="535">OR(BF646=2)</f>
        <v>0</v>
      </c>
      <c r="BP646" s="75">
        <f t="shared" ref="BP646:BP709" si="536">IF(BH646&gt;28,28,BH646)</f>
        <v>0</v>
      </c>
      <c r="BQ646" s="75">
        <f t="shared" ref="BQ646:BQ709" si="537">IF(BO646,BP646,0)</f>
        <v>0</v>
      </c>
      <c r="BR646" s="75"/>
      <c r="BS646" s="72" t="b">
        <f t="shared" si="510"/>
        <v>0</v>
      </c>
      <c r="BT646" s="72">
        <f t="shared" si="516"/>
        <v>0</v>
      </c>
      <c r="BU646" s="69" t="str">
        <f t="shared" si="514"/>
        <v/>
      </c>
      <c r="BV646" s="75"/>
      <c r="BW646" s="75"/>
      <c r="BX646" s="75"/>
      <c r="BY646" s="75"/>
      <c r="BZ646" s="75"/>
      <c r="CA646" s="75"/>
      <c r="CB646" s="75"/>
      <c r="CC646" s="75"/>
      <c r="CD646" s="79">
        <f t="shared" ref="CD646:CD709" si="538">SUM(BB645)</f>
        <v>0</v>
      </c>
      <c r="CE646" s="92">
        <f>IF(CD646&lt;CE3,CD646,CE3)</f>
        <v>0</v>
      </c>
      <c r="CF646" s="72" t="str">
        <f>IF(CE646&gt;=CE3,"BALLOON","PMT")</f>
        <v>PMT</v>
      </c>
      <c r="CG646" s="91">
        <f t="shared" si="496"/>
        <v>0</v>
      </c>
      <c r="CH646" s="91">
        <f>IF(BX1=360,CB5,CG646)</f>
        <v>0</v>
      </c>
      <c r="CI646" s="75" t="b">
        <f t="shared" ref="CI646:CI709" si="539">AND(CF646="BALLOON",CG646&lt;CH646)</f>
        <v>0</v>
      </c>
      <c r="CJ646" s="75">
        <f t="shared" si="497"/>
        <v>0</v>
      </c>
      <c r="CK646" s="75">
        <f>SUM(CJ646*CK1)</f>
        <v>0</v>
      </c>
      <c r="CL646" s="98">
        <f t="shared" ref="CL646:CL709" si="540">PMT(CK646,1,-CP645,CP645)</f>
        <v>0</v>
      </c>
      <c r="CM646" s="97">
        <f>IF(CF646="PMT",E16-CL646,0)</f>
        <v>0</v>
      </c>
      <c r="CN646" s="97">
        <f t="shared" si="502"/>
        <v>0</v>
      </c>
      <c r="CO646" s="97">
        <f t="shared" ref="CO646:CO709" si="541">IF(CF646="BALLOON",(CP645)*CT646,0)</f>
        <v>0</v>
      </c>
      <c r="CP646" s="97">
        <f t="shared" ref="CP646:CP709" si="542">SUM((CP645-CM646-CO646)*CT646)</f>
        <v>0</v>
      </c>
      <c r="CQ646" s="94">
        <f t="shared" ref="CQ646:CQ709" si="543">IF(CO646=0,CP646,CO646+CL646)</f>
        <v>0</v>
      </c>
      <c r="CR646" s="95">
        <f t="shared" si="498"/>
        <v>0</v>
      </c>
      <c r="CS646" s="96">
        <f t="shared" ref="CS646:CS709" si="544">IF(CL646+CM646&lt;CQ645,(CL646+CM646)*CR646,(CQ645+CL646)*CR646)</f>
        <v>0</v>
      </c>
      <c r="CT646" s="75">
        <f t="shared" si="501"/>
        <v>0</v>
      </c>
      <c r="CU646" s="99">
        <f t="shared" ref="CU646:CU709" si="545">IF(CO646=0,CL646+CM646,CO646+CL646)</f>
        <v>0</v>
      </c>
      <c r="CV646" s="99">
        <f t="shared" si="521"/>
        <v>0</v>
      </c>
      <c r="CW646" s="100">
        <f t="shared" si="499"/>
        <v>0</v>
      </c>
      <c r="CX646" s="75">
        <f>SUM(CR646*CT646*BE1)</f>
        <v>0</v>
      </c>
    </row>
    <row r="647" spans="1:102" ht="18.95" customHeight="1">
      <c r="A647" s="45" t="str">
        <f t="shared" si="520"/>
        <v/>
      </c>
      <c r="B647" s="55" t="str">
        <f t="shared" si="506"/>
        <v/>
      </c>
      <c r="C647" s="47" t="str">
        <f t="shared" si="505"/>
        <v/>
      </c>
      <c r="D647" s="56" t="str">
        <f t="shared" si="507"/>
        <v/>
      </c>
      <c r="E647" s="121" t="str">
        <f t="shared" si="511"/>
        <v/>
      </c>
      <c r="F647" s="121"/>
      <c r="G647" s="57" t="str">
        <f t="shared" si="508"/>
        <v/>
      </c>
      <c r="H647" s="57" t="str">
        <f t="shared" si="509"/>
        <v/>
      </c>
      <c r="I647" s="128" t="str">
        <f t="shared" si="512"/>
        <v/>
      </c>
      <c r="J647" s="128" t="str">
        <f t="shared" si="513"/>
        <v/>
      </c>
      <c r="K647" s="140" t="str">
        <f t="shared" si="515"/>
        <v/>
      </c>
      <c r="L647" s="140"/>
      <c r="M647" s="139" t="str">
        <f t="shared" si="517"/>
        <v/>
      </c>
      <c r="N647" s="139"/>
      <c r="O647" s="46" t="str">
        <f t="shared" si="518"/>
        <v/>
      </c>
      <c r="P647" s="51" t="str">
        <f t="shared" si="519"/>
        <v/>
      </c>
      <c r="Q647" s="51"/>
      <c r="R647" s="75">
        <f>IF(R646+1&lt;13,(R646+1)*S1,1*S1)</f>
        <v>0</v>
      </c>
      <c r="S647" s="75">
        <f>SUM(BG647*S1)</f>
        <v>0</v>
      </c>
      <c r="T647" s="75">
        <f>IF(R647=1,(T646+1)*S1,T646*S1)</f>
        <v>0</v>
      </c>
      <c r="U647" s="75">
        <f>IF(U646+3&lt;13,(U646+3)*V1,(U646-9)*V1)</f>
        <v>0</v>
      </c>
      <c r="V647" s="75">
        <f>SUM(BG647*V1)</f>
        <v>0</v>
      </c>
      <c r="W647" s="75">
        <f>IF(U647&lt;4,(W646+1)*V1,W646*V1)</f>
        <v>0</v>
      </c>
      <c r="X647" s="75">
        <f>IF(X646+6&lt;13,(X646+6)*Y1,(X646-6)*Y1)</f>
        <v>0</v>
      </c>
      <c r="Y647" s="75">
        <f>SUM(BG647*Y1)</f>
        <v>0</v>
      </c>
      <c r="Z647" s="75">
        <f>IF(X647&lt;6,(Z646+1)*Y1,Z646*Y1)</f>
        <v>0</v>
      </c>
      <c r="AA647" s="75">
        <f>SUM(AA646*AB1)</f>
        <v>0</v>
      </c>
      <c r="AB647" s="75">
        <f>SUM(BG647*AB1)</f>
        <v>0</v>
      </c>
      <c r="AC647" s="75">
        <f>SUM(AC646+1*AB1)</f>
        <v>0</v>
      </c>
      <c r="AD647" s="75">
        <v>0</v>
      </c>
      <c r="AE647" s="75">
        <v>0</v>
      </c>
      <c r="AF647" s="75">
        <v>0</v>
      </c>
      <c r="AG647" s="75">
        <f>IF(AG646+2&lt;13,(AG646+2)*AH1,(AG646-10)*AH1)</f>
        <v>0</v>
      </c>
      <c r="AH647" s="75">
        <f>SUM(BG647*AH1)</f>
        <v>0</v>
      </c>
      <c r="AI647" s="75">
        <f>IF(AG647&lt;3,(AI646+1)*AH1,AI646*AH1)</f>
        <v>0</v>
      </c>
      <c r="AJ647" s="75">
        <f>IF(AJ645=AJ646,(AJ646+1-AK647)*AL1,AJ646*AL1)</f>
        <v>0</v>
      </c>
      <c r="AK647" s="75">
        <f t="shared" si="503"/>
        <v>0</v>
      </c>
      <c r="AL647" s="75">
        <f>IF(AJ647-AJ646=0,(AL646+15)*AL1,AM1*AL1)</f>
        <v>0</v>
      </c>
      <c r="AM647" s="75">
        <f>IF(AK647=12,(AM646+1)*AL1,AM646*AL1)</f>
        <v>0</v>
      </c>
      <c r="AN647" s="75">
        <f>IF(AN645=AN646,(AN646+1-AO647)*AO1,AN646*AO1)</f>
        <v>0</v>
      </c>
      <c r="AO647" s="75">
        <f t="shared" ref="AO647:AO710" si="546">IF(AN646+AN645=24,12,0)</f>
        <v>0</v>
      </c>
      <c r="AP647" s="75">
        <f>IF(AN646=AN647,BG647*AO1,(AP646-15)*AO1)</f>
        <v>0</v>
      </c>
      <c r="AQ647" s="75">
        <f>IF(AO647=12,(AQ646+1)*AO1,AQ646*AO1)</f>
        <v>0</v>
      </c>
      <c r="AR647" s="91">
        <f>SUM(MONTH(BC646+14)*AS1)</f>
        <v>0</v>
      </c>
      <c r="AS647" s="91">
        <f>SUM(DAY(BC646+14)*AS1)</f>
        <v>0</v>
      </c>
      <c r="AT647" s="91">
        <f>SUM(YEAR(BC646+14)*AS1)</f>
        <v>0</v>
      </c>
      <c r="AU647" s="91">
        <f>SUM(MONTH(BC646+7)*AV1)</f>
        <v>0</v>
      </c>
      <c r="AV647" s="91">
        <f>SUM(DAY(BC646+7)*AV1)</f>
        <v>0</v>
      </c>
      <c r="AW647" s="91">
        <f>SUM(YEAR(BC646+7)*AV1)</f>
        <v>0</v>
      </c>
      <c r="AX647" s="91">
        <f t="shared" si="524"/>
        <v>1</v>
      </c>
      <c r="AY647" s="91">
        <f t="shared" si="522"/>
        <v>1</v>
      </c>
      <c r="AZ647" s="91">
        <f t="shared" si="523"/>
        <v>0</v>
      </c>
      <c r="BA647" s="91">
        <f t="shared" si="523"/>
        <v>0</v>
      </c>
      <c r="BB647" s="79">
        <f t="shared" si="525"/>
        <v>0</v>
      </c>
      <c r="BC647" s="91">
        <f t="shared" si="526"/>
        <v>0</v>
      </c>
      <c r="BD647" s="75" t="s">
        <v>59</v>
      </c>
      <c r="BE647" s="91">
        <f>IF(BC647&lt;BU42,((BC647*10)+5),999999)</f>
        <v>5</v>
      </c>
      <c r="BF647" s="91">
        <f t="shared" si="527"/>
        <v>1</v>
      </c>
      <c r="BG647" s="75">
        <f t="shared" si="528"/>
        <v>0</v>
      </c>
      <c r="BH647" s="75">
        <f t="shared" ref="BH647:BH710" si="547">SUM(BH646)</f>
        <v>0</v>
      </c>
      <c r="BI647" s="75" t="b">
        <f t="shared" si="529"/>
        <v>0</v>
      </c>
      <c r="BJ647" s="75">
        <f t="shared" si="530"/>
        <v>0</v>
      </c>
      <c r="BK647" s="75">
        <f t="shared" si="531"/>
        <v>0</v>
      </c>
      <c r="BL647" s="75" t="b">
        <f t="shared" si="532"/>
        <v>1</v>
      </c>
      <c r="BM647" s="75">
        <f t="shared" si="533"/>
        <v>0</v>
      </c>
      <c r="BN647" s="75">
        <f t="shared" si="534"/>
        <v>0</v>
      </c>
      <c r="BO647" s="75" t="b">
        <f t="shared" si="535"/>
        <v>0</v>
      </c>
      <c r="BP647" s="75">
        <f t="shared" si="536"/>
        <v>0</v>
      </c>
      <c r="BQ647" s="75">
        <f t="shared" si="537"/>
        <v>0</v>
      </c>
      <c r="BR647" s="75"/>
      <c r="BS647" s="72" t="b">
        <f t="shared" si="510"/>
        <v>0</v>
      </c>
      <c r="BT647" s="72">
        <f t="shared" si="516"/>
        <v>0</v>
      </c>
      <c r="BU647" s="69" t="str">
        <f t="shared" si="514"/>
        <v/>
      </c>
      <c r="BV647" s="75"/>
      <c r="BW647" s="75"/>
      <c r="BX647" s="75"/>
      <c r="BY647" s="75"/>
      <c r="BZ647" s="75"/>
      <c r="CA647" s="75"/>
      <c r="CB647" s="75"/>
      <c r="CC647" s="75"/>
      <c r="CD647" s="79">
        <f t="shared" si="538"/>
        <v>0</v>
      </c>
      <c r="CE647" s="92">
        <f>IF(CD647&lt;CE3,CD647,CE3)</f>
        <v>0</v>
      </c>
      <c r="CF647" s="72" t="str">
        <f>IF(CE647&gt;=CE3,"BALLOON","PMT")</f>
        <v>PMT</v>
      </c>
      <c r="CG647" s="91">
        <f t="shared" ref="CG647:CG710" si="548">SUM(CE647-CE646)</f>
        <v>0</v>
      </c>
      <c r="CH647" s="91">
        <f>IF(BX1=360,CB5,CG647)</f>
        <v>0</v>
      </c>
      <c r="CI647" s="75" t="b">
        <f t="shared" si="539"/>
        <v>0</v>
      </c>
      <c r="CJ647" s="75">
        <f t="shared" ref="CJ647:CJ710" si="549">IF(CI647,CG647,CH647)</f>
        <v>0</v>
      </c>
      <c r="CK647" s="75">
        <f>SUM(CJ647*CK1)</f>
        <v>0</v>
      </c>
      <c r="CL647" s="98">
        <f t="shared" si="540"/>
        <v>0</v>
      </c>
      <c r="CM647" s="97">
        <f>IF(CF647="PMT",E16-CL647,0)</f>
        <v>0</v>
      </c>
      <c r="CN647" s="97">
        <f t="shared" si="502"/>
        <v>0</v>
      </c>
      <c r="CO647" s="97">
        <f t="shared" si="541"/>
        <v>0</v>
      </c>
      <c r="CP647" s="97">
        <f t="shared" si="542"/>
        <v>0</v>
      </c>
      <c r="CQ647" s="94">
        <f t="shared" si="543"/>
        <v>0</v>
      </c>
      <c r="CR647" s="95">
        <f t="shared" ref="CR647:CR710" si="550">IF(CL647&gt;0,1,0)</f>
        <v>0</v>
      </c>
      <c r="CS647" s="96">
        <f t="shared" si="544"/>
        <v>0</v>
      </c>
      <c r="CT647" s="75">
        <f t="shared" si="501"/>
        <v>0</v>
      </c>
      <c r="CU647" s="99">
        <f t="shared" si="545"/>
        <v>0</v>
      </c>
      <c r="CV647" s="99">
        <f t="shared" si="521"/>
        <v>0</v>
      </c>
      <c r="CW647" s="100">
        <f t="shared" ref="CW647:CW710" si="551">SUM((CW646-CN647-CO647)*CR647*CT647)</f>
        <v>0</v>
      </c>
      <c r="CX647" s="75">
        <f>SUM(CR647*CT647*BE1)</f>
        <v>0</v>
      </c>
    </row>
    <row r="648" spans="1:102" ht="18.95" customHeight="1">
      <c r="A648" s="45" t="str">
        <f t="shared" si="520"/>
        <v/>
      </c>
      <c r="B648" s="55" t="str">
        <f t="shared" si="506"/>
        <v/>
      </c>
      <c r="C648" s="47" t="str">
        <f t="shared" si="505"/>
        <v/>
      </c>
      <c r="D648" s="56" t="str">
        <f t="shared" si="507"/>
        <v/>
      </c>
      <c r="E648" s="121" t="str">
        <f t="shared" si="511"/>
        <v/>
      </c>
      <c r="F648" s="121"/>
      <c r="G648" s="57" t="str">
        <f t="shared" si="508"/>
        <v/>
      </c>
      <c r="H648" s="57" t="str">
        <f t="shared" si="509"/>
        <v/>
      </c>
      <c r="I648" s="128" t="str">
        <f t="shared" si="512"/>
        <v/>
      </c>
      <c r="J648" s="128" t="str">
        <f t="shared" si="513"/>
        <v/>
      </c>
      <c r="K648" s="140" t="str">
        <f t="shared" ref="K648:K711" si="552">IF(C648="","","_____________")</f>
        <v/>
      </c>
      <c r="L648" s="140"/>
      <c r="M648" s="139" t="str">
        <f t="shared" si="517"/>
        <v/>
      </c>
      <c r="N648" s="139"/>
      <c r="O648" s="46" t="str">
        <f t="shared" si="518"/>
        <v/>
      </c>
      <c r="P648" s="51" t="str">
        <f t="shared" si="519"/>
        <v/>
      </c>
      <c r="Q648" s="51"/>
      <c r="R648" s="75">
        <f>IF(R647+1&lt;13,(R647+1)*S1,1*S1)</f>
        <v>0</v>
      </c>
      <c r="S648" s="75">
        <f>SUM(BG648*S1)</f>
        <v>0</v>
      </c>
      <c r="T648" s="75">
        <f>IF(R648=1,(T647+1)*S1,T647*S1)</f>
        <v>0</v>
      </c>
      <c r="U648" s="75">
        <f>IF(U647+3&lt;13,(U647+3)*V1,(U647-9)*V1)</f>
        <v>0</v>
      </c>
      <c r="V648" s="75">
        <f>SUM(BG648*V1)</f>
        <v>0</v>
      </c>
      <c r="W648" s="75">
        <f>IF(U648&lt;4,(W647+1)*V1,W647*V1)</f>
        <v>0</v>
      </c>
      <c r="X648" s="75">
        <f>IF(X647+6&lt;13,(X647+6)*Y1,(X647-6)*Y1)</f>
        <v>0</v>
      </c>
      <c r="Y648" s="75">
        <f>SUM(BG648*Y1)</f>
        <v>0</v>
      </c>
      <c r="Z648" s="75">
        <f>IF(X648&lt;6,(Z647+1)*Y1,Z647*Y1)</f>
        <v>0</v>
      </c>
      <c r="AA648" s="75">
        <f>SUM(AA647*AB1)</f>
        <v>0</v>
      </c>
      <c r="AB648" s="75">
        <f>SUM(BG648*AB1)</f>
        <v>0</v>
      </c>
      <c r="AC648" s="75">
        <f>SUM(AC647+1*AB1)</f>
        <v>0</v>
      </c>
      <c r="AD648" s="75">
        <v>0</v>
      </c>
      <c r="AE648" s="75">
        <v>0</v>
      </c>
      <c r="AF648" s="75">
        <v>0</v>
      </c>
      <c r="AG648" s="75">
        <f>IF(AG647+2&lt;13,(AG647+2)*AH1,(AG647-10)*AH1)</f>
        <v>0</v>
      </c>
      <c r="AH648" s="75">
        <f>SUM(BG648*AH1)</f>
        <v>0</v>
      </c>
      <c r="AI648" s="75">
        <f>IF(AG648&lt;3,(AI647+1)*AH1,AI647*AH1)</f>
        <v>0</v>
      </c>
      <c r="AJ648" s="75">
        <f>IF(AJ646=AJ647,(AJ647+1-AK648)*AL1,AJ647*AL1)</f>
        <v>0</v>
      </c>
      <c r="AK648" s="75">
        <f t="shared" si="503"/>
        <v>0</v>
      </c>
      <c r="AL648" s="75">
        <f>IF(AJ648-AJ647=0,(AL647+15)*AL1,AM1*AL1)</f>
        <v>0</v>
      </c>
      <c r="AM648" s="75">
        <f>IF(AK648=12,(AM647+1)*AL1,AM647*AL1)</f>
        <v>0</v>
      </c>
      <c r="AN648" s="75">
        <f>IF(AN646=AN647,(AN647+1-AO648)*AO1,AN647*AO1)</f>
        <v>0</v>
      </c>
      <c r="AO648" s="75">
        <f t="shared" si="546"/>
        <v>0</v>
      </c>
      <c r="AP648" s="75">
        <f>IF(AN647=AN648,BG648*AO1,(AP647-15)*AO1)</f>
        <v>0</v>
      </c>
      <c r="AQ648" s="75">
        <f>IF(AO648=12,(AQ647+1)*AO1,AQ647*AO1)</f>
        <v>0</v>
      </c>
      <c r="AR648" s="91">
        <f>SUM(MONTH(BC647+14)*AS1)</f>
        <v>0</v>
      </c>
      <c r="AS648" s="91">
        <f>SUM(DAY(BC647+14)*AS1)</f>
        <v>0</v>
      </c>
      <c r="AT648" s="91">
        <f>SUM(YEAR(BC647+14)*AS1)</f>
        <v>0</v>
      </c>
      <c r="AU648" s="91">
        <f>SUM(MONTH(BC647+7)*AV1)</f>
        <v>0</v>
      </c>
      <c r="AV648" s="91">
        <f>SUM(DAY(BC647+7)*AV1)</f>
        <v>0</v>
      </c>
      <c r="AW648" s="91">
        <f>SUM(YEAR(BC647+7)*AV1)</f>
        <v>0</v>
      </c>
      <c r="AX648" s="91">
        <f t="shared" si="524"/>
        <v>1</v>
      </c>
      <c r="AY648" s="91">
        <f t="shared" si="522"/>
        <v>1</v>
      </c>
      <c r="AZ648" s="91">
        <f t="shared" si="523"/>
        <v>0</v>
      </c>
      <c r="BA648" s="91">
        <f t="shared" si="523"/>
        <v>0</v>
      </c>
      <c r="BB648" s="79">
        <f t="shared" si="525"/>
        <v>0</v>
      </c>
      <c r="BC648" s="91">
        <f t="shared" si="526"/>
        <v>0</v>
      </c>
      <c r="BD648" s="75" t="s">
        <v>59</v>
      </c>
      <c r="BE648" s="91">
        <f>IF(BC648&lt;BU42,((BC648*10)+5),999999)</f>
        <v>5</v>
      </c>
      <c r="BF648" s="91">
        <f t="shared" si="527"/>
        <v>1</v>
      </c>
      <c r="BG648" s="75">
        <f t="shared" si="528"/>
        <v>0</v>
      </c>
      <c r="BH648" s="75">
        <f t="shared" si="547"/>
        <v>0</v>
      </c>
      <c r="BI648" s="75" t="b">
        <f t="shared" si="529"/>
        <v>0</v>
      </c>
      <c r="BJ648" s="75">
        <f t="shared" si="530"/>
        <v>0</v>
      </c>
      <c r="BK648" s="75">
        <f t="shared" si="531"/>
        <v>0</v>
      </c>
      <c r="BL648" s="75" t="b">
        <f t="shared" si="532"/>
        <v>1</v>
      </c>
      <c r="BM648" s="75">
        <f t="shared" si="533"/>
        <v>0</v>
      </c>
      <c r="BN648" s="75">
        <f t="shared" si="534"/>
        <v>0</v>
      </c>
      <c r="BO648" s="75" t="b">
        <f t="shared" si="535"/>
        <v>0</v>
      </c>
      <c r="BP648" s="75">
        <f t="shared" si="536"/>
        <v>0</v>
      </c>
      <c r="BQ648" s="75">
        <f t="shared" si="537"/>
        <v>0</v>
      </c>
      <c r="BR648" s="75"/>
      <c r="BS648" s="72" t="b">
        <f t="shared" si="510"/>
        <v>0</v>
      </c>
      <c r="BT648" s="72">
        <f t="shared" si="516"/>
        <v>0</v>
      </c>
      <c r="BU648" s="69" t="str">
        <f t="shared" si="514"/>
        <v/>
      </c>
      <c r="BV648" s="75"/>
      <c r="BW648" s="75"/>
      <c r="BX648" s="75"/>
      <c r="BY648" s="75"/>
      <c r="BZ648" s="75"/>
      <c r="CA648" s="75"/>
      <c r="CB648" s="75"/>
      <c r="CC648" s="75"/>
      <c r="CD648" s="79">
        <f t="shared" si="538"/>
        <v>0</v>
      </c>
      <c r="CE648" s="92">
        <f>IF(CD648&lt;CE3,CD648,CE3)</f>
        <v>0</v>
      </c>
      <c r="CF648" s="72" t="str">
        <f>IF(CE648&gt;=CE3,"BALLOON","PMT")</f>
        <v>PMT</v>
      </c>
      <c r="CG648" s="91">
        <f t="shared" si="548"/>
        <v>0</v>
      </c>
      <c r="CH648" s="91">
        <f>IF(BX1=360,CB5,CG648)</f>
        <v>0</v>
      </c>
      <c r="CI648" s="75" t="b">
        <f t="shared" si="539"/>
        <v>0</v>
      </c>
      <c r="CJ648" s="75">
        <f t="shared" si="549"/>
        <v>0</v>
      </c>
      <c r="CK648" s="75">
        <f>SUM(CJ648*CK1)</f>
        <v>0</v>
      </c>
      <c r="CL648" s="98">
        <f t="shared" si="540"/>
        <v>0</v>
      </c>
      <c r="CM648" s="97">
        <f>IF(CF648="PMT",E16-CL648,0)</f>
        <v>0</v>
      </c>
      <c r="CN648" s="97">
        <f t="shared" si="502"/>
        <v>0</v>
      </c>
      <c r="CO648" s="97">
        <f t="shared" si="541"/>
        <v>0</v>
      </c>
      <c r="CP648" s="97">
        <f t="shared" si="542"/>
        <v>0</v>
      </c>
      <c r="CQ648" s="94">
        <f t="shared" si="543"/>
        <v>0</v>
      </c>
      <c r="CR648" s="95">
        <f t="shared" si="550"/>
        <v>0</v>
      </c>
      <c r="CS648" s="96">
        <f t="shared" si="544"/>
        <v>0</v>
      </c>
      <c r="CT648" s="75">
        <f t="shared" si="501"/>
        <v>0</v>
      </c>
      <c r="CU648" s="99">
        <f t="shared" si="545"/>
        <v>0</v>
      </c>
      <c r="CV648" s="99">
        <f t="shared" si="521"/>
        <v>0</v>
      </c>
      <c r="CW648" s="100">
        <f t="shared" si="551"/>
        <v>0</v>
      </c>
      <c r="CX648" s="75">
        <f>SUM(CR648*CT648*BE1)</f>
        <v>0</v>
      </c>
    </row>
    <row r="649" spans="1:102" ht="18.95" customHeight="1">
      <c r="A649" s="45" t="str">
        <f t="shared" si="520"/>
        <v/>
      </c>
      <c r="B649" s="55" t="str">
        <f t="shared" si="506"/>
        <v/>
      </c>
      <c r="C649" s="47" t="str">
        <f t="shared" si="505"/>
        <v/>
      </c>
      <c r="D649" s="56" t="str">
        <f t="shared" si="507"/>
        <v/>
      </c>
      <c r="E649" s="121" t="str">
        <f t="shared" si="511"/>
        <v/>
      </c>
      <c r="F649" s="121"/>
      <c r="G649" s="57" t="str">
        <f t="shared" si="508"/>
        <v/>
      </c>
      <c r="H649" s="57" t="str">
        <f t="shared" si="509"/>
        <v/>
      </c>
      <c r="I649" s="128" t="str">
        <f t="shared" si="512"/>
        <v/>
      </c>
      <c r="J649" s="128" t="str">
        <f t="shared" si="513"/>
        <v/>
      </c>
      <c r="K649" s="140" t="str">
        <f t="shared" si="552"/>
        <v/>
      </c>
      <c r="L649" s="140"/>
      <c r="M649" s="139" t="str">
        <f t="shared" si="517"/>
        <v/>
      </c>
      <c r="N649" s="139"/>
      <c r="O649" s="46" t="str">
        <f t="shared" si="518"/>
        <v/>
      </c>
      <c r="P649" s="51" t="str">
        <f t="shared" si="519"/>
        <v/>
      </c>
      <c r="Q649" s="51"/>
      <c r="R649" s="75">
        <f>IF(R648+1&lt;13,(R648+1)*S1,1*S1)</f>
        <v>0</v>
      </c>
      <c r="S649" s="75">
        <f>SUM(BG649*S1)</f>
        <v>0</v>
      </c>
      <c r="T649" s="75">
        <f>IF(R649=1,(T648+1)*S1,T648*S1)</f>
        <v>0</v>
      </c>
      <c r="U649" s="75">
        <f>IF(U648+3&lt;13,(U648+3)*V1,(U648-9)*V1)</f>
        <v>0</v>
      </c>
      <c r="V649" s="75">
        <f>SUM(BG649*V1)</f>
        <v>0</v>
      </c>
      <c r="W649" s="75">
        <f>IF(U649&lt;4,(W648+1)*V1,W648*V1)</f>
        <v>0</v>
      </c>
      <c r="X649" s="75">
        <f>IF(X648+6&lt;13,(X648+6)*Y1,(X648-6)*Y1)</f>
        <v>0</v>
      </c>
      <c r="Y649" s="75">
        <f>SUM(BG649*Y1)</f>
        <v>0</v>
      </c>
      <c r="Z649" s="75">
        <f>IF(X649&lt;6,(Z648+1)*Y1,Z648*Y1)</f>
        <v>0</v>
      </c>
      <c r="AA649" s="75">
        <f>SUM(AA648*AB1)</f>
        <v>0</v>
      </c>
      <c r="AB649" s="75">
        <f>SUM(BG649*AB1)</f>
        <v>0</v>
      </c>
      <c r="AC649" s="75">
        <f>SUM(AC648+1*AB1)</f>
        <v>0</v>
      </c>
      <c r="AD649" s="75">
        <v>0</v>
      </c>
      <c r="AE649" s="75">
        <v>0</v>
      </c>
      <c r="AF649" s="75">
        <v>0</v>
      </c>
      <c r="AG649" s="75">
        <f>IF(AG648+2&lt;13,(AG648+2)*AH1,(AG648-10)*AH1)</f>
        <v>0</v>
      </c>
      <c r="AH649" s="75">
        <f>SUM(BG649*AH1)</f>
        <v>0</v>
      </c>
      <c r="AI649" s="75">
        <f>IF(AG649&lt;3,(AI648+1)*AH1,AI648*AH1)</f>
        <v>0</v>
      </c>
      <c r="AJ649" s="75">
        <f>IF(AJ647=AJ648,(AJ648+1-AK649)*AL1,AJ648*AL1)</f>
        <v>0</v>
      </c>
      <c r="AK649" s="75">
        <f t="shared" si="503"/>
        <v>0</v>
      </c>
      <c r="AL649" s="75">
        <f>IF(AJ649-AJ648=0,(AL648+15)*AL1,AM1*AL1)</f>
        <v>0</v>
      </c>
      <c r="AM649" s="75">
        <f>IF(AK649=12,(AM648+1)*AL1,AM648*AL1)</f>
        <v>0</v>
      </c>
      <c r="AN649" s="75">
        <f>IF(AN647=AN648,(AN648+1-AO649)*AO1,AN648*AO1)</f>
        <v>0</v>
      </c>
      <c r="AO649" s="75">
        <f t="shared" si="546"/>
        <v>0</v>
      </c>
      <c r="AP649" s="75">
        <f>IF(AN648=AN649,BG649*AO1,(AP648-15)*AO1)</f>
        <v>0</v>
      </c>
      <c r="AQ649" s="75">
        <f>IF(AO649=12,(AQ648+1)*AO1,AQ648*AO1)</f>
        <v>0</v>
      </c>
      <c r="AR649" s="91">
        <f>SUM(MONTH(BC648+14)*AS1)</f>
        <v>0</v>
      </c>
      <c r="AS649" s="91">
        <f>SUM(DAY(BC648+14)*AS1)</f>
        <v>0</v>
      </c>
      <c r="AT649" s="91">
        <f>SUM(YEAR(BC648+14)*AS1)</f>
        <v>0</v>
      </c>
      <c r="AU649" s="91">
        <f>SUM(MONTH(BC648+7)*AV1)</f>
        <v>0</v>
      </c>
      <c r="AV649" s="91">
        <f>SUM(DAY(BC648+7)*AV1)</f>
        <v>0</v>
      </c>
      <c r="AW649" s="91">
        <f>SUM(YEAR(BC648+7)*AV1)</f>
        <v>0</v>
      </c>
      <c r="AX649" s="91">
        <f t="shared" si="524"/>
        <v>1</v>
      </c>
      <c r="AY649" s="91">
        <f t="shared" si="522"/>
        <v>1</v>
      </c>
      <c r="AZ649" s="91">
        <f t="shared" si="523"/>
        <v>0</v>
      </c>
      <c r="BA649" s="91">
        <f t="shared" si="523"/>
        <v>0</v>
      </c>
      <c r="BB649" s="79">
        <f t="shared" si="525"/>
        <v>0</v>
      </c>
      <c r="BC649" s="91">
        <f t="shared" si="526"/>
        <v>0</v>
      </c>
      <c r="BD649" s="75" t="s">
        <v>59</v>
      </c>
      <c r="BE649" s="91">
        <f>IF(BC649&lt;BU42,((BC649*10)+5),999999)</f>
        <v>5</v>
      </c>
      <c r="BF649" s="91">
        <f t="shared" si="527"/>
        <v>1</v>
      </c>
      <c r="BG649" s="75">
        <f t="shared" si="528"/>
        <v>0</v>
      </c>
      <c r="BH649" s="75">
        <f t="shared" si="547"/>
        <v>0</v>
      </c>
      <c r="BI649" s="75" t="b">
        <f t="shared" si="529"/>
        <v>0</v>
      </c>
      <c r="BJ649" s="75">
        <f t="shared" si="530"/>
        <v>0</v>
      </c>
      <c r="BK649" s="75">
        <f t="shared" si="531"/>
        <v>0</v>
      </c>
      <c r="BL649" s="75" t="b">
        <f t="shared" si="532"/>
        <v>1</v>
      </c>
      <c r="BM649" s="75">
        <f t="shared" si="533"/>
        <v>0</v>
      </c>
      <c r="BN649" s="75">
        <f t="shared" si="534"/>
        <v>0</v>
      </c>
      <c r="BO649" s="75" t="b">
        <f t="shared" si="535"/>
        <v>0</v>
      </c>
      <c r="BP649" s="75">
        <f t="shared" si="536"/>
        <v>0</v>
      </c>
      <c r="BQ649" s="75">
        <f t="shared" si="537"/>
        <v>0</v>
      </c>
      <c r="BR649" s="75"/>
      <c r="BS649" s="72" t="b">
        <f t="shared" si="510"/>
        <v>0</v>
      </c>
      <c r="BT649" s="72">
        <f t="shared" si="516"/>
        <v>0</v>
      </c>
      <c r="BU649" s="69" t="str">
        <f t="shared" si="514"/>
        <v/>
      </c>
      <c r="BV649" s="75"/>
      <c r="BW649" s="75"/>
      <c r="BX649" s="75"/>
      <c r="BY649" s="75"/>
      <c r="BZ649" s="75"/>
      <c r="CA649" s="75"/>
      <c r="CB649" s="75"/>
      <c r="CC649" s="75"/>
      <c r="CD649" s="79">
        <f t="shared" si="538"/>
        <v>0</v>
      </c>
      <c r="CE649" s="92">
        <f>IF(CD649&lt;CE3,CD649,CE3)</f>
        <v>0</v>
      </c>
      <c r="CF649" s="72" t="str">
        <f>IF(CE649&gt;=CE3,"BALLOON","PMT")</f>
        <v>PMT</v>
      </c>
      <c r="CG649" s="91">
        <f t="shared" si="548"/>
        <v>0</v>
      </c>
      <c r="CH649" s="91">
        <f>IF(BX1=360,CB5,CG649)</f>
        <v>0</v>
      </c>
      <c r="CI649" s="75" t="b">
        <f t="shared" si="539"/>
        <v>0</v>
      </c>
      <c r="CJ649" s="75">
        <f t="shared" si="549"/>
        <v>0</v>
      </c>
      <c r="CK649" s="75">
        <f>SUM(CJ649*CK1)</f>
        <v>0</v>
      </c>
      <c r="CL649" s="98">
        <f t="shared" si="540"/>
        <v>0</v>
      </c>
      <c r="CM649" s="97">
        <f>IF(CF649="PMT",E16-CL649,0)</f>
        <v>0</v>
      </c>
      <c r="CN649" s="97">
        <f t="shared" si="502"/>
        <v>0</v>
      </c>
      <c r="CO649" s="97">
        <f t="shared" si="541"/>
        <v>0</v>
      </c>
      <c r="CP649" s="97">
        <f t="shared" si="542"/>
        <v>0</v>
      </c>
      <c r="CQ649" s="94">
        <f t="shared" si="543"/>
        <v>0</v>
      </c>
      <c r="CR649" s="95">
        <f t="shared" si="550"/>
        <v>0</v>
      </c>
      <c r="CS649" s="96">
        <f t="shared" si="544"/>
        <v>0</v>
      </c>
      <c r="CT649" s="75">
        <f t="shared" si="501"/>
        <v>0</v>
      </c>
      <c r="CU649" s="99">
        <f t="shared" si="545"/>
        <v>0</v>
      </c>
      <c r="CV649" s="99">
        <f t="shared" si="521"/>
        <v>0</v>
      </c>
      <c r="CW649" s="100">
        <f t="shared" si="551"/>
        <v>0</v>
      </c>
      <c r="CX649" s="75">
        <f>SUM(CR649*CT649*BE1)</f>
        <v>0</v>
      </c>
    </row>
    <row r="650" spans="1:102" ht="18.95" customHeight="1">
      <c r="A650" s="45" t="str">
        <f t="shared" si="520"/>
        <v/>
      </c>
      <c r="B650" s="55" t="str">
        <f t="shared" si="506"/>
        <v/>
      </c>
      <c r="C650" s="47" t="str">
        <f t="shared" si="505"/>
        <v/>
      </c>
      <c r="D650" s="56" t="str">
        <f t="shared" si="507"/>
        <v/>
      </c>
      <c r="E650" s="121" t="str">
        <f t="shared" si="511"/>
        <v/>
      </c>
      <c r="F650" s="121"/>
      <c r="G650" s="57" t="str">
        <f t="shared" si="508"/>
        <v/>
      </c>
      <c r="H650" s="57" t="str">
        <f t="shared" si="509"/>
        <v/>
      </c>
      <c r="I650" s="128" t="str">
        <f t="shared" si="512"/>
        <v/>
      </c>
      <c r="J650" s="128" t="str">
        <f t="shared" si="513"/>
        <v/>
      </c>
      <c r="K650" s="140" t="str">
        <f t="shared" si="552"/>
        <v/>
      </c>
      <c r="L650" s="140"/>
      <c r="M650" s="139" t="str">
        <f t="shared" si="517"/>
        <v/>
      </c>
      <c r="N650" s="139"/>
      <c r="O650" s="46" t="str">
        <f t="shared" si="518"/>
        <v/>
      </c>
      <c r="P650" s="51" t="str">
        <f t="shared" si="519"/>
        <v/>
      </c>
      <c r="Q650" s="51"/>
      <c r="R650" s="75">
        <f>IF(R649+1&lt;13,(R649+1)*S1,1*S1)</f>
        <v>0</v>
      </c>
      <c r="S650" s="75">
        <f>SUM(BG650*S1)</f>
        <v>0</v>
      </c>
      <c r="T650" s="75">
        <f>IF(R650=1,(T649+1)*S1,T649*S1)</f>
        <v>0</v>
      </c>
      <c r="U650" s="75">
        <f>IF(U649+3&lt;13,(U649+3)*V1,(U649-9)*V1)</f>
        <v>0</v>
      </c>
      <c r="V650" s="75">
        <f>SUM(BG650*V1)</f>
        <v>0</v>
      </c>
      <c r="W650" s="75">
        <f>IF(U650&lt;4,(W649+1)*V1,W649*V1)</f>
        <v>0</v>
      </c>
      <c r="X650" s="75">
        <f>IF(X649+6&lt;13,(X649+6)*Y1,(X649-6)*Y1)</f>
        <v>0</v>
      </c>
      <c r="Y650" s="75">
        <f>SUM(BG650*Y1)</f>
        <v>0</v>
      </c>
      <c r="Z650" s="75">
        <f>IF(X650&lt;6,(Z649+1)*Y1,Z649*Y1)</f>
        <v>0</v>
      </c>
      <c r="AA650" s="75">
        <f>SUM(AA649*AB1)</f>
        <v>0</v>
      </c>
      <c r="AB650" s="75">
        <f>SUM(BG650*AB1)</f>
        <v>0</v>
      </c>
      <c r="AC650" s="75">
        <f>SUM(AC649+1*AB1)</f>
        <v>0</v>
      </c>
      <c r="AD650" s="75">
        <v>0</v>
      </c>
      <c r="AE650" s="75">
        <v>0</v>
      </c>
      <c r="AF650" s="75">
        <v>0</v>
      </c>
      <c r="AG650" s="75">
        <f>IF(AG649+2&lt;13,(AG649+2)*AH1,(AG649-10)*AH1)</f>
        <v>0</v>
      </c>
      <c r="AH650" s="75">
        <f>SUM(BG650*AH1)</f>
        <v>0</v>
      </c>
      <c r="AI650" s="75">
        <f>IF(AG650&lt;3,(AI649+1)*AH1,AI649*AH1)</f>
        <v>0</v>
      </c>
      <c r="AJ650" s="75">
        <f>IF(AJ648=AJ649,(AJ649+1-AK650)*AL1,AJ649*AL1)</f>
        <v>0</v>
      </c>
      <c r="AK650" s="75">
        <f t="shared" si="503"/>
        <v>0</v>
      </c>
      <c r="AL650" s="75">
        <f>IF(AJ650-AJ649=0,(AL649+15)*AL1,AM1*AL1)</f>
        <v>0</v>
      </c>
      <c r="AM650" s="75">
        <f>IF(AK650=12,(AM649+1)*AL1,AM649*AL1)</f>
        <v>0</v>
      </c>
      <c r="AN650" s="75">
        <f>IF(AN648=AN649,(AN649+1-AO650)*AO1,AN649*AO1)</f>
        <v>0</v>
      </c>
      <c r="AO650" s="75">
        <f t="shared" si="546"/>
        <v>0</v>
      </c>
      <c r="AP650" s="75">
        <f>IF(AN649=AN650,BG650*AO1,(AP649-15)*AO1)</f>
        <v>0</v>
      </c>
      <c r="AQ650" s="75">
        <f>IF(AO650=12,(AQ649+1)*AO1,AQ649*AO1)</f>
        <v>0</v>
      </c>
      <c r="AR650" s="91">
        <f>SUM(MONTH(BC649+14)*AS1)</f>
        <v>0</v>
      </c>
      <c r="AS650" s="91">
        <f>SUM(DAY(BC649+14)*AS1)</f>
        <v>0</v>
      </c>
      <c r="AT650" s="91">
        <f>SUM(YEAR(BC649+14)*AS1)</f>
        <v>0</v>
      </c>
      <c r="AU650" s="91">
        <f>SUM(MONTH(BC649+7)*AV1)</f>
        <v>0</v>
      </c>
      <c r="AV650" s="91">
        <f>SUM(DAY(BC649+7)*AV1)</f>
        <v>0</v>
      </c>
      <c r="AW650" s="91">
        <f>SUM(YEAR(BC649+7)*AV1)</f>
        <v>0</v>
      </c>
      <c r="AX650" s="91">
        <f t="shared" si="524"/>
        <v>1</v>
      </c>
      <c r="AY650" s="91">
        <f t="shared" si="522"/>
        <v>1</v>
      </c>
      <c r="AZ650" s="91">
        <f t="shared" si="523"/>
        <v>0</v>
      </c>
      <c r="BA650" s="91">
        <f t="shared" si="523"/>
        <v>0</v>
      </c>
      <c r="BB650" s="79">
        <f t="shared" si="525"/>
        <v>0</v>
      </c>
      <c r="BC650" s="91">
        <f t="shared" si="526"/>
        <v>0</v>
      </c>
      <c r="BD650" s="75" t="s">
        <v>59</v>
      </c>
      <c r="BE650" s="91">
        <f>IF(BC650&lt;BU42,((BC650*10)+5),999999)</f>
        <v>5</v>
      </c>
      <c r="BF650" s="91">
        <f t="shared" si="527"/>
        <v>1</v>
      </c>
      <c r="BG650" s="75">
        <f t="shared" si="528"/>
        <v>0</v>
      </c>
      <c r="BH650" s="75">
        <f t="shared" si="547"/>
        <v>0</v>
      </c>
      <c r="BI650" s="75" t="b">
        <f t="shared" si="529"/>
        <v>0</v>
      </c>
      <c r="BJ650" s="75">
        <f t="shared" si="530"/>
        <v>0</v>
      </c>
      <c r="BK650" s="75">
        <f t="shared" si="531"/>
        <v>0</v>
      </c>
      <c r="BL650" s="75" t="b">
        <f t="shared" si="532"/>
        <v>1</v>
      </c>
      <c r="BM650" s="75">
        <f t="shared" si="533"/>
        <v>0</v>
      </c>
      <c r="BN650" s="75">
        <f t="shared" si="534"/>
        <v>0</v>
      </c>
      <c r="BO650" s="75" t="b">
        <f t="shared" si="535"/>
        <v>0</v>
      </c>
      <c r="BP650" s="75">
        <f t="shared" si="536"/>
        <v>0</v>
      </c>
      <c r="BQ650" s="75">
        <f t="shared" si="537"/>
        <v>0</v>
      </c>
      <c r="BR650" s="75"/>
      <c r="BS650" s="72" t="b">
        <f t="shared" si="510"/>
        <v>0</v>
      </c>
      <c r="BT650" s="72">
        <f t="shared" si="516"/>
        <v>0</v>
      </c>
      <c r="BU650" s="69" t="str">
        <f t="shared" si="514"/>
        <v/>
      </c>
      <c r="BV650" s="75"/>
      <c r="BW650" s="75"/>
      <c r="BX650" s="75"/>
      <c r="BY650" s="75"/>
      <c r="BZ650" s="75"/>
      <c r="CA650" s="75"/>
      <c r="CB650" s="75"/>
      <c r="CC650" s="75"/>
      <c r="CD650" s="79">
        <f t="shared" si="538"/>
        <v>0</v>
      </c>
      <c r="CE650" s="92">
        <f>IF(CD650&lt;CE3,CD650,CE3)</f>
        <v>0</v>
      </c>
      <c r="CF650" s="72" t="str">
        <f>IF(CE650&gt;=CE3,"BALLOON","PMT")</f>
        <v>PMT</v>
      </c>
      <c r="CG650" s="91">
        <f t="shared" si="548"/>
        <v>0</v>
      </c>
      <c r="CH650" s="91">
        <f>IF(BX1=360,CB5,CG650)</f>
        <v>0</v>
      </c>
      <c r="CI650" s="75" t="b">
        <f t="shared" si="539"/>
        <v>0</v>
      </c>
      <c r="CJ650" s="75">
        <f t="shared" si="549"/>
        <v>0</v>
      </c>
      <c r="CK650" s="75">
        <f>SUM(CJ650*CK1)</f>
        <v>0</v>
      </c>
      <c r="CL650" s="98">
        <f t="shared" si="540"/>
        <v>0</v>
      </c>
      <c r="CM650" s="97">
        <f>IF(CF650="PMT",E16-CL650,0)</f>
        <v>0</v>
      </c>
      <c r="CN650" s="97">
        <f t="shared" si="502"/>
        <v>0</v>
      </c>
      <c r="CO650" s="97">
        <f t="shared" si="541"/>
        <v>0</v>
      </c>
      <c r="CP650" s="97">
        <f t="shared" si="542"/>
        <v>0</v>
      </c>
      <c r="CQ650" s="94">
        <f t="shared" si="543"/>
        <v>0</v>
      </c>
      <c r="CR650" s="95">
        <f t="shared" si="550"/>
        <v>0</v>
      </c>
      <c r="CS650" s="96">
        <f t="shared" si="544"/>
        <v>0</v>
      </c>
      <c r="CT650" s="75">
        <f t="shared" si="501"/>
        <v>0</v>
      </c>
      <c r="CU650" s="99">
        <f t="shared" si="545"/>
        <v>0</v>
      </c>
      <c r="CV650" s="99">
        <f t="shared" si="521"/>
        <v>0</v>
      </c>
      <c r="CW650" s="100">
        <f t="shared" si="551"/>
        <v>0</v>
      </c>
      <c r="CX650" s="75">
        <f>SUM(CR650*CT650*BE1)</f>
        <v>0</v>
      </c>
    </row>
    <row r="651" spans="1:102" ht="18.95" customHeight="1">
      <c r="A651" s="45" t="str">
        <f t="shared" si="520"/>
        <v/>
      </c>
      <c r="B651" s="55" t="str">
        <f t="shared" si="506"/>
        <v/>
      </c>
      <c r="C651" s="47" t="str">
        <f t="shared" si="505"/>
        <v/>
      </c>
      <c r="D651" s="56" t="str">
        <f t="shared" si="507"/>
        <v/>
      </c>
      <c r="E651" s="121" t="str">
        <f t="shared" si="511"/>
        <v/>
      </c>
      <c r="F651" s="121"/>
      <c r="G651" s="57" t="str">
        <f t="shared" si="508"/>
        <v/>
      </c>
      <c r="H651" s="57" t="str">
        <f t="shared" si="509"/>
        <v/>
      </c>
      <c r="I651" s="128" t="str">
        <f t="shared" si="512"/>
        <v/>
      </c>
      <c r="J651" s="128" t="str">
        <f t="shared" si="513"/>
        <v/>
      </c>
      <c r="K651" s="140" t="str">
        <f t="shared" si="552"/>
        <v/>
      </c>
      <c r="L651" s="140"/>
      <c r="M651" s="139" t="str">
        <f t="shared" si="517"/>
        <v/>
      </c>
      <c r="N651" s="139"/>
      <c r="O651" s="46" t="str">
        <f t="shared" si="518"/>
        <v/>
      </c>
      <c r="P651" s="51" t="str">
        <f t="shared" si="519"/>
        <v/>
      </c>
      <c r="Q651" s="51"/>
      <c r="R651" s="75">
        <f>IF(R650+1&lt;13,(R650+1)*S1,1*S1)</f>
        <v>0</v>
      </c>
      <c r="S651" s="75">
        <f>SUM(BG651*S1)</f>
        <v>0</v>
      </c>
      <c r="T651" s="75">
        <f>IF(R651=1,(T650+1)*S1,T650*S1)</f>
        <v>0</v>
      </c>
      <c r="U651" s="75">
        <f>IF(U650+3&lt;13,(U650+3)*V1,(U650-9)*V1)</f>
        <v>0</v>
      </c>
      <c r="V651" s="75">
        <f>SUM(BG651*V1)</f>
        <v>0</v>
      </c>
      <c r="W651" s="75">
        <f>IF(U651&lt;4,(W650+1)*V1,W650*V1)</f>
        <v>0</v>
      </c>
      <c r="X651" s="75">
        <f>IF(X650+6&lt;13,(X650+6)*Y1,(X650-6)*Y1)</f>
        <v>0</v>
      </c>
      <c r="Y651" s="75">
        <f>SUM(BG651*Y1)</f>
        <v>0</v>
      </c>
      <c r="Z651" s="75">
        <f>IF(X651&lt;6,(Z650+1)*Y1,Z650*Y1)</f>
        <v>0</v>
      </c>
      <c r="AA651" s="75">
        <f>SUM(AA650*AB1)</f>
        <v>0</v>
      </c>
      <c r="AB651" s="75">
        <f>SUM(BG651*AB1)</f>
        <v>0</v>
      </c>
      <c r="AC651" s="75">
        <f>SUM(AC650+1*AB1)</f>
        <v>0</v>
      </c>
      <c r="AD651" s="75">
        <v>0</v>
      </c>
      <c r="AE651" s="75">
        <v>0</v>
      </c>
      <c r="AF651" s="75">
        <v>0</v>
      </c>
      <c r="AG651" s="75">
        <f>IF(AG650+2&lt;13,(AG650+2)*AH1,(AG650-10)*AH1)</f>
        <v>0</v>
      </c>
      <c r="AH651" s="75">
        <f>SUM(BG651*AH1)</f>
        <v>0</v>
      </c>
      <c r="AI651" s="75">
        <f>IF(AG651&lt;3,(AI650+1)*AH1,AI650*AH1)</f>
        <v>0</v>
      </c>
      <c r="AJ651" s="75">
        <f>IF(AJ649=AJ650,(AJ650+1-AK651)*AL1,AJ650*AL1)</f>
        <v>0</v>
      </c>
      <c r="AK651" s="75">
        <f t="shared" si="503"/>
        <v>0</v>
      </c>
      <c r="AL651" s="75">
        <f>IF(AJ651-AJ650=0,(AL650+15)*AL1,AM1*AL1)</f>
        <v>0</v>
      </c>
      <c r="AM651" s="75">
        <f>IF(AK651=12,(AM650+1)*AL1,AM650*AL1)</f>
        <v>0</v>
      </c>
      <c r="AN651" s="75">
        <f>IF(AN649=AN650,(AN650+1-AO651)*AO1,AN650*AO1)</f>
        <v>0</v>
      </c>
      <c r="AO651" s="75">
        <f t="shared" si="546"/>
        <v>0</v>
      </c>
      <c r="AP651" s="75">
        <f>IF(AN650=AN651,BG651*AO1,(AP650-15)*AO1)</f>
        <v>0</v>
      </c>
      <c r="AQ651" s="75">
        <f>IF(AO651=12,(AQ650+1)*AO1,AQ650*AO1)</f>
        <v>0</v>
      </c>
      <c r="AR651" s="91">
        <f>SUM(MONTH(BC650+14)*AS1)</f>
        <v>0</v>
      </c>
      <c r="AS651" s="91">
        <f>SUM(DAY(BC650+14)*AS1)</f>
        <v>0</v>
      </c>
      <c r="AT651" s="91">
        <f>SUM(YEAR(BC650+14)*AS1)</f>
        <v>0</v>
      </c>
      <c r="AU651" s="91">
        <f>SUM(MONTH(BC650+7)*AV1)</f>
        <v>0</v>
      </c>
      <c r="AV651" s="91">
        <f>SUM(DAY(BC650+7)*AV1)</f>
        <v>0</v>
      </c>
      <c r="AW651" s="91">
        <f>SUM(YEAR(BC650+7)*AV1)</f>
        <v>0</v>
      </c>
      <c r="AX651" s="91">
        <f t="shared" si="524"/>
        <v>1</v>
      </c>
      <c r="AY651" s="91">
        <f t="shared" si="522"/>
        <v>1</v>
      </c>
      <c r="AZ651" s="91">
        <f t="shared" si="523"/>
        <v>0</v>
      </c>
      <c r="BA651" s="91">
        <f t="shared" si="523"/>
        <v>0</v>
      </c>
      <c r="BB651" s="79">
        <f t="shared" si="525"/>
        <v>0</v>
      </c>
      <c r="BC651" s="91">
        <f t="shared" si="526"/>
        <v>0</v>
      </c>
      <c r="BD651" s="75" t="s">
        <v>59</v>
      </c>
      <c r="BE651" s="91">
        <f>IF(BC651&lt;BU42,((BC651*10)+5),999999)</f>
        <v>5</v>
      </c>
      <c r="BF651" s="91">
        <f t="shared" si="527"/>
        <v>1</v>
      </c>
      <c r="BG651" s="75">
        <f t="shared" si="528"/>
        <v>0</v>
      </c>
      <c r="BH651" s="75">
        <f t="shared" si="547"/>
        <v>0</v>
      </c>
      <c r="BI651" s="75" t="b">
        <f t="shared" si="529"/>
        <v>0</v>
      </c>
      <c r="BJ651" s="75">
        <f t="shared" si="530"/>
        <v>0</v>
      </c>
      <c r="BK651" s="75">
        <f t="shared" si="531"/>
        <v>0</v>
      </c>
      <c r="BL651" s="75" t="b">
        <f t="shared" si="532"/>
        <v>1</v>
      </c>
      <c r="BM651" s="75">
        <f t="shared" si="533"/>
        <v>0</v>
      </c>
      <c r="BN651" s="75">
        <f t="shared" si="534"/>
        <v>0</v>
      </c>
      <c r="BO651" s="75" t="b">
        <f t="shared" si="535"/>
        <v>0</v>
      </c>
      <c r="BP651" s="75">
        <f t="shared" si="536"/>
        <v>0</v>
      </c>
      <c r="BQ651" s="75">
        <f t="shared" si="537"/>
        <v>0</v>
      </c>
      <c r="BR651" s="75"/>
      <c r="BS651" s="72" t="b">
        <f t="shared" si="510"/>
        <v>0</v>
      </c>
      <c r="BT651" s="72">
        <f t="shared" si="516"/>
        <v>0</v>
      </c>
      <c r="BU651" s="69" t="str">
        <f t="shared" si="514"/>
        <v/>
      </c>
      <c r="BV651" s="75"/>
      <c r="BW651" s="75"/>
      <c r="BX651" s="75"/>
      <c r="BY651" s="75"/>
      <c r="BZ651" s="75"/>
      <c r="CA651" s="75"/>
      <c r="CB651" s="75"/>
      <c r="CC651" s="75"/>
      <c r="CD651" s="79">
        <f t="shared" si="538"/>
        <v>0</v>
      </c>
      <c r="CE651" s="92">
        <f>IF(CD651&lt;CE3,CD651,CE3)</f>
        <v>0</v>
      </c>
      <c r="CF651" s="72" t="str">
        <f>IF(CE651&gt;=CE3,"BALLOON","PMT")</f>
        <v>PMT</v>
      </c>
      <c r="CG651" s="91">
        <f t="shared" si="548"/>
        <v>0</v>
      </c>
      <c r="CH651" s="91">
        <f>IF(BX1=360,CB5,CG651)</f>
        <v>0</v>
      </c>
      <c r="CI651" s="75" t="b">
        <f t="shared" si="539"/>
        <v>0</v>
      </c>
      <c r="CJ651" s="75">
        <f t="shared" si="549"/>
        <v>0</v>
      </c>
      <c r="CK651" s="75">
        <f>SUM(CJ651*CK1)</f>
        <v>0</v>
      </c>
      <c r="CL651" s="98">
        <f t="shared" si="540"/>
        <v>0</v>
      </c>
      <c r="CM651" s="97">
        <f>IF(CF651="PMT",E16-CL651,0)</f>
        <v>0</v>
      </c>
      <c r="CN651" s="97">
        <f t="shared" si="502"/>
        <v>0</v>
      </c>
      <c r="CO651" s="97">
        <f t="shared" si="541"/>
        <v>0</v>
      </c>
      <c r="CP651" s="97">
        <f t="shared" si="542"/>
        <v>0</v>
      </c>
      <c r="CQ651" s="94">
        <f t="shared" si="543"/>
        <v>0</v>
      </c>
      <c r="CR651" s="95">
        <f t="shared" si="550"/>
        <v>0</v>
      </c>
      <c r="CS651" s="96">
        <f t="shared" si="544"/>
        <v>0</v>
      </c>
      <c r="CT651" s="75">
        <f t="shared" si="501"/>
        <v>0</v>
      </c>
      <c r="CU651" s="99">
        <f t="shared" si="545"/>
        <v>0</v>
      </c>
      <c r="CV651" s="99">
        <f t="shared" si="521"/>
        <v>0</v>
      </c>
      <c r="CW651" s="100">
        <f t="shared" si="551"/>
        <v>0</v>
      </c>
      <c r="CX651" s="75">
        <f>SUM(CR651*CT651*BE1)</f>
        <v>0</v>
      </c>
    </row>
    <row r="652" spans="1:102" ht="18.95" customHeight="1">
      <c r="A652" s="45" t="str">
        <f t="shared" si="520"/>
        <v/>
      </c>
      <c r="B652" s="55" t="str">
        <f t="shared" si="506"/>
        <v/>
      </c>
      <c r="C652" s="47" t="str">
        <f t="shared" si="505"/>
        <v/>
      </c>
      <c r="D652" s="56" t="str">
        <f t="shared" si="507"/>
        <v/>
      </c>
      <c r="E652" s="121" t="str">
        <f t="shared" si="511"/>
        <v/>
      </c>
      <c r="F652" s="121"/>
      <c r="G652" s="57" t="str">
        <f t="shared" si="508"/>
        <v/>
      </c>
      <c r="H652" s="57" t="str">
        <f t="shared" si="509"/>
        <v/>
      </c>
      <c r="I652" s="128" t="str">
        <f t="shared" si="512"/>
        <v/>
      </c>
      <c r="J652" s="128" t="str">
        <f t="shared" si="513"/>
        <v/>
      </c>
      <c r="K652" s="140" t="str">
        <f t="shared" si="552"/>
        <v/>
      </c>
      <c r="L652" s="140"/>
      <c r="M652" s="139" t="str">
        <f t="shared" si="517"/>
        <v/>
      </c>
      <c r="N652" s="139"/>
      <c r="O652" s="46" t="str">
        <f t="shared" si="518"/>
        <v/>
      </c>
      <c r="P652" s="51" t="str">
        <f t="shared" si="519"/>
        <v/>
      </c>
      <c r="Q652" s="51"/>
      <c r="R652" s="75">
        <f>IF(R651+1&lt;13,(R651+1)*S1,1*S1)</f>
        <v>0</v>
      </c>
      <c r="S652" s="75">
        <f>SUM(BG652*S1)</f>
        <v>0</v>
      </c>
      <c r="T652" s="75">
        <f>IF(R652=1,(T651+1)*S1,T651*S1)</f>
        <v>0</v>
      </c>
      <c r="U652" s="75">
        <f>IF(U651+3&lt;13,(U651+3)*V1,(U651-9)*V1)</f>
        <v>0</v>
      </c>
      <c r="V652" s="75">
        <f>SUM(BG652*V1)</f>
        <v>0</v>
      </c>
      <c r="W652" s="75">
        <f>IF(U652&lt;4,(W651+1)*V1,W651*V1)</f>
        <v>0</v>
      </c>
      <c r="X652" s="75">
        <f>IF(X651+6&lt;13,(X651+6)*Y1,(X651-6)*Y1)</f>
        <v>0</v>
      </c>
      <c r="Y652" s="75">
        <f>SUM(BG652*Y1)</f>
        <v>0</v>
      </c>
      <c r="Z652" s="75">
        <f>IF(X652&lt;6,(Z651+1)*Y1,Z651*Y1)</f>
        <v>0</v>
      </c>
      <c r="AA652" s="75">
        <f>SUM(AA651*AB1)</f>
        <v>0</v>
      </c>
      <c r="AB652" s="75">
        <f>SUM(BG652*AB1)</f>
        <v>0</v>
      </c>
      <c r="AC652" s="75">
        <f>SUM(AC651+1*AB1)</f>
        <v>0</v>
      </c>
      <c r="AD652" s="75">
        <v>0</v>
      </c>
      <c r="AE652" s="75">
        <v>0</v>
      </c>
      <c r="AF652" s="75">
        <v>0</v>
      </c>
      <c r="AG652" s="75">
        <f>IF(AG651+2&lt;13,(AG651+2)*AH1,(AG651-10)*AH1)</f>
        <v>0</v>
      </c>
      <c r="AH652" s="75">
        <f>SUM(BG652*AH1)</f>
        <v>0</v>
      </c>
      <c r="AI652" s="75">
        <f>IF(AG652&lt;3,(AI651+1)*AH1,AI651*AH1)</f>
        <v>0</v>
      </c>
      <c r="AJ652" s="75">
        <f>IF(AJ650=AJ651,(AJ651+1-AK652)*AL1,AJ651*AL1)</f>
        <v>0</v>
      </c>
      <c r="AK652" s="75">
        <f t="shared" si="503"/>
        <v>0</v>
      </c>
      <c r="AL652" s="75">
        <f>IF(AJ652-AJ651=0,(AL651+15)*AL1,AM1*AL1)</f>
        <v>0</v>
      </c>
      <c r="AM652" s="75">
        <f>IF(AK652=12,(AM651+1)*AL1,AM651*AL1)</f>
        <v>0</v>
      </c>
      <c r="AN652" s="75">
        <f>IF(AN650=AN651,(AN651+1-AO652)*AO1,AN651*AO1)</f>
        <v>0</v>
      </c>
      <c r="AO652" s="75">
        <f t="shared" si="546"/>
        <v>0</v>
      </c>
      <c r="AP652" s="75">
        <f>IF(AN651=AN652,BG652*AO1,(AP651-15)*AO1)</f>
        <v>0</v>
      </c>
      <c r="AQ652" s="75">
        <f>IF(AO652=12,(AQ651+1)*AO1,AQ651*AO1)</f>
        <v>0</v>
      </c>
      <c r="AR652" s="91">
        <f>SUM(MONTH(BC651+14)*AS1)</f>
        <v>0</v>
      </c>
      <c r="AS652" s="91">
        <f>SUM(DAY(BC651+14)*AS1)</f>
        <v>0</v>
      </c>
      <c r="AT652" s="91">
        <f>SUM(YEAR(BC651+14)*AS1)</f>
        <v>0</v>
      </c>
      <c r="AU652" s="91">
        <f>SUM(MONTH(BC651+7)*AV1)</f>
        <v>0</v>
      </c>
      <c r="AV652" s="91">
        <f>SUM(DAY(BC651+7)*AV1)</f>
        <v>0</v>
      </c>
      <c r="AW652" s="91">
        <f>SUM(YEAR(BC651+7)*AV1)</f>
        <v>0</v>
      </c>
      <c r="AX652" s="91">
        <f t="shared" si="524"/>
        <v>1</v>
      </c>
      <c r="AY652" s="91">
        <f t="shared" si="522"/>
        <v>1</v>
      </c>
      <c r="AZ652" s="91">
        <f t="shared" si="523"/>
        <v>0</v>
      </c>
      <c r="BA652" s="91">
        <f t="shared" si="523"/>
        <v>0</v>
      </c>
      <c r="BB652" s="79">
        <f t="shared" si="525"/>
        <v>0</v>
      </c>
      <c r="BC652" s="91">
        <f t="shared" si="526"/>
        <v>0</v>
      </c>
      <c r="BD652" s="75" t="s">
        <v>59</v>
      </c>
      <c r="BE652" s="91">
        <f>IF(BC652&lt;BU42,((BC652*10)+5),999999)</f>
        <v>5</v>
      </c>
      <c r="BF652" s="91">
        <f t="shared" si="527"/>
        <v>1</v>
      </c>
      <c r="BG652" s="75">
        <f t="shared" si="528"/>
        <v>0</v>
      </c>
      <c r="BH652" s="75">
        <f t="shared" si="547"/>
        <v>0</v>
      </c>
      <c r="BI652" s="75" t="b">
        <f t="shared" si="529"/>
        <v>0</v>
      </c>
      <c r="BJ652" s="75">
        <f t="shared" si="530"/>
        <v>0</v>
      </c>
      <c r="BK652" s="75">
        <f t="shared" si="531"/>
        <v>0</v>
      </c>
      <c r="BL652" s="75" t="b">
        <f t="shared" si="532"/>
        <v>1</v>
      </c>
      <c r="BM652" s="75">
        <f t="shared" si="533"/>
        <v>0</v>
      </c>
      <c r="BN652" s="75">
        <f t="shared" si="534"/>
        <v>0</v>
      </c>
      <c r="BO652" s="75" t="b">
        <f t="shared" si="535"/>
        <v>0</v>
      </c>
      <c r="BP652" s="75">
        <f t="shared" si="536"/>
        <v>0</v>
      </c>
      <c r="BQ652" s="75">
        <f t="shared" si="537"/>
        <v>0</v>
      </c>
      <c r="BR652" s="75"/>
      <c r="BS652" s="72" t="b">
        <f t="shared" si="510"/>
        <v>0</v>
      </c>
      <c r="BT652" s="72">
        <f t="shared" si="516"/>
        <v>0</v>
      </c>
      <c r="BU652" s="69" t="str">
        <f t="shared" si="514"/>
        <v/>
      </c>
      <c r="BV652" s="75"/>
      <c r="BW652" s="75"/>
      <c r="BX652" s="75"/>
      <c r="BY652" s="75"/>
      <c r="BZ652" s="75"/>
      <c r="CA652" s="75"/>
      <c r="CB652" s="75"/>
      <c r="CC652" s="75"/>
      <c r="CD652" s="79">
        <f t="shared" si="538"/>
        <v>0</v>
      </c>
      <c r="CE652" s="92">
        <f>IF(CD652&lt;CE3,CD652,CE3)</f>
        <v>0</v>
      </c>
      <c r="CF652" s="72" t="str">
        <f>IF(CE652&gt;=CE3,"BALLOON","PMT")</f>
        <v>PMT</v>
      </c>
      <c r="CG652" s="91">
        <f t="shared" si="548"/>
        <v>0</v>
      </c>
      <c r="CH652" s="91">
        <f>IF(BX1=360,CB5,CG652)</f>
        <v>0</v>
      </c>
      <c r="CI652" s="75" t="b">
        <f t="shared" si="539"/>
        <v>0</v>
      </c>
      <c r="CJ652" s="75">
        <f t="shared" si="549"/>
        <v>0</v>
      </c>
      <c r="CK652" s="75">
        <f>SUM(CJ652*CK1)</f>
        <v>0</v>
      </c>
      <c r="CL652" s="98">
        <f t="shared" si="540"/>
        <v>0</v>
      </c>
      <c r="CM652" s="97">
        <f>IF(CF652="PMT",E16-CL652,0)</f>
        <v>0</v>
      </c>
      <c r="CN652" s="97">
        <f t="shared" si="502"/>
        <v>0</v>
      </c>
      <c r="CO652" s="97">
        <f t="shared" si="541"/>
        <v>0</v>
      </c>
      <c r="CP652" s="97">
        <f t="shared" si="542"/>
        <v>0</v>
      </c>
      <c r="CQ652" s="94">
        <f t="shared" si="543"/>
        <v>0</v>
      </c>
      <c r="CR652" s="95">
        <f t="shared" si="550"/>
        <v>0</v>
      </c>
      <c r="CS652" s="96">
        <f t="shared" si="544"/>
        <v>0</v>
      </c>
      <c r="CT652" s="75">
        <f t="shared" si="501"/>
        <v>0</v>
      </c>
      <c r="CU652" s="99">
        <f t="shared" si="545"/>
        <v>0</v>
      </c>
      <c r="CV652" s="99">
        <f t="shared" si="521"/>
        <v>0</v>
      </c>
      <c r="CW652" s="100">
        <f t="shared" si="551"/>
        <v>0</v>
      </c>
      <c r="CX652" s="75">
        <f>SUM(CR652*CT652*BE1)</f>
        <v>0</v>
      </c>
    </row>
    <row r="653" spans="1:102" ht="18.95" customHeight="1">
      <c r="A653" s="45" t="str">
        <f t="shared" si="520"/>
        <v/>
      </c>
      <c r="B653" s="55" t="str">
        <f t="shared" si="506"/>
        <v/>
      </c>
      <c r="C653" s="47" t="str">
        <f t="shared" si="505"/>
        <v/>
      </c>
      <c r="D653" s="56" t="str">
        <f t="shared" si="507"/>
        <v/>
      </c>
      <c r="E653" s="121" t="str">
        <f t="shared" si="511"/>
        <v/>
      </c>
      <c r="F653" s="121"/>
      <c r="G653" s="57" t="str">
        <f t="shared" si="508"/>
        <v/>
      </c>
      <c r="H653" s="57" t="str">
        <f t="shared" si="509"/>
        <v/>
      </c>
      <c r="I653" s="128" t="str">
        <f t="shared" si="512"/>
        <v/>
      </c>
      <c r="J653" s="128" t="str">
        <f t="shared" si="513"/>
        <v/>
      </c>
      <c r="K653" s="140" t="str">
        <f t="shared" si="552"/>
        <v/>
      </c>
      <c r="L653" s="140"/>
      <c r="M653" s="139" t="str">
        <f t="shared" si="517"/>
        <v/>
      </c>
      <c r="N653" s="139"/>
      <c r="O653" s="46" t="str">
        <f t="shared" si="518"/>
        <v/>
      </c>
      <c r="P653" s="51" t="str">
        <f t="shared" si="519"/>
        <v/>
      </c>
      <c r="Q653" s="51"/>
      <c r="R653" s="75">
        <f>IF(R652+1&lt;13,(R652+1)*S1,1*S1)</f>
        <v>0</v>
      </c>
      <c r="S653" s="75">
        <f>SUM(BG653*S1)</f>
        <v>0</v>
      </c>
      <c r="T653" s="75">
        <f>IF(R653=1,(T652+1)*S1,T652*S1)</f>
        <v>0</v>
      </c>
      <c r="U653" s="75">
        <f>IF(U652+3&lt;13,(U652+3)*V1,(U652-9)*V1)</f>
        <v>0</v>
      </c>
      <c r="V653" s="75">
        <f>SUM(BG653*V1)</f>
        <v>0</v>
      </c>
      <c r="W653" s="75">
        <f>IF(U653&lt;4,(W652+1)*V1,W652*V1)</f>
        <v>0</v>
      </c>
      <c r="X653" s="75">
        <f>IF(X652+6&lt;13,(X652+6)*Y1,(X652-6)*Y1)</f>
        <v>0</v>
      </c>
      <c r="Y653" s="75">
        <f>SUM(BG653*Y1)</f>
        <v>0</v>
      </c>
      <c r="Z653" s="75">
        <f>IF(X653&lt;6,(Z652+1)*Y1,Z652*Y1)</f>
        <v>0</v>
      </c>
      <c r="AA653" s="75">
        <f>SUM(AA652*AB1)</f>
        <v>0</v>
      </c>
      <c r="AB653" s="75">
        <f>SUM(BG653*AB1)</f>
        <v>0</v>
      </c>
      <c r="AC653" s="75">
        <f>SUM(AC652+1*AB1)</f>
        <v>0</v>
      </c>
      <c r="AD653" s="75">
        <v>0</v>
      </c>
      <c r="AE653" s="75">
        <v>0</v>
      </c>
      <c r="AF653" s="75">
        <v>0</v>
      </c>
      <c r="AG653" s="75">
        <f>IF(AG652+2&lt;13,(AG652+2)*AH1,(AG652-10)*AH1)</f>
        <v>0</v>
      </c>
      <c r="AH653" s="75">
        <f>SUM(BG653*AH1)</f>
        <v>0</v>
      </c>
      <c r="AI653" s="75">
        <f>IF(AG653&lt;3,(AI652+1)*AH1,AI652*AH1)</f>
        <v>0</v>
      </c>
      <c r="AJ653" s="75">
        <f>IF(AJ651=AJ652,(AJ652+1-AK653)*AL1,AJ652*AL1)</f>
        <v>0</v>
      </c>
      <c r="AK653" s="75">
        <f t="shared" si="503"/>
        <v>0</v>
      </c>
      <c r="AL653" s="75">
        <f>IF(AJ653-AJ652=0,(AL652+15)*AL1,AM1*AL1)</f>
        <v>0</v>
      </c>
      <c r="AM653" s="75">
        <f>IF(AK653=12,(AM652+1)*AL1,AM652*AL1)</f>
        <v>0</v>
      </c>
      <c r="AN653" s="75">
        <f>IF(AN651=AN652,(AN652+1-AO653)*AO1,AN652*AO1)</f>
        <v>0</v>
      </c>
      <c r="AO653" s="75">
        <f t="shared" si="546"/>
        <v>0</v>
      </c>
      <c r="AP653" s="75">
        <f>IF(AN652=AN653,BG653*AO1,(AP652-15)*AO1)</f>
        <v>0</v>
      </c>
      <c r="AQ653" s="75">
        <f>IF(AO653=12,(AQ652+1)*AO1,AQ652*AO1)</f>
        <v>0</v>
      </c>
      <c r="AR653" s="91">
        <f>SUM(MONTH(BC652+14)*AS1)</f>
        <v>0</v>
      </c>
      <c r="AS653" s="91">
        <f>SUM(DAY(BC652+14)*AS1)</f>
        <v>0</v>
      </c>
      <c r="AT653" s="91">
        <f>SUM(YEAR(BC652+14)*AS1)</f>
        <v>0</v>
      </c>
      <c r="AU653" s="91">
        <f>SUM(MONTH(BC652+7)*AV1)</f>
        <v>0</v>
      </c>
      <c r="AV653" s="91">
        <f>SUM(DAY(BC652+7)*AV1)</f>
        <v>0</v>
      </c>
      <c r="AW653" s="91">
        <f>SUM(YEAR(BC652+7)*AV1)</f>
        <v>0</v>
      </c>
      <c r="AX653" s="91">
        <f t="shared" si="524"/>
        <v>1</v>
      </c>
      <c r="AY653" s="91">
        <f t="shared" si="522"/>
        <v>1</v>
      </c>
      <c r="AZ653" s="91">
        <f t="shared" si="523"/>
        <v>0</v>
      </c>
      <c r="BA653" s="91">
        <f t="shared" si="523"/>
        <v>0</v>
      </c>
      <c r="BB653" s="79">
        <f t="shared" si="525"/>
        <v>0</v>
      </c>
      <c r="BC653" s="91">
        <f t="shared" si="526"/>
        <v>0</v>
      </c>
      <c r="BD653" s="75" t="s">
        <v>59</v>
      </c>
      <c r="BE653" s="91">
        <f>IF(BC653&lt;BU42,((BC653*10)+5),999999)</f>
        <v>5</v>
      </c>
      <c r="BF653" s="91">
        <f t="shared" si="527"/>
        <v>1</v>
      </c>
      <c r="BG653" s="75">
        <f t="shared" si="528"/>
        <v>0</v>
      </c>
      <c r="BH653" s="75">
        <f t="shared" si="547"/>
        <v>0</v>
      </c>
      <c r="BI653" s="75" t="b">
        <f t="shared" si="529"/>
        <v>0</v>
      </c>
      <c r="BJ653" s="75">
        <f t="shared" si="530"/>
        <v>0</v>
      </c>
      <c r="BK653" s="75">
        <f t="shared" si="531"/>
        <v>0</v>
      </c>
      <c r="BL653" s="75" t="b">
        <f t="shared" si="532"/>
        <v>1</v>
      </c>
      <c r="BM653" s="75">
        <f t="shared" si="533"/>
        <v>0</v>
      </c>
      <c r="BN653" s="75">
        <f t="shared" si="534"/>
        <v>0</v>
      </c>
      <c r="BO653" s="75" t="b">
        <f t="shared" si="535"/>
        <v>0</v>
      </c>
      <c r="BP653" s="75">
        <f t="shared" si="536"/>
        <v>0</v>
      </c>
      <c r="BQ653" s="75">
        <f t="shared" si="537"/>
        <v>0</v>
      </c>
      <c r="BR653" s="75"/>
      <c r="BS653" s="72" t="b">
        <f t="shared" si="510"/>
        <v>0</v>
      </c>
      <c r="BT653" s="72">
        <f t="shared" si="516"/>
        <v>0</v>
      </c>
      <c r="BU653" s="69" t="str">
        <f t="shared" si="514"/>
        <v/>
      </c>
      <c r="BV653" s="75"/>
      <c r="BW653" s="75"/>
      <c r="BX653" s="75"/>
      <c r="BY653" s="75"/>
      <c r="BZ653" s="75"/>
      <c r="CA653" s="75"/>
      <c r="CB653" s="75"/>
      <c r="CC653" s="75"/>
      <c r="CD653" s="79">
        <f t="shared" si="538"/>
        <v>0</v>
      </c>
      <c r="CE653" s="92">
        <f>IF(CD653&lt;CE3,CD653,CE3)</f>
        <v>0</v>
      </c>
      <c r="CF653" s="72" t="str">
        <f>IF(CE653&gt;=CE3,"BALLOON","PMT")</f>
        <v>PMT</v>
      </c>
      <c r="CG653" s="91">
        <f t="shared" si="548"/>
        <v>0</v>
      </c>
      <c r="CH653" s="91">
        <f>IF(BX1=360,CB5,CG653)</f>
        <v>0</v>
      </c>
      <c r="CI653" s="75" t="b">
        <f t="shared" si="539"/>
        <v>0</v>
      </c>
      <c r="CJ653" s="75">
        <f t="shared" si="549"/>
        <v>0</v>
      </c>
      <c r="CK653" s="75">
        <f>SUM(CJ653*CK1)</f>
        <v>0</v>
      </c>
      <c r="CL653" s="98">
        <f t="shared" si="540"/>
        <v>0</v>
      </c>
      <c r="CM653" s="97">
        <f>IF(CF653="PMT",E16-CL653,0)</f>
        <v>0</v>
      </c>
      <c r="CN653" s="97">
        <f t="shared" si="502"/>
        <v>0</v>
      </c>
      <c r="CO653" s="97">
        <f t="shared" si="541"/>
        <v>0</v>
      </c>
      <c r="CP653" s="97">
        <f t="shared" si="542"/>
        <v>0</v>
      </c>
      <c r="CQ653" s="94">
        <f t="shared" si="543"/>
        <v>0</v>
      </c>
      <c r="CR653" s="95">
        <f t="shared" si="550"/>
        <v>0</v>
      </c>
      <c r="CS653" s="96">
        <f t="shared" si="544"/>
        <v>0</v>
      </c>
      <c r="CT653" s="75">
        <f t="shared" si="501"/>
        <v>0</v>
      </c>
      <c r="CU653" s="99">
        <f t="shared" si="545"/>
        <v>0</v>
      </c>
      <c r="CV653" s="99">
        <f t="shared" si="521"/>
        <v>0</v>
      </c>
      <c r="CW653" s="100">
        <f t="shared" si="551"/>
        <v>0</v>
      </c>
      <c r="CX653" s="75">
        <f>SUM(CR653*CT653*BE1)</f>
        <v>0</v>
      </c>
    </row>
    <row r="654" spans="1:102" ht="18.95" customHeight="1">
      <c r="A654" s="45" t="str">
        <f t="shared" si="520"/>
        <v/>
      </c>
      <c r="B654" s="55" t="str">
        <f t="shared" si="506"/>
        <v/>
      </c>
      <c r="C654" s="47" t="str">
        <f t="shared" si="505"/>
        <v/>
      </c>
      <c r="D654" s="56" t="str">
        <f t="shared" si="507"/>
        <v/>
      </c>
      <c r="E654" s="121" t="str">
        <f t="shared" si="511"/>
        <v/>
      </c>
      <c r="F654" s="121"/>
      <c r="G654" s="57" t="str">
        <f t="shared" si="508"/>
        <v/>
      </c>
      <c r="H654" s="57" t="str">
        <f t="shared" si="509"/>
        <v/>
      </c>
      <c r="I654" s="128" t="str">
        <f t="shared" si="512"/>
        <v/>
      </c>
      <c r="J654" s="128" t="str">
        <f t="shared" si="513"/>
        <v/>
      </c>
      <c r="K654" s="140" t="str">
        <f t="shared" si="552"/>
        <v/>
      </c>
      <c r="L654" s="140"/>
      <c r="M654" s="139" t="str">
        <f t="shared" si="517"/>
        <v/>
      </c>
      <c r="N654" s="139"/>
      <c r="O654" s="46" t="str">
        <f t="shared" si="518"/>
        <v/>
      </c>
      <c r="P654" s="51" t="str">
        <f t="shared" si="519"/>
        <v/>
      </c>
      <c r="Q654" s="51"/>
      <c r="R654" s="75">
        <f>IF(R653+1&lt;13,(R653+1)*S1,1*S1)</f>
        <v>0</v>
      </c>
      <c r="S654" s="75">
        <f>SUM(BG654*S1)</f>
        <v>0</v>
      </c>
      <c r="T654" s="75">
        <f>IF(R654=1,(T653+1)*S1,T653*S1)</f>
        <v>0</v>
      </c>
      <c r="U654" s="75">
        <f>IF(U653+3&lt;13,(U653+3)*V1,(U653-9)*V1)</f>
        <v>0</v>
      </c>
      <c r="V654" s="75">
        <f>SUM(BG654*V1)</f>
        <v>0</v>
      </c>
      <c r="W654" s="75">
        <f>IF(U654&lt;4,(W653+1)*V1,W653*V1)</f>
        <v>0</v>
      </c>
      <c r="X654" s="75">
        <f>IF(X653+6&lt;13,(X653+6)*Y1,(X653-6)*Y1)</f>
        <v>0</v>
      </c>
      <c r="Y654" s="75">
        <f>SUM(BG654*Y1)</f>
        <v>0</v>
      </c>
      <c r="Z654" s="75">
        <f>IF(X654&lt;6,(Z653+1)*Y1,Z653*Y1)</f>
        <v>0</v>
      </c>
      <c r="AA654" s="75">
        <f>SUM(AA653*AB1)</f>
        <v>0</v>
      </c>
      <c r="AB654" s="75">
        <f>SUM(BG654*AB1)</f>
        <v>0</v>
      </c>
      <c r="AC654" s="75">
        <f>SUM(AC653+1*AB1)</f>
        <v>0</v>
      </c>
      <c r="AD654" s="75">
        <v>0</v>
      </c>
      <c r="AE654" s="75">
        <v>0</v>
      </c>
      <c r="AF654" s="75">
        <v>0</v>
      </c>
      <c r="AG654" s="75">
        <f>IF(AG653+2&lt;13,(AG653+2)*AH1,(AG653-10)*AH1)</f>
        <v>0</v>
      </c>
      <c r="AH654" s="75">
        <f>SUM(BG654*AH1)</f>
        <v>0</v>
      </c>
      <c r="AI654" s="75">
        <f>IF(AG654&lt;3,(AI653+1)*AH1,AI653*AH1)</f>
        <v>0</v>
      </c>
      <c r="AJ654" s="75">
        <f>IF(AJ652=AJ653,(AJ653+1-AK654)*AL1,AJ653*AL1)</f>
        <v>0</v>
      </c>
      <c r="AK654" s="75">
        <f t="shared" si="503"/>
        <v>0</v>
      </c>
      <c r="AL654" s="75">
        <f>IF(AJ654-AJ653=0,(AL653+15)*AL1,AM1*AL1)</f>
        <v>0</v>
      </c>
      <c r="AM654" s="75">
        <f>IF(AK654=12,(AM653+1)*AL1,AM653*AL1)</f>
        <v>0</v>
      </c>
      <c r="AN654" s="75">
        <f>IF(AN652=AN653,(AN653+1-AO654)*AO1,AN653*AO1)</f>
        <v>0</v>
      </c>
      <c r="AO654" s="75">
        <f t="shared" si="546"/>
        <v>0</v>
      </c>
      <c r="AP654" s="75">
        <f>IF(AN653=AN654,BG654*AO1,(AP653-15)*AO1)</f>
        <v>0</v>
      </c>
      <c r="AQ654" s="75">
        <f>IF(AO654=12,(AQ653+1)*AO1,AQ653*AO1)</f>
        <v>0</v>
      </c>
      <c r="AR654" s="91">
        <f>SUM(MONTH(BC653+14)*AS1)</f>
        <v>0</v>
      </c>
      <c r="AS654" s="91">
        <f>SUM(DAY(BC653+14)*AS1)</f>
        <v>0</v>
      </c>
      <c r="AT654" s="91">
        <f>SUM(YEAR(BC653+14)*AS1)</f>
        <v>0</v>
      </c>
      <c r="AU654" s="91">
        <f>SUM(MONTH(BC653+7)*AV1)</f>
        <v>0</v>
      </c>
      <c r="AV654" s="91">
        <f>SUM(DAY(BC653+7)*AV1)</f>
        <v>0</v>
      </c>
      <c r="AW654" s="91">
        <f>SUM(YEAR(BC653+7)*AV1)</f>
        <v>0</v>
      </c>
      <c r="AX654" s="91">
        <f t="shared" si="524"/>
        <v>1</v>
      </c>
      <c r="AY654" s="91">
        <f t="shared" si="522"/>
        <v>1</v>
      </c>
      <c r="AZ654" s="91">
        <f t="shared" si="523"/>
        <v>0</v>
      </c>
      <c r="BA654" s="91">
        <f t="shared" si="523"/>
        <v>0</v>
      </c>
      <c r="BB654" s="79">
        <f t="shared" si="525"/>
        <v>0</v>
      </c>
      <c r="BC654" s="91">
        <f t="shared" si="526"/>
        <v>0</v>
      </c>
      <c r="BD654" s="75" t="s">
        <v>59</v>
      </c>
      <c r="BE654" s="91">
        <f>IF(BC654&lt;BU42,((BC654*10)+5),999999)</f>
        <v>5</v>
      </c>
      <c r="BF654" s="91">
        <f t="shared" si="527"/>
        <v>1</v>
      </c>
      <c r="BG654" s="75">
        <f t="shared" si="528"/>
        <v>0</v>
      </c>
      <c r="BH654" s="75">
        <f t="shared" si="547"/>
        <v>0</v>
      </c>
      <c r="BI654" s="75" t="b">
        <f t="shared" si="529"/>
        <v>0</v>
      </c>
      <c r="BJ654" s="75">
        <f t="shared" si="530"/>
        <v>0</v>
      </c>
      <c r="BK654" s="75">
        <f t="shared" si="531"/>
        <v>0</v>
      </c>
      <c r="BL654" s="75" t="b">
        <f t="shared" si="532"/>
        <v>1</v>
      </c>
      <c r="BM654" s="75">
        <f t="shared" si="533"/>
        <v>0</v>
      </c>
      <c r="BN654" s="75">
        <f t="shared" si="534"/>
        <v>0</v>
      </c>
      <c r="BO654" s="75" t="b">
        <f t="shared" si="535"/>
        <v>0</v>
      </c>
      <c r="BP654" s="75">
        <f t="shared" si="536"/>
        <v>0</v>
      </c>
      <c r="BQ654" s="75">
        <f t="shared" si="537"/>
        <v>0</v>
      </c>
      <c r="BR654" s="75"/>
      <c r="BS654" s="72" t="b">
        <f t="shared" si="510"/>
        <v>0</v>
      </c>
      <c r="BT654" s="72">
        <f t="shared" si="516"/>
        <v>0</v>
      </c>
      <c r="BU654" s="69" t="str">
        <f t="shared" si="514"/>
        <v/>
      </c>
      <c r="BV654" s="75"/>
      <c r="BW654" s="75"/>
      <c r="BX654" s="75"/>
      <c r="BY654" s="75"/>
      <c r="BZ654" s="75"/>
      <c r="CA654" s="75"/>
      <c r="CB654" s="75"/>
      <c r="CC654" s="75"/>
      <c r="CD654" s="79">
        <f t="shared" si="538"/>
        <v>0</v>
      </c>
      <c r="CE654" s="92">
        <f>IF(CD654&lt;CE3,CD654,CE3)</f>
        <v>0</v>
      </c>
      <c r="CF654" s="72" t="str">
        <f>IF(CE654&gt;=CE3,"BALLOON","PMT")</f>
        <v>PMT</v>
      </c>
      <c r="CG654" s="91">
        <f t="shared" si="548"/>
        <v>0</v>
      </c>
      <c r="CH654" s="91">
        <f>IF(BX1=360,CB5,CG654)</f>
        <v>0</v>
      </c>
      <c r="CI654" s="75" t="b">
        <f t="shared" si="539"/>
        <v>0</v>
      </c>
      <c r="CJ654" s="75">
        <f t="shared" si="549"/>
        <v>0</v>
      </c>
      <c r="CK654" s="75">
        <f>SUM(CJ654*CK1)</f>
        <v>0</v>
      </c>
      <c r="CL654" s="98">
        <f t="shared" si="540"/>
        <v>0</v>
      </c>
      <c r="CM654" s="97">
        <f>IF(CF654="PMT",E16-CL654,0)</f>
        <v>0</v>
      </c>
      <c r="CN654" s="97">
        <f t="shared" si="502"/>
        <v>0</v>
      </c>
      <c r="CO654" s="97">
        <f t="shared" si="541"/>
        <v>0</v>
      </c>
      <c r="CP654" s="97">
        <f t="shared" si="542"/>
        <v>0</v>
      </c>
      <c r="CQ654" s="94">
        <f t="shared" si="543"/>
        <v>0</v>
      </c>
      <c r="CR654" s="95">
        <f t="shared" si="550"/>
        <v>0</v>
      </c>
      <c r="CS654" s="96">
        <f t="shared" si="544"/>
        <v>0</v>
      </c>
      <c r="CT654" s="75">
        <f t="shared" si="501"/>
        <v>0</v>
      </c>
      <c r="CU654" s="99">
        <f t="shared" si="545"/>
        <v>0</v>
      </c>
      <c r="CV654" s="99">
        <f t="shared" si="521"/>
        <v>0</v>
      </c>
      <c r="CW654" s="100">
        <f t="shared" si="551"/>
        <v>0</v>
      </c>
      <c r="CX654" s="75">
        <f>SUM(CR654*CT654*BE1)</f>
        <v>0</v>
      </c>
    </row>
    <row r="655" spans="1:102" ht="18.95" customHeight="1">
      <c r="A655" s="45" t="str">
        <f t="shared" si="520"/>
        <v/>
      </c>
      <c r="B655" s="55" t="str">
        <f t="shared" si="506"/>
        <v/>
      </c>
      <c r="C655" s="47" t="str">
        <f t="shared" si="505"/>
        <v/>
      </c>
      <c r="D655" s="56" t="str">
        <f t="shared" si="507"/>
        <v/>
      </c>
      <c r="E655" s="121" t="str">
        <f t="shared" si="511"/>
        <v/>
      </c>
      <c r="F655" s="121"/>
      <c r="G655" s="57" t="str">
        <f t="shared" si="508"/>
        <v/>
      </c>
      <c r="H655" s="57" t="str">
        <f t="shared" si="509"/>
        <v/>
      </c>
      <c r="I655" s="128" t="str">
        <f t="shared" si="512"/>
        <v/>
      </c>
      <c r="J655" s="128" t="str">
        <f t="shared" si="513"/>
        <v/>
      </c>
      <c r="K655" s="140" t="str">
        <f t="shared" si="552"/>
        <v/>
      </c>
      <c r="L655" s="140"/>
      <c r="M655" s="139" t="str">
        <f t="shared" si="517"/>
        <v/>
      </c>
      <c r="N655" s="139"/>
      <c r="O655" s="46" t="str">
        <f t="shared" si="518"/>
        <v/>
      </c>
      <c r="P655" s="51" t="str">
        <f t="shared" si="519"/>
        <v/>
      </c>
      <c r="Q655" s="51"/>
      <c r="R655" s="75">
        <f>IF(R654+1&lt;13,(R654+1)*S1,1*S1)</f>
        <v>0</v>
      </c>
      <c r="S655" s="75">
        <f>SUM(BG655*S1)</f>
        <v>0</v>
      </c>
      <c r="T655" s="75">
        <f>IF(R655=1,(T654+1)*S1,T654*S1)</f>
        <v>0</v>
      </c>
      <c r="U655" s="75">
        <f>IF(U654+3&lt;13,(U654+3)*V1,(U654-9)*V1)</f>
        <v>0</v>
      </c>
      <c r="V655" s="75">
        <f>SUM(BG655*V1)</f>
        <v>0</v>
      </c>
      <c r="W655" s="75">
        <f>IF(U655&lt;4,(W654+1)*V1,W654*V1)</f>
        <v>0</v>
      </c>
      <c r="X655" s="75">
        <f>IF(X654+6&lt;13,(X654+6)*Y1,(X654-6)*Y1)</f>
        <v>0</v>
      </c>
      <c r="Y655" s="75">
        <f>SUM(BG655*Y1)</f>
        <v>0</v>
      </c>
      <c r="Z655" s="75">
        <f>IF(X655&lt;6,(Z654+1)*Y1,Z654*Y1)</f>
        <v>0</v>
      </c>
      <c r="AA655" s="75">
        <f>SUM(AA654*AB1)</f>
        <v>0</v>
      </c>
      <c r="AB655" s="75">
        <f>SUM(BG655*AB1)</f>
        <v>0</v>
      </c>
      <c r="AC655" s="75">
        <f>SUM(AC654+1*AB1)</f>
        <v>0</v>
      </c>
      <c r="AD655" s="75">
        <v>0</v>
      </c>
      <c r="AE655" s="75">
        <v>0</v>
      </c>
      <c r="AF655" s="75">
        <v>0</v>
      </c>
      <c r="AG655" s="75">
        <f>IF(AG654+2&lt;13,(AG654+2)*AH1,(AG654-10)*AH1)</f>
        <v>0</v>
      </c>
      <c r="AH655" s="75">
        <f>SUM(BG655*AH1)</f>
        <v>0</v>
      </c>
      <c r="AI655" s="75">
        <f>IF(AG655&lt;3,(AI654+1)*AH1,AI654*AH1)</f>
        <v>0</v>
      </c>
      <c r="AJ655" s="75">
        <f>IF(AJ653=AJ654,(AJ654+1-AK655)*AL1,AJ654*AL1)</f>
        <v>0</v>
      </c>
      <c r="AK655" s="75">
        <f t="shared" si="503"/>
        <v>0</v>
      </c>
      <c r="AL655" s="75">
        <f>IF(AJ655-AJ654=0,(AL654+15)*AL1,AM1*AL1)</f>
        <v>0</v>
      </c>
      <c r="AM655" s="75">
        <f>IF(AK655=12,(AM654+1)*AL1,AM654*AL1)</f>
        <v>0</v>
      </c>
      <c r="AN655" s="75">
        <f>IF(AN653=AN654,(AN654+1-AO655)*AO1,AN654*AO1)</f>
        <v>0</v>
      </c>
      <c r="AO655" s="75">
        <f t="shared" si="546"/>
        <v>0</v>
      </c>
      <c r="AP655" s="75">
        <f>IF(AN654=AN655,BG655*AO1,(AP654-15)*AO1)</f>
        <v>0</v>
      </c>
      <c r="AQ655" s="75">
        <f>IF(AO655=12,(AQ654+1)*AO1,AQ654*AO1)</f>
        <v>0</v>
      </c>
      <c r="AR655" s="91">
        <f>SUM(MONTH(BC654+14)*AS1)</f>
        <v>0</v>
      </c>
      <c r="AS655" s="91">
        <f>SUM(DAY(BC654+14)*AS1)</f>
        <v>0</v>
      </c>
      <c r="AT655" s="91">
        <f>SUM(YEAR(BC654+14)*AS1)</f>
        <v>0</v>
      </c>
      <c r="AU655" s="91">
        <f>SUM(MONTH(BC654+7)*AV1)</f>
        <v>0</v>
      </c>
      <c r="AV655" s="91">
        <f>SUM(DAY(BC654+7)*AV1)</f>
        <v>0</v>
      </c>
      <c r="AW655" s="91">
        <f>SUM(YEAR(BC654+7)*AV1)</f>
        <v>0</v>
      </c>
      <c r="AX655" s="91">
        <f t="shared" si="524"/>
        <v>1</v>
      </c>
      <c r="AY655" s="91">
        <f t="shared" si="522"/>
        <v>1</v>
      </c>
      <c r="AZ655" s="91">
        <f t="shared" si="523"/>
        <v>0</v>
      </c>
      <c r="BA655" s="91">
        <f t="shared" si="523"/>
        <v>0</v>
      </c>
      <c r="BB655" s="79">
        <f t="shared" si="525"/>
        <v>0</v>
      </c>
      <c r="BC655" s="91">
        <f t="shared" si="526"/>
        <v>0</v>
      </c>
      <c r="BD655" s="75" t="s">
        <v>59</v>
      </c>
      <c r="BE655" s="91">
        <f>IF(BC655&lt;BU42,((BC655*10)+5),999999)</f>
        <v>5</v>
      </c>
      <c r="BF655" s="91">
        <f t="shared" si="527"/>
        <v>1</v>
      </c>
      <c r="BG655" s="75">
        <f t="shared" si="528"/>
        <v>0</v>
      </c>
      <c r="BH655" s="75">
        <f t="shared" si="547"/>
        <v>0</v>
      </c>
      <c r="BI655" s="75" t="b">
        <f t="shared" si="529"/>
        <v>0</v>
      </c>
      <c r="BJ655" s="75">
        <f t="shared" si="530"/>
        <v>0</v>
      </c>
      <c r="BK655" s="75">
        <f t="shared" si="531"/>
        <v>0</v>
      </c>
      <c r="BL655" s="75" t="b">
        <f t="shared" si="532"/>
        <v>1</v>
      </c>
      <c r="BM655" s="75">
        <f t="shared" si="533"/>
        <v>0</v>
      </c>
      <c r="BN655" s="75">
        <f t="shared" si="534"/>
        <v>0</v>
      </c>
      <c r="BO655" s="75" t="b">
        <f t="shared" si="535"/>
        <v>0</v>
      </c>
      <c r="BP655" s="75">
        <f t="shared" si="536"/>
        <v>0</v>
      </c>
      <c r="BQ655" s="75">
        <f t="shared" si="537"/>
        <v>0</v>
      </c>
      <c r="BR655" s="75"/>
      <c r="BS655" s="72" t="b">
        <f t="shared" si="510"/>
        <v>0</v>
      </c>
      <c r="BT655" s="72">
        <f t="shared" si="516"/>
        <v>0</v>
      </c>
      <c r="BU655" s="69" t="str">
        <f t="shared" si="514"/>
        <v/>
      </c>
      <c r="BV655" s="75"/>
      <c r="BW655" s="75"/>
      <c r="BX655" s="75"/>
      <c r="BY655" s="75"/>
      <c r="BZ655" s="75"/>
      <c r="CA655" s="75"/>
      <c r="CB655" s="75"/>
      <c r="CC655" s="75"/>
      <c r="CD655" s="79">
        <f t="shared" si="538"/>
        <v>0</v>
      </c>
      <c r="CE655" s="92">
        <f>IF(CD655&lt;CE3,CD655,CE3)</f>
        <v>0</v>
      </c>
      <c r="CF655" s="72" t="str">
        <f>IF(CE655&gt;=CE3,"BALLOON","PMT")</f>
        <v>PMT</v>
      </c>
      <c r="CG655" s="91">
        <f t="shared" si="548"/>
        <v>0</v>
      </c>
      <c r="CH655" s="91">
        <f>IF(BX1=360,CB5,CG655)</f>
        <v>0</v>
      </c>
      <c r="CI655" s="75" t="b">
        <f t="shared" si="539"/>
        <v>0</v>
      </c>
      <c r="CJ655" s="75">
        <f t="shared" si="549"/>
        <v>0</v>
      </c>
      <c r="CK655" s="75">
        <f>SUM(CJ655*CK1)</f>
        <v>0</v>
      </c>
      <c r="CL655" s="98">
        <f t="shared" si="540"/>
        <v>0</v>
      </c>
      <c r="CM655" s="97">
        <f>IF(CF655="PMT",E16-CL655,0)</f>
        <v>0</v>
      </c>
      <c r="CN655" s="97">
        <f t="shared" si="502"/>
        <v>0</v>
      </c>
      <c r="CO655" s="97">
        <f t="shared" si="541"/>
        <v>0</v>
      </c>
      <c r="CP655" s="97">
        <f t="shared" si="542"/>
        <v>0</v>
      </c>
      <c r="CQ655" s="94">
        <f t="shared" si="543"/>
        <v>0</v>
      </c>
      <c r="CR655" s="95">
        <f t="shared" si="550"/>
        <v>0</v>
      </c>
      <c r="CS655" s="96">
        <f t="shared" si="544"/>
        <v>0</v>
      </c>
      <c r="CT655" s="75">
        <f t="shared" ref="CT655:CT717" si="553">IF(CG655&gt;0,1,0)</f>
        <v>0</v>
      </c>
      <c r="CU655" s="99">
        <f t="shared" si="545"/>
        <v>0</v>
      </c>
      <c r="CV655" s="99">
        <f t="shared" si="521"/>
        <v>0</v>
      </c>
      <c r="CW655" s="100">
        <f t="shared" si="551"/>
        <v>0</v>
      </c>
      <c r="CX655" s="75">
        <f>SUM(CR655*CT655*BE1)</f>
        <v>0</v>
      </c>
    </row>
    <row r="656" spans="1:102" ht="18.95" customHeight="1">
      <c r="A656" s="45" t="str">
        <f t="shared" si="520"/>
        <v/>
      </c>
      <c r="B656" s="55" t="str">
        <f t="shared" si="506"/>
        <v/>
      </c>
      <c r="C656" s="47" t="str">
        <f t="shared" si="505"/>
        <v/>
      </c>
      <c r="D656" s="56" t="str">
        <f t="shared" si="507"/>
        <v/>
      </c>
      <c r="E656" s="121" t="str">
        <f t="shared" si="511"/>
        <v/>
      </c>
      <c r="F656" s="121"/>
      <c r="G656" s="57" t="str">
        <f t="shared" si="508"/>
        <v/>
      </c>
      <c r="H656" s="57" t="str">
        <f t="shared" si="509"/>
        <v/>
      </c>
      <c r="I656" s="128" t="str">
        <f t="shared" si="512"/>
        <v/>
      </c>
      <c r="J656" s="128" t="str">
        <f t="shared" si="513"/>
        <v/>
      </c>
      <c r="K656" s="140" t="str">
        <f t="shared" si="552"/>
        <v/>
      </c>
      <c r="L656" s="140"/>
      <c r="M656" s="139" t="str">
        <f t="shared" si="517"/>
        <v/>
      </c>
      <c r="N656" s="139"/>
      <c r="O656" s="46" t="str">
        <f t="shared" si="518"/>
        <v/>
      </c>
      <c r="P656" s="51" t="str">
        <f t="shared" si="519"/>
        <v/>
      </c>
      <c r="Q656" s="51"/>
      <c r="R656" s="75">
        <f>IF(R655+1&lt;13,(R655+1)*S1,1*S1)</f>
        <v>0</v>
      </c>
      <c r="S656" s="75">
        <f>SUM(BG656*S1)</f>
        <v>0</v>
      </c>
      <c r="T656" s="75">
        <f>IF(R656=1,(T655+1)*S1,T655*S1)</f>
        <v>0</v>
      </c>
      <c r="U656" s="75">
        <f>IF(U655+3&lt;13,(U655+3)*V1,(U655-9)*V1)</f>
        <v>0</v>
      </c>
      <c r="V656" s="75">
        <f>SUM(BG656*V1)</f>
        <v>0</v>
      </c>
      <c r="W656" s="75">
        <f>IF(U656&lt;4,(W655+1)*V1,W655*V1)</f>
        <v>0</v>
      </c>
      <c r="X656" s="75">
        <f>IF(X655+6&lt;13,(X655+6)*Y1,(X655-6)*Y1)</f>
        <v>0</v>
      </c>
      <c r="Y656" s="75">
        <f>SUM(BG656*Y1)</f>
        <v>0</v>
      </c>
      <c r="Z656" s="75">
        <f>IF(X656&lt;6,(Z655+1)*Y1,Z655*Y1)</f>
        <v>0</v>
      </c>
      <c r="AA656" s="75">
        <f>SUM(AA655*AB1)</f>
        <v>0</v>
      </c>
      <c r="AB656" s="75">
        <f>SUM(BG656*AB1)</f>
        <v>0</v>
      </c>
      <c r="AC656" s="75">
        <f>SUM(AC655+1*AB1)</f>
        <v>0</v>
      </c>
      <c r="AD656" s="75">
        <v>0</v>
      </c>
      <c r="AE656" s="75">
        <v>0</v>
      </c>
      <c r="AF656" s="75">
        <v>0</v>
      </c>
      <c r="AG656" s="75">
        <f>IF(AG655+2&lt;13,(AG655+2)*AH1,(AG655-10)*AH1)</f>
        <v>0</v>
      </c>
      <c r="AH656" s="75">
        <f>SUM(BG656*AH1)</f>
        <v>0</v>
      </c>
      <c r="AI656" s="75">
        <f>IF(AG656&lt;3,(AI655+1)*AH1,AI655*AH1)</f>
        <v>0</v>
      </c>
      <c r="AJ656" s="75">
        <f>IF(AJ654=AJ655,(AJ655+1-AK656)*AL1,AJ655*AL1)</f>
        <v>0</v>
      </c>
      <c r="AK656" s="75">
        <f t="shared" si="503"/>
        <v>0</v>
      </c>
      <c r="AL656" s="75">
        <f>IF(AJ656-AJ655=0,(AL655+15)*AL1,AM1*AL1)</f>
        <v>0</v>
      </c>
      <c r="AM656" s="75">
        <f>IF(AK656=12,(AM655+1)*AL1,AM655*AL1)</f>
        <v>0</v>
      </c>
      <c r="AN656" s="75">
        <f>IF(AN654=AN655,(AN655+1-AO656)*AO1,AN655*AO1)</f>
        <v>0</v>
      </c>
      <c r="AO656" s="75">
        <f t="shared" si="546"/>
        <v>0</v>
      </c>
      <c r="AP656" s="75">
        <f>IF(AN655=AN656,BG656*AO1,(AP655-15)*AO1)</f>
        <v>0</v>
      </c>
      <c r="AQ656" s="75">
        <f>IF(AO656=12,(AQ655+1)*AO1,AQ655*AO1)</f>
        <v>0</v>
      </c>
      <c r="AR656" s="91">
        <f>SUM(MONTH(BC655+14)*AS1)</f>
        <v>0</v>
      </c>
      <c r="AS656" s="91">
        <f>SUM(DAY(BC655+14)*AS1)</f>
        <v>0</v>
      </c>
      <c r="AT656" s="91">
        <f>SUM(YEAR(BC655+14)*AS1)</f>
        <v>0</v>
      </c>
      <c r="AU656" s="91">
        <f>SUM(MONTH(BC655+7)*AV1)</f>
        <v>0</v>
      </c>
      <c r="AV656" s="91">
        <f>SUM(DAY(BC655+7)*AV1)</f>
        <v>0</v>
      </c>
      <c r="AW656" s="91">
        <f>SUM(YEAR(BC655+7)*AV1)</f>
        <v>0</v>
      </c>
      <c r="AX656" s="91">
        <f t="shared" si="524"/>
        <v>1</v>
      </c>
      <c r="AY656" s="91">
        <f t="shared" si="522"/>
        <v>1</v>
      </c>
      <c r="AZ656" s="91">
        <f t="shared" si="523"/>
        <v>0</v>
      </c>
      <c r="BA656" s="91">
        <f t="shared" si="523"/>
        <v>0</v>
      </c>
      <c r="BB656" s="79">
        <f t="shared" si="525"/>
        <v>0</v>
      </c>
      <c r="BC656" s="91">
        <f t="shared" si="526"/>
        <v>0</v>
      </c>
      <c r="BD656" s="75" t="s">
        <v>59</v>
      </c>
      <c r="BE656" s="91">
        <f>IF(BC656&lt;BU42,((BC656*10)+5),999999)</f>
        <v>5</v>
      </c>
      <c r="BF656" s="91">
        <f t="shared" si="527"/>
        <v>1</v>
      </c>
      <c r="BG656" s="75">
        <f t="shared" si="528"/>
        <v>0</v>
      </c>
      <c r="BH656" s="75">
        <f t="shared" si="547"/>
        <v>0</v>
      </c>
      <c r="BI656" s="75" t="b">
        <f t="shared" si="529"/>
        <v>0</v>
      </c>
      <c r="BJ656" s="75">
        <f t="shared" si="530"/>
        <v>0</v>
      </c>
      <c r="BK656" s="75">
        <f t="shared" si="531"/>
        <v>0</v>
      </c>
      <c r="BL656" s="75" t="b">
        <f t="shared" si="532"/>
        <v>1</v>
      </c>
      <c r="BM656" s="75">
        <f t="shared" si="533"/>
        <v>0</v>
      </c>
      <c r="BN656" s="75">
        <f t="shared" si="534"/>
        <v>0</v>
      </c>
      <c r="BO656" s="75" t="b">
        <f t="shared" si="535"/>
        <v>0</v>
      </c>
      <c r="BP656" s="75">
        <f t="shared" si="536"/>
        <v>0</v>
      </c>
      <c r="BQ656" s="75">
        <f t="shared" si="537"/>
        <v>0</v>
      </c>
      <c r="BR656" s="75"/>
      <c r="BS656" s="72" t="b">
        <f t="shared" si="510"/>
        <v>0</v>
      </c>
      <c r="BT656" s="72">
        <f t="shared" si="516"/>
        <v>0</v>
      </c>
      <c r="BU656" s="69" t="str">
        <f t="shared" si="514"/>
        <v/>
      </c>
      <c r="BV656" s="75"/>
      <c r="BW656" s="75"/>
      <c r="BX656" s="75"/>
      <c r="BY656" s="75"/>
      <c r="BZ656" s="75"/>
      <c r="CA656" s="75"/>
      <c r="CB656" s="75"/>
      <c r="CC656" s="75"/>
      <c r="CD656" s="79">
        <f t="shared" si="538"/>
        <v>0</v>
      </c>
      <c r="CE656" s="92">
        <f>IF(CD656&lt;CE3,CD656,CE3)</f>
        <v>0</v>
      </c>
      <c r="CF656" s="72" t="str">
        <f>IF(CE656&gt;=CE3,"BALLOON","PMT")</f>
        <v>PMT</v>
      </c>
      <c r="CG656" s="91">
        <f t="shared" si="548"/>
        <v>0</v>
      </c>
      <c r="CH656" s="91">
        <f>IF(BX1=360,CB5,CG656)</f>
        <v>0</v>
      </c>
      <c r="CI656" s="75" t="b">
        <f t="shared" si="539"/>
        <v>0</v>
      </c>
      <c r="CJ656" s="75">
        <f t="shared" si="549"/>
        <v>0</v>
      </c>
      <c r="CK656" s="75">
        <f>SUM(CJ656*CK1)</f>
        <v>0</v>
      </c>
      <c r="CL656" s="98">
        <f t="shared" si="540"/>
        <v>0</v>
      </c>
      <c r="CM656" s="97">
        <f>IF(CF656="PMT",E16-CL656,0)</f>
        <v>0</v>
      </c>
      <c r="CN656" s="97">
        <f t="shared" si="502"/>
        <v>0</v>
      </c>
      <c r="CO656" s="97">
        <f t="shared" si="541"/>
        <v>0</v>
      </c>
      <c r="CP656" s="97">
        <f t="shared" si="542"/>
        <v>0</v>
      </c>
      <c r="CQ656" s="94">
        <f t="shared" si="543"/>
        <v>0</v>
      </c>
      <c r="CR656" s="95">
        <f t="shared" si="550"/>
        <v>0</v>
      </c>
      <c r="CS656" s="96">
        <f t="shared" si="544"/>
        <v>0</v>
      </c>
      <c r="CT656" s="75">
        <f t="shared" si="553"/>
        <v>0</v>
      </c>
      <c r="CU656" s="99">
        <f t="shared" si="545"/>
        <v>0</v>
      </c>
      <c r="CV656" s="99">
        <f t="shared" si="521"/>
        <v>0</v>
      </c>
      <c r="CW656" s="100">
        <f t="shared" si="551"/>
        <v>0</v>
      </c>
      <c r="CX656" s="75">
        <f>SUM(CR656*CT656*BE1)</f>
        <v>0</v>
      </c>
    </row>
    <row r="657" spans="1:102" ht="18.95" customHeight="1">
      <c r="A657" s="45" t="str">
        <f t="shared" si="520"/>
        <v/>
      </c>
      <c r="B657" s="55" t="str">
        <f t="shared" si="506"/>
        <v/>
      </c>
      <c r="C657" s="47" t="str">
        <f t="shared" si="505"/>
        <v/>
      </c>
      <c r="D657" s="56" t="str">
        <f t="shared" si="507"/>
        <v/>
      </c>
      <c r="E657" s="121" t="str">
        <f t="shared" si="511"/>
        <v/>
      </c>
      <c r="F657" s="121"/>
      <c r="G657" s="57" t="str">
        <f t="shared" si="508"/>
        <v/>
      </c>
      <c r="H657" s="57" t="str">
        <f t="shared" si="509"/>
        <v/>
      </c>
      <c r="I657" s="128" t="str">
        <f t="shared" si="512"/>
        <v/>
      </c>
      <c r="J657" s="128" t="str">
        <f t="shared" si="513"/>
        <v/>
      </c>
      <c r="K657" s="140" t="str">
        <f t="shared" si="552"/>
        <v/>
      </c>
      <c r="L657" s="140"/>
      <c r="M657" s="139" t="str">
        <f t="shared" si="517"/>
        <v/>
      </c>
      <c r="N657" s="139"/>
      <c r="O657" s="46" t="str">
        <f t="shared" si="518"/>
        <v/>
      </c>
      <c r="P657" s="51" t="str">
        <f t="shared" si="519"/>
        <v/>
      </c>
      <c r="Q657" s="51"/>
      <c r="R657" s="75">
        <f>IF(R656+1&lt;13,(R656+1)*S1,1*S1)</f>
        <v>0</v>
      </c>
      <c r="S657" s="75">
        <f>SUM(BG657*S1)</f>
        <v>0</v>
      </c>
      <c r="T657" s="75">
        <f>IF(R657=1,(T656+1)*S1,T656*S1)</f>
        <v>0</v>
      </c>
      <c r="U657" s="75">
        <f>IF(U656+3&lt;13,(U656+3)*V1,(U656-9)*V1)</f>
        <v>0</v>
      </c>
      <c r="V657" s="75">
        <f>SUM(BG657*V1)</f>
        <v>0</v>
      </c>
      <c r="W657" s="75">
        <f>IF(U657&lt;4,(W656+1)*V1,W656*V1)</f>
        <v>0</v>
      </c>
      <c r="X657" s="75">
        <f>IF(X656+6&lt;13,(X656+6)*Y1,(X656-6)*Y1)</f>
        <v>0</v>
      </c>
      <c r="Y657" s="75">
        <f>SUM(BG657*Y1)</f>
        <v>0</v>
      </c>
      <c r="Z657" s="75">
        <f>IF(X657&lt;6,(Z656+1)*Y1,Z656*Y1)</f>
        <v>0</v>
      </c>
      <c r="AA657" s="75">
        <f>SUM(AA656*AB1)</f>
        <v>0</v>
      </c>
      <c r="AB657" s="75">
        <f>SUM(BG657*AB1)</f>
        <v>0</v>
      </c>
      <c r="AC657" s="75">
        <f>SUM(AC656+1*AB1)</f>
        <v>0</v>
      </c>
      <c r="AD657" s="75">
        <v>0</v>
      </c>
      <c r="AE657" s="75">
        <v>0</v>
      </c>
      <c r="AF657" s="75">
        <v>0</v>
      </c>
      <c r="AG657" s="75">
        <f>IF(AG656+2&lt;13,(AG656+2)*AH1,(AG656-10)*AH1)</f>
        <v>0</v>
      </c>
      <c r="AH657" s="75">
        <f>SUM(BG657*AH1)</f>
        <v>0</v>
      </c>
      <c r="AI657" s="75">
        <f>IF(AG657&lt;3,(AI656+1)*AH1,AI656*AH1)</f>
        <v>0</v>
      </c>
      <c r="AJ657" s="75">
        <f>IF(AJ655=AJ656,(AJ656+1-AK657)*AL1,AJ656*AL1)</f>
        <v>0</v>
      </c>
      <c r="AK657" s="75">
        <f t="shared" si="503"/>
        <v>0</v>
      </c>
      <c r="AL657" s="75">
        <f>IF(AJ657-AJ656=0,(AL656+15)*AL1,AM1*AL1)</f>
        <v>0</v>
      </c>
      <c r="AM657" s="75">
        <f>IF(AK657=12,(AM656+1)*AL1,AM656*AL1)</f>
        <v>0</v>
      </c>
      <c r="AN657" s="75">
        <f>IF(AN655=AN656,(AN656+1-AO657)*AO1,AN656*AO1)</f>
        <v>0</v>
      </c>
      <c r="AO657" s="75">
        <f t="shared" si="546"/>
        <v>0</v>
      </c>
      <c r="AP657" s="75">
        <f>IF(AN656=AN657,BG657*AO1,(AP656-15)*AO1)</f>
        <v>0</v>
      </c>
      <c r="AQ657" s="75">
        <f>IF(AO657=12,(AQ656+1)*AO1,AQ656*AO1)</f>
        <v>0</v>
      </c>
      <c r="AR657" s="91">
        <f>SUM(MONTH(BC656+14)*AS1)</f>
        <v>0</v>
      </c>
      <c r="AS657" s="91">
        <f>SUM(DAY(BC656+14)*AS1)</f>
        <v>0</v>
      </c>
      <c r="AT657" s="91">
        <f>SUM(YEAR(BC656+14)*AS1)</f>
        <v>0</v>
      </c>
      <c r="AU657" s="91">
        <f>SUM(MONTH(BC656+7)*AV1)</f>
        <v>0</v>
      </c>
      <c r="AV657" s="91">
        <f>SUM(DAY(BC656+7)*AV1)</f>
        <v>0</v>
      </c>
      <c r="AW657" s="91">
        <f>SUM(YEAR(BC656+7)*AV1)</f>
        <v>0</v>
      </c>
      <c r="AX657" s="91">
        <f t="shared" si="524"/>
        <v>1</v>
      </c>
      <c r="AY657" s="91">
        <f t="shared" si="522"/>
        <v>1</v>
      </c>
      <c r="AZ657" s="91">
        <f t="shared" si="523"/>
        <v>0</v>
      </c>
      <c r="BA657" s="91">
        <f t="shared" si="523"/>
        <v>0</v>
      </c>
      <c r="BB657" s="79">
        <f t="shared" si="525"/>
        <v>0</v>
      </c>
      <c r="BC657" s="91">
        <f t="shared" si="526"/>
        <v>0</v>
      </c>
      <c r="BD657" s="75" t="s">
        <v>59</v>
      </c>
      <c r="BE657" s="91">
        <f>IF(BC657&lt;BU42,((BC657*10)+5),999999)</f>
        <v>5</v>
      </c>
      <c r="BF657" s="91">
        <f t="shared" si="527"/>
        <v>1</v>
      </c>
      <c r="BG657" s="75">
        <f t="shared" si="528"/>
        <v>0</v>
      </c>
      <c r="BH657" s="75">
        <f t="shared" si="547"/>
        <v>0</v>
      </c>
      <c r="BI657" s="75" t="b">
        <f t="shared" si="529"/>
        <v>0</v>
      </c>
      <c r="BJ657" s="75">
        <f t="shared" si="530"/>
        <v>0</v>
      </c>
      <c r="BK657" s="75">
        <f t="shared" si="531"/>
        <v>0</v>
      </c>
      <c r="BL657" s="75" t="b">
        <f t="shared" si="532"/>
        <v>1</v>
      </c>
      <c r="BM657" s="75">
        <f t="shared" si="533"/>
        <v>0</v>
      </c>
      <c r="BN657" s="75">
        <f t="shared" si="534"/>
        <v>0</v>
      </c>
      <c r="BO657" s="75" t="b">
        <f t="shared" si="535"/>
        <v>0</v>
      </c>
      <c r="BP657" s="75">
        <f t="shared" si="536"/>
        <v>0</v>
      </c>
      <c r="BQ657" s="75">
        <f t="shared" si="537"/>
        <v>0</v>
      </c>
      <c r="BR657" s="75"/>
      <c r="BS657" s="72" t="b">
        <f t="shared" si="510"/>
        <v>0</v>
      </c>
      <c r="BT657" s="72">
        <f t="shared" si="516"/>
        <v>0</v>
      </c>
      <c r="BU657" s="69" t="str">
        <f t="shared" si="514"/>
        <v/>
      </c>
      <c r="BV657" s="75"/>
      <c r="BW657" s="75"/>
      <c r="BX657" s="75"/>
      <c r="BY657" s="75"/>
      <c r="BZ657" s="75"/>
      <c r="CA657" s="75"/>
      <c r="CB657" s="75"/>
      <c r="CC657" s="75"/>
      <c r="CD657" s="79">
        <f t="shared" si="538"/>
        <v>0</v>
      </c>
      <c r="CE657" s="92">
        <f>IF(CD657&lt;CE3,CD657,CE3)</f>
        <v>0</v>
      </c>
      <c r="CF657" s="72" t="str">
        <f>IF(CE657&gt;=CE3,"BALLOON","PMT")</f>
        <v>PMT</v>
      </c>
      <c r="CG657" s="91">
        <f t="shared" si="548"/>
        <v>0</v>
      </c>
      <c r="CH657" s="91">
        <f>IF(BX1=360,CB5,CG657)</f>
        <v>0</v>
      </c>
      <c r="CI657" s="75" t="b">
        <f t="shared" si="539"/>
        <v>0</v>
      </c>
      <c r="CJ657" s="75">
        <f t="shared" si="549"/>
        <v>0</v>
      </c>
      <c r="CK657" s="75">
        <f>SUM(CJ657*CK1)</f>
        <v>0</v>
      </c>
      <c r="CL657" s="98">
        <f t="shared" si="540"/>
        <v>0</v>
      </c>
      <c r="CM657" s="97">
        <f>IF(CF657="PMT",E16-CL657,0)</f>
        <v>0</v>
      </c>
      <c r="CN657" s="97">
        <f t="shared" si="502"/>
        <v>0</v>
      </c>
      <c r="CO657" s="97">
        <f t="shared" si="541"/>
        <v>0</v>
      </c>
      <c r="CP657" s="97">
        <f t="shared" si="542"/>
        <v>0</v>
      </c>
      <c r="CQ657" s="94">
        <f t="shared" si="543"/>
        <v>0</v>
      </c>
      <c r="CR657" s="95">
        <f t="shared" si="550"/>
        <v>0</v>
      </c>
      <c r="CS657" s="96">
        <f t="shared" si="544"/>
        <v>0</v>
      </c>
      <c r="CT657" s="75">
        <f t="shared" si="553"/>
        <v>0</v>
      </c>
      <c r="CU657" s="99">
        <f t="shared" si="545"/>
        <v>0</v>
      </c>
      <c r="CV657" s="99">
        <f t="shared" si="521"/>
        <v>0</v>
      </c>
      <c r="CW657" s="100">
        <f t="shared" si="551"/>
        <v>0</v>
      </c>
      <c r="CX657" s="75">
        <f>SUM(CR657*CT657*BE1)</f>
        <v>0</v>
      </c>
    </row>
    <row r="658" spans="1:102" ht="18.95" customHeight="1">
      <c r="A658" s="45" t="str">
        <f t="shared" si="520"/>
        <v/>
      </c>
      <c r="B658" s="55" t="str">
        <f t="shared" si="506"/>
        <v/>
      </c>
      <c r="C658" s="47" t="str">
        <f t="shared" si="505"/>
        <v/>
      </c>
      <c r="D658" s="56" t="str">
        <f t="shared" si="507"/>
        <v/>
      </c>
      <c r="E658" s="121" t="str">
        <f t="shared" si="511"/>
        <v/>
      </c>
      <c r="F658" s="121"/>
      <c r="G658" s="57" t="str">
        <f t="shared" si="508"/>
        <v/>
      </c>
      <c r="H658" s="57" t="str">
        <f t="shared" si="509"/>
        <v/>
      </c>
      <c r="I658" s="128" t="str">
        <f t="shared" si="512"/>
        <v/>
      </c>
      <c r="J658" s="128" t="str">
        <f t="shared" si="513"/>
        <v/>
      </c>
      <c r="K658" s="140" t="str">
        <f t="shared" si="552"/>
        <v/>
      </c>
      <c r="L658" s="140"/>
      <c r="M658" s="139" t="str">
        <f t="shared" si="517"/>
        <v/>
      </c>
      <c r="N658" s="139"/>
      <c r="O658" s="46" t="str">
        <f t="shared" si="518"/>
        <v/>
      </c>
      <c r="P658" s="51" t="str">
        <f t="shared" si="519"/>
        <v/>
      </c>
      <c r="Q658" s="51"/>
      <c r="R658" s="75">
        <f>IF(R657+1&lt;13,(R657+1)*S1,1*S1)</f>
        <v>0</v>
      </c>
      <c r="S658" s="75">
        <f>SUM(BG658*S1)</f>
        <v>0</v>
      </c>
      <c r="T658" s="75">
        <f>IF(R658=1,(T657+1)*S1,T657*S1)</f>
        <v>0</v>
      </c>
      <c r="U658" s="75">
        <f>IF(U657+3&lt;13,(U657+3)*V1,(U657-9)*V1)</f>
        <v>0</v>
      </c>
      <c r="V658" s="75">
        <f>SUM(BG658*V1)</f>
        <v>0</v>
      </c>
      <c r="W658" s="75">
        <f>IF(U658&lt;4,(W657+1)*V1,W657*V1)</f>
        <v>0</v>
      </c>
      <c r="X658" s="75">
        <f>IF(X657+6&lt;13,(X657+6)*Y1,(X657-6)*Y1)</f>
        <v>0</v>
      </c>
      <c r="Y658" s="75">
        <f>SUM(BG658*Y1)</f>
        <v>0</v>
      </c>
      <c r="Z658" s="75">
        <f>IF(X658&lt;6,(Z657+1)*Y1,Z657*Y1)</f>
        <v>0</v>
      </c>
      <c r="AA658" s="75">
        <f>SUM(AA657*AB1)</f>
        <v>0</v>
      </c>
      <c r="AB658" s="75">
        <f>SUM(BG658*AB1)</f>
        <v>0</v>
      </c>
      <c r="AC658" s="75">
        <f>SUM(AC657+1*AB1)</f>
        <v>0</v>
      </c>
      <c r="AD658" s="75">
        <v>0</v>
      </c>
      <c r="AE658" s="75">
        <v>0</v>
      </c>
      <c r="AF658" s="75">
        <v>0</v>
      </c>
      <c r="AG658" s="75">
        <f>IF(AG657+2&lt;13,(AG657+2)*AH1,(AG657-10)*AH1)</f>
        <v>0</v>
      </c>
      <c r="AH658" s="75">
        <f>SUM(BG658*AH1)</f>
        <v>0</v>
      </c>
      <c r="AI658" s="75">
        <f>IF(AG658&lt;3,(AI657+1)*AH1,AI657*AH1)</f>
        <v>0</v>
      </c>
      <c r="AJ658" s="75">
        <f>IF(AJ656=AJ657,(AJ657+1-AK658)*AL1,AJ657*AL1)</f>
        <v>0</v>
      </c>
      <c r="AK658" s="75">
        <f t="shared" si="503"/>
        <v>0</v>
      </c>
      <c r="AL658" s="75">
        <f>IF(AJ658-AJ657=0,(AL657+15)*AL1,AM1*AL1)</f>
        <v>0</v>
      </c>
      <c r="AM658" s="75">
        <f>IF(AK658=12,(AM657+1)*AL1,AM657*AL1)</f>
        <v>0</v>
      </c>
      <c r="AN658" s="75">
        <f>IF(AN656=AN657,(AN657+1-AO658)*AO1,AN657*AO1)</f>
        <v>0</v>
      </c>
      <c r="AO658" s="75">
        <f t="shared" si="546"/>
        <v>0</v>
      </c>
      <c r="AP658" s="75">
        <f>IF(AN657=AN658,BG658*AO1,(AP657-15)*AO1)</f>
        <v>0</v>
      </c>
      <c r="AQ658" s="75">
        <f>IF(AO658=12,(AQ657+1)*AO1,AQ657*AO1)</f>
        <v>0</v>
      </c>
      <c r="AR658" s="91">
        <f>SUM(MONTH(BC657+14)*AS1)</f>
        <v>0</v>
      </c>
      <c r="AS658" s="91">
        <f>SUM(DAY(BC657+14)*AS1)</f>
        <v>0</v>
      </c>
      <c r="AT658" s="91">
        <f>SUM(YEAR(BC657+14)*AS1)</f>
        <v>0</v>
      </c>
      <c r="AU658" s="91">
        <f>SUM(MONTH(BC657+7)*AV1)</f>
        <v>0</v>
      </c>
      <c r="AV658" s="91">
        <f>SUM(DAY(BC657+7)*AV1)</f>
        <v>0</v>
      </c>
      <c r="AW658" s="91">
        <f>SUM(YEAR(BC657+7)*AV1)</f>
        <v>0</v>
      </c>
      <c r="AX658" s="91">
        <f t="shared" si="524"/>
        <v>1</v>
      </c>
      <c r="AY658" s="91">
        <f t="shared" si="522"/>
        <v>1</v>
      </c>
      <c r="AZ658" s="91">
        <f t="shared" si="523"/>
        <v>0</v>
      </c>
      <c r="BA658" s="91">
        <f t="shared" si="523"/>
        <v>0</v>
      </c>
      <c r="BB658" s="79">
        <f t="shared" si="525"/>
        <v>0</v>
      </c>
      <c r="BC658" s="91">
        <f t="shared" si="526"/>
        <v>0</v>
      </c>
      <c r="BD658" s="75" t="s">
        <v>59</v>
      </c>
      <c r="BE658" s="91">
        <f>IF(BC658&lt;BU42,((BC658*10)+5),999999)</f>
        <v>5</v>
      </c>
      <c r="BF658" s="91">
        <f t="shared" si="527"/>
        <v>1</v>
      </c>
      <c r="BG658" s="75">
        <f t="shared" si="528"/>
        <v>0</v>
      </c>
      <c r="BH658" s="75">
        <f t="shared" si="547"/>
        <v>0</v>
      </c>
      <c r="BI658" s="75" t="b">
        <f t="shared" si="529"/>
        <v>0</v>
      </c>
      <c r="BJ658" s="75">
        <f t="shared" si="530"/>
        <v>0</v>
      </c>
      <c r="BK658" s="75">
        <f t="shared" si="531"/>
        <v>0</v>
      </c>
      <c r="BL658" s="75" t="b">
        <f t="shared" si="532"/>
        <v>1</v>
      </c>
      <c r="BM658" s="75">
        <f t="shared" si="533"/>
        <v>0</v>
      </c>
      <c r="BN658" s="75">
        <f t="shared" si="534"/>
        <v>0</v>
      </c>
      <c r="BO658" s="75" t="b">
        <f t="shared" si="535"/>
        <v>0</v>
      </c>
      <c r="BP658" s="75">
        <f t="shared" si="536"/>
        <v>0</v>
      </c>
      <c r="BQ658" s="75">
        <f t="shared" si="537"/>
        <v>0</v>
      </c>
      <c r="BR658" s="75"/>
      <c r="BS658" s="72" t="b">
        <f t="shared" si="510"/>
        <v>0</v>
      </c>
      <c r="BT658" s="72">
        <f t="shared" si="516"/>
        <v>0</v>
      </c>
      <c r="BU658" s="69" t="str">
        <f t="shared" si="514"/>
        <v/>
      </c>
      <c r="BV658" s="75"/>
      <c r="BW658" s="75"/>
      <c r="BX658" s="75"/>
      <c r="BY658" s="75"/>
      <c r="BZ658" s="75"/>
      <c r="CA658" s="75"/>
      <c r="CB658" s="75"/>
      <c r="CC658" s="75"/>
      <c r="CD658" s="79">
        <f t="shared" si="538"/>
        <v>0</v>
      </c>
      <c r="CE658" s="92">
        <f>IF(CD658&lt;CE3,CD658,CE3)</f>
        <v>0</v>
      </c>
      <c r="CF658" s="72" t="str">
        <f>IF(CE658&gt;=CE3,"BALLOON","PMT")</f>
        <v>PMT</v>
      </c>
      <c r="CG658" s="91">
        <f t="shared" si="548"/>
        <v>0</v>
      </c>
      <c r="CH658" s="91">
        <f>IF(BX1=360,CB5,CG658)</f>
        <v>0</v>
      </c>
      <c r="CI658" s="75" t="b">
        <f t="shared" si="539"/>
        <v>0</v>
      </c>
      <c r="CJ658" s="75">
        <f t="shared" si="549"/>
        <v>0</v>
      </c>
      <c r="CK658" s="75">
        <f>SUM(CJ658*CK1)</f>
        <v>0</v>
      </c>
      <c r="CL658" s="98">
        <f t="shared" si="540"/>
        <v>0</v>
      </c>
      <c r="CM658" s="97">
        <f>IF(CF658="PMT",E16-CL658,0)</f>
        <v>0</v>
      </c>
      <c r="CN658" s="97">
        <f t="shared" si="502"/>
        <v>0</v>
      </c>
      <c r="CO658" s="97">
        <f t="shared" si="541"/>
        <v>0</v>
      </c>
      <c r="CP658" s="97">
        <f t="shared" si="542"/>
        <v>0</v>
      </c>
      <c r="CQ658" s="94">
        <f t="shared" si="543"/>
        <v>0</v>
      </c>
      <c r="CR658" s="95">
        <f t="shared" si="550"/>
        <v>0</v>
      </c>
      <c r="CS658" s="96">
        <f t="shared" si="544"/>
        <v>0</v>
      </c>
      <c r="CT658" s="75">
        <f t="shared" si="553"/>
        <v>0</v>
      </c>
      <c r="CU658" s="99">
        <f t="shared" si="545"/>
        <v>0</v>
      </c>
      <c r="CV658" s="99">
        <f t="shared" si="521"/>
        <v>0</v>
      </c>
      <c r="CW658" s="100">
        <f t="shared" si="551"/>
        <v>0</v>
      </c>
      <c r="CX658" s="75">
        <f>SUM(CR658*CT658*BE1)</f>
        <v>0</v>
      </c>
    </row>
    <row r="659" spans="1:102" ht="18.95" customHeight="1">
      <c r="A659" s="45" t="str">
        <f t="shared" si="520"/>
        <v/>
      </c>
      <c r="B659" s="55" t="str">
        <f t="shared" si="506"/>
        <v/>
      </c>
      <c r="C659" s="47" t="str">
        <f t="shared" si="505"/>
        <v/>
      </c>
      <c r="D659" s="56" t="str">
        <f t="shared" si="507"/>
        <v/>
      </c>
      <c r="E659" s="121" t="str">
        <f t="shared" si="511"/>
        <v/>
      </c>
      <c r="F659" s="121"/>
      <c r="G659" s="57" t="str">
        <f t="shared" si="508"/>
        <v/>
      </c>
      <c r="H659" s="57" t="str">
        <f t="shared" si="509"/>
        <v/>
      </c>
      <c r="I659" s="128" t="str">
        <f t="shared" si="512"/>
        <v/>
      </c>
      <c r="J659" s="128" t="str">
        <f t="shared" si="513"/>
        <v/>
      </c>
      <c r="K659" s="140" t="str">
        <f t="shared" si="552"/>
        <v/>
      </c>
      <c r="L659" s="140"/>
      <c r="M659" s="139" t="str">
        <f t="shared" si="517"/>
        <v/>
      </c>
      <c r="N659" s="139"/>
      <c r="O659" s="46" t="str">
        <f t="shared" si="518"/>
        <v/>
      </c>
      <c r="P659" s="51" t="str">
        <f t="shared" si="519"/>
        <v/>
      </c>
      <c r="Q659" s="51"/>
      <c r="R659" s="75">
        <f>IF(R658+1&lt;13,(R658+1)*S1,1*S1)</f>
        <v>0</v>
      </c>
      <c r="S659" s="75">
        <f>SUM(BG659*S1)</f>
        <v>0</v>
      </c>
      <c r="T659" s="75">
        <f>IF(R659=1,(T658+1)*S1,T658*S1)</f>
        <v>0</v>
      </c>
      <c r="U659" s="75">
        <f>IF(U658+3&lt;13,(U658+3)*V1,(U658-9)*V1)</f>
        <v>0</v>
      </c>
      <c r="V659" s="75">
        <f>SUM(BG659*V1)</f>
        <v>0</v>
      </c>
      <c r="W659" s="75">
        <f>IF(U659&lt;4,(W658+1)*V1,W658*V1)</f>
        <v>0</v>
      </c>
      <c r="X659" s="75">
        <f>IF(X658+6&lt;13,(X658+6)*Y1,(X658-6)*Y1)</f>
        <v>0</v>
      </c>
      <c r="Y659" s="75">
        <f>SUM(BG659*Y1)</f>
        <v>0</v>
      </c>
      <c r="Z659" s="75">
        <f>IF(X659&lt;6,(Z658+1)*Y1,Z658*Y1)</f>
        <v>0</v>
      </c>
      <c r="AA659" s="75">
        <f>SUM(AA658*AB1)</f>
        <v>0</v>
      </c>
      <c r="AB659" s="75">
        <f>SUM(BG659*AB1)</f>
        <v>0</v>
      </c>
      <c r="AC659" s="75">
        <f>SUM(AC658+1*AB1)</f>
        <v>0</v>
      </c>
      <c r="AD659" s="75">
        <v>0</v>
      </c>
      <c r="AE659" s="75">
        <v>0</v>
      </c>
      <c r="AF659" s="75">
        <v>0</v>
      </c>
      <c r="AG659" s="75">
        <f>IF(AG658+2&lt;13,(AG658+2)*AH1,(AG658-10)*AH1)</f>
        <v>0</v>
      </c>
      <c r="AH659" s="75">
        <f>SUM(BG659*AH1)</f>
        <v>0</v>
      </c>
      <c r="AI659" s="75">
        <f>IF(AG659&lt;3,(AI658+1)*AH1,AI658*AH1)</f>
        <v>0</v>
      </c>
      <c r="AJ659" s="75">
        <f>IF(AJ657=AJ658,(AJ658+1-AK659)*AL1,AJ658*AL1)</f>
        <v>0</v>
      </c>
      <c r="AK659" s="75">
        <f t="shared" si="503"/>
        <v>0</v>
      </c>
      <c r="AL659" s="75">
        <f>IF(AJ659-AJ658=0,(AL658+15)*AL1,AM1*AL1)</f>
        <v>0</v>
      </c>
      <c r="AM659" s="75">
        <f>IF(AK659=12,(AM658+1)*AL1,AM658*AL1)</f>
        <v>0</v>
      </c>
      <c r="AN659" s="75">
        <f>IF(AN657=AN658,(AN658+1-AO659)*AO1,AN658*AO1)</f>
        <v>0</v>
      </c>
      <c r="AO659" s="75">
        <f t="shared" si="546"/>
        <v>0</v>
      </c>
      <c r="AP659" s="75">
        <f>IF(AN658=AN659,BG659*AO1,(AP658-15)*AO1)</f>
        <v>0</v>
      </c>
      <c r="AQ659" s="75">
        <f>IF(AO659=12,(AQ658+1)*AO1,AQ658*AO1)</f>
        <v>0</v>
      </c>
      <c r="AR659" s="91">
        <f>SUM(MONTH(BC658+14)*AS1)</f>
        <v>0</v>
      </c>
      <c r="AS659" s="91">
        <f>SUM(DAY(BC658+14)*AS1)</f>
        <v>0</v>
      </c>
      <c r="AT659" s="91">
        <f>SUM(YEAR(BC658+14)*AS1)</f>
        <v>0</v>
      </c>
      <c r="AU659" s="91">
        <f>SUM(MONTH(BC658+7)*AV1)</f>
        <v>0</v>
      </c>
      <c r="AV659" s="91">
        <f>SUM(DAY(BC658+7)*AV1)</f>
        <v>0</v>
      </c>
      <c r="AW659" s="91">
        <f>SUM(YEAR(BC658+7)*AV1)</f>
        <v>0</v>
      </c>
      <c r="AX659" s="91">
        <f t="shared" si="524"/>
        <v>1</v>
      </c>
      <c r="AY659" s="91">
        <f t="shared" si="522"/>
        <v>1</v>
      </c>
      <c r="AZ659" s="91">
        <f t="shared" si="523"/>
        <v>0</v>
      </c>
      <c r="BA659" s="91">
        <f t="shared" si="523"/>
        <v>0</v>
      </c>
      <c r="BB659" s="79">
        <f t="shared" si="525"/>
        <v>0</v>
      </c>
      <c r="BC659" s="91">
        <f t="shared" si="526"/>
        <v>0</v>
      </c>
      <c r="BD659" s="75" t="s">
        <v>59</v>
      </c>
      <c r="BE659" s="91">
        <f>IF(BC659&lt;BU42,((BC659*10)+5),999999)</f>
        <v>5</v>
      </c>
      <c r="BF659" s="91">
        <f t="shared" si="527"/>
        <v>1</v>
      </c>
      <c r="BG659" s="75">
        <f t="shared" si="528"/>
        <v>0</v>
      </c>
      <c r="BH659" s="75">
        <f t="shared" si="547"/>
        <v>0</v>
      </c>
      <c r="BI659" s="75" t="b">
        <f t="shared" si="529"/>
        <v>0</v>
      </c>
      <c r="BJ659" s="75">
        <f t="shared" si="530"/>
        <v>0</v>
      </c>
      <c r="BK659" s="75">
        <f t="shared" si="531"/>
        <v>0</v>
      </c>
      <c r="BL659" s="75" t="b">
        <f t="shared" si="532"/>
        <v>1</v>
      </c>
      <c r="BM659" s="75">
        <f t="shared" si="533"/>
        <v>0</v>
      </c>
      <c r="BN659" s="75">
        <f t="shared" si="534"/>
        <v>0</v>
      </c>
      <c r="BO659" s="75" t="b">
        <f t="shared" si="535"/>
        <v>0</v>
      </c>
      <c r="BP659" s="75">
        <f t="shared" si="536"/>
        <v>0</v>
      </c>
      <c r="BQ659" s="75">
        <f t="shared" si="537"/>
        <v>0</v>
      </c>
      <c r="BR659" s="75"/>
      <c r="BS659" s="72" t="b">
        <f t="shared" si="510"/>
        <v>0</v>
      </c>
      <c r="BT659" s="72">
        <f t="shared" si="516"/>
        <v>0</v>
      </c>
      <c r="BU659" s="69" t="str">
        <f t="shared" si="514"/>
        <v/>
      </c>
      <c r="BV659" s="75"/>
      <c r="BW659" s="75"/>
      <c r="BX659" s="75"/>
      <c r="BY659" s="75"/>
      <c r="BZ659" s="75"/>
      <c r="CA659" s="75"/>
      <c r="CB659" s="75"/>
      <c r="CC659" s="75"/>
      <c r="CD659" s="79">
        <f t="shared" si="538"/>
        <v>0</v>
      </c>
      <c r="CE659" s="92">
        <f>IF(CD659&lt;CE3,CD659,CE3)</f>
        <v>0</v>
      </c>
      <c r="CF659" s="72" t="str">
        <f>IF(CE659&gt;=CE3,"BALLOON","PMT")</f>
        <v>PMT</v>
      </c>
      <c r="CG659" s="91">
        <f t="shared" si="548"/>
        <v>0</v>
      </c>
      <c r="CH659" s="91">
        <f>IF(BX1=360,CB5,CG659)</f>
        <v>0</v>
      </c>
      <c r="CI659" s="75" t="b">
        <f t="shared" si="539"/>
        <v>0</v>
      </c>
      <c r="CJ659" s="75">
        <f t="shared" si="549"/>
        <v>0</v>
      </c>
      <c r="CK659" s="75">
        <f>SUM(CJ659*CK1)</f>
        <v>0</v>
      </c>
      <c r="CL659" s="98">
        <f t="shared" si="540"/>
        <v>0</v>
      </c>
      <c r="CM659" s="97">
        <f>IF(CF659="PMT",E16-CL659,0)</f>
        <v>0</v>
      </c>
      <c r="CN659" s="97">
        <f t="shared" ref="CN659:CN717" si="554">IF(CQ658-CM659&gt;0,CM659*CR659,CQ658*CR659)</f>
        <v>0</v>
      </c>
      <c r="CO659" s="97">
        <f t="shared" si="541"/>
        <v>0</v>
      </c>
      <c r="CP659" s="97">
        <f t="shared" si="542"/>
        <v>0</v>
      </c>
      <c r="CQ659" s="94">
        <f t="shared" si="543"/>
        <v>0</v>
      </c>
      <c r="CR659" s="95">
        <f t="shared" si="550"/>
        <v>0</v>
      </c>
      <c r="CS659" s="96">
        <f t="shared" si="544"/>
        <v>0</v>
      </c>
      <c r="CT659" s="75">
        <f t="shared" si="553"/>
        <v>0</v>
      </c>
      <c r="CU659" s="99">
        <f t="shared" si="545"/>
        <v>0</v>
      </c>
      <c r="CV659" s="99">
        <f t="shared" si="521"/>
        <v>0</v>
      </c>
      <c r="CW659" s="100">
        <f t="shared" si="551"/>
        <v>0</v>
      </c>
      <c r="CX659" s="75">
        <f>SUM(CR659*CT659*BE1)</f>
        <v>0</v>
      </c>
    </row>
    <row r="660" spans="1:102" ht="18.95" customHeight="1">
      <c r="A660" s="45" t="str">
        <f t="shared" si="520"/>
        <v/>
      </c>
      <c r="B660" s="55" t="str">
        <f t="shared" si="506"/>
        <v/>
      </c>
      <c r="C660" s="47" t="str">
        <f t="shared" si="505"/>
        <v/>
      </c>
      <c r="D660" s="56" t="str">
        <f t="shared" si="507"/>
        <v/>
      </c>
      <c r="E660" s="121" t="str">
        <f t="shared" si="511"/>
        <v/>
      </c>
      <c r="F660" s="121"/>
      <c r="G660" s="57" t="str">
        <f t="shared" si="508"/>
        <v/>
      </c>
      <c r="H660" s="57" t="str">
        <f t="shared" si="509"/>
        <v/>
      </c>
      <c r="I660" s="128" t="str">
        <f t="shared" si="512"/>
        <v/>
      </c>
      <c r="J660" s="128" t="str">
        <f t="shared" si="513"/>
        <v/>
      </c>
      <c r="K660" s="140" t="str">
        <f t="shared" si="552"/>
        <v/>
      </c>
      <c r="L660" s="140"/>
      <c r="M660" s="139" t="str">
        <f t="shared" si="517"/>
        <v/>
      </c>
      <c r="N660" s="139"/>
      <c r="O660" s="46" t="str">
        <f t="shared" si="518"/>
        <v/>
      </c>
      <c r="P660" s="51" t="str">
        <f t="shared" si="519"/>
        <v/>
      </c>
      <c r="Q660" s="51"/>
      <c r="R660" s="75">
        <f>IF(R659+1&lt;13,(R659+1)*S1,1*S1)</f>
        <v>0</v>
      </c>
      <c r="S660" s="75">
        <f>SUM(BG660*S1)</f>
        <v>0</v>
      </c>
      <c r="T660" s="75">
        <f>IF(R660=1,(T659+1)*S1,T659*S1)</f>
        <v>0</v>
      </c>
      <c r="U660" s="75">
        <f>IF(U659+3&lt;13,(U659+3)*V1,(U659-9)*V1)</f>
        <v>0</v>
      </c>
      <c r="V660" s="75">
        <f>SUM(BG660*V1)</f>
        <v>0</v>
      </c>
      <c r="W660" s="75">
        <f>IF(U660&lt;4,(W659+1)*V1,W659*V1)</f>
        <v>0</v>
      </c>
      <c r="X660" s="75">
        <f>IF(X659+6&lt;13,(X659+6)*Y1,(X659-6)*Y1)</f>
        <v>0</v>
      </c>
      <c r="Y660" s="75">
        <f>SUM(BG660*Y1)</f>
        <v>0</v>
      </c>
      <c r="Z660" s="75">
        <f>IF(X660&lt;6,(Z659+1)*Y1,Z659*Y1)</f>
        <v>0</v>
      </c>
      <c r="AA660" s="75">
        <f>SUM(AA659*AB1)</f>
        <v>0</v>
      </c>
      <c r="AB660" s="75">
        <f>SUM(BG660*AB1)</f>
        <v>0</v>
      </c>
      <c r="AC660" s="75">
        <f>SUM(AC659+1*AB1)</f>
        <v>0</v>
      </c>
      <c r="AD660" s="75">
        <v>0</v>
      </c>
      <c r="AE660" s="75">
        <v>0</v>
      </c>
      <c r="AF660" s="75">
        <v>0</v>
      </c>
      <c r="AG660" s="75">
        <f>IF(AG659+2&lt;13,(AG659+2)*AH1,(AG659-10)*AH1)</f>
        <v>0</v>
      </c>
      <c r="AH660" s="75">
        <f>SUM(BG660*AH1)</f>
        <v>0</v>
      </c>
      <c r="AI660" s="75">
        <f>IF(AG660&lt;3,(AI659+1)*AH1,AI659*AH1)</f>
        <v>0</v>
      </c>
      <c r="AJ660" s="75">
        <f>IF(AJ658=AJ659,(AJ659+1-AK660)*AL1,AJ659*AL1)</f>
        <v>0</v>
      </c>
      <c r="AK660" s="75">
        <f t="shared" si="503"/>
        <v>0</v>
      </c>
      <c r="AL660" s="75">
        <f>IF(AJ660-AJ659=0,(AL659+15)*AL1,AM1*AL1)</f>
        <v>0</v>
      </c>
      <c r="AM660" s="75">
        <f>IF(AK660=12,(AM659+1)*AL1,AM659*AL1)</f>
        <v>0</v>
      </c>
      <c r="AN660" s="75">
        <f>IF(AN658=AN659,(AN659+1-AO660)*AO1,AN659*AO1)</f>
        <v>0</v>
      </c>
      <c r="AO660" s="75">
        <f t="shared" si="546"/>
        <v>0</v>
      </c>
      <c r="AP660" s="75">
        <f>IF(AN659=AN660,BG660*AO1,(AP659-15)*AO1)</f>
        <v>0</v>
      </c>
      <c r="AQ660" s="75">
        <f>IF(AO660=12,(AQ659+1)*AO1,AQ659*AO1)</f>
        <v>0</v>
      </c>
      <c r="AR660" s="91">
        <f>SUM(MONTH(BC659+14)*AS1)</f>
        <v>0</v>
      </c>
      <c r="AS660" s="91">
        <f>SUM(DAY(BC659+14)*AS1)</f>
        <v>0</v>
      </c>
      <c r="AT660" s="91">
        <f>SUM(YEAR(BC659+14)*AS1)</f>
        <v>0</v>
      </c>
      <c r="AU660" s="91">
        <f>SUM(MONTH(BC659+7)*AV1)</f>
        <v>0</v>
      </c>
      <c r="AV660" s="91">
        <f>SUM(DAY(BC659+7)*AV1)</f>
        <v>0</v>
      </c>
      <c r="AW660" s="91">
        <f>SUM(YEAR(BC659+7)*AV1)</f>
        <v>0</v>
      </c>
      <c r="AX660" s="91">
        <f t="shared" si="524"/>
        <v>1</v>
      </c>
      <c r="AY660" s="91">
        <f t="shared" si="522"/>
        <v>1</v>
      </c>
      <c r="AZ660" s="91">
        <f t="shared" si="523"/>
        <v>0</v>
      </c>
      <c r="BA660" s="91">
        <f t="shared" si="523"/>
        <v>0</v>
      </c>
      <c r="BB660" s="79">
        <f t="shared" si="525"/>
        <v>0</v>
      </c>
      <c r="BC660" s="91">
        <f t="shared" si="526"/>
        <v>0</v>
      </c>
      <c r="BD660" s="75" t="s">
        <v>59</v>
      </c>
      <c r="BE660" s="91">
        <f>IF(BC660&lt;BU42,((BC660*10)+5),999999)</f>
        <v>5</v>
      </c>
      <c r="BF660" s="91">
        <f t="shared" si="527"/>
        <v>1</v>
      </c>
      <c r="BG660" s="75">
        <f t="shared" si="528"/>
        <v>0</v>
      </c>
      <c r="BH660" s="75">
        <f t="shared" si="547"/>
        <v>0</v>
      </c>
      <c r="BI660" s="75" t="b">
        <f t="shared" si="529"/>
        <v>0</v>
      </c>
      <c r="BJ660" s="75">
        <f t="shared" si="530"/>
        <v>0</v>
      </c>
      <c r="BK660" s="75">
        <f t="shared" si="531"/>
        <v>0</v>
      </c>
      <c r="BL660" s="75" t="b">
        <f t="shared" si="532"/>
        <v>1</v>
      </c>
      <c r="BM660" s="75">
        <f t="shared" si="533"/>
        <v>0</v>
      </c>
      <c r="BN660" s="75">
        <f t="shared" si="534"/>
        <v>0</v>
      </c>
      <c r="BO660" s="75" t="b">
        <f t="shared" si="535"/>
        <v>0</v>
      </c>
      <c r="BP660" s="75">
        <f t="shared" si="536"/>
        <v>0</v>
      </c>
      <c r="BQ660" s="75">
        <f t="shared" si="537"/>
        <v>0</v>
      </c>
      <c r="BR660" s="75"/>
      <c r="BS660" s="72" t="b">
        <f t="shared" si="510"/>
        <v>0</v>
      </c>
      <c r="BT660" s="72">
        <f t="shared" si="516"/>
        <v>0</v>
      </c>
      <c r="BU660" s="69" t="str">
        <f t="shared" si="514"/>
        <v/>
      </c>
      <c r="BV660" s="75"/>
      <c r="BW660" s="75"/>
      <c r="BX660" s="75"/>
      <c r="BY660" s="75"/>
      <c r="BZ660" s="75"/>
      <c r="CA660" s="75"/>
      <c r="CB660" s="75"/>
      <c r="CC660" s="75"/>
      <c r="CD660" s="79">
        <f t="shared" si="538"/>
        <v>0</v>
      </c>
      <c r="CE660" s="92">
        <f>IF(CD660&lt;CE3,CD660,CE3)</f>
        <v>0</v>
      </c>
      <c r="CF660" s="72" t="str">
        <f>IF(CE660&gt;=CE3,"BALLOON","PMT")</f>
        <v>PMT</v>
      </c>
      <c r="CG660" s="91">
        <f t="shared" si="548"/>
        <v>0</v>
      </c>
      <c r="CH660" s="91">
        <f>IF(BX1=360,CB5,CG660)</f>
        <v>0</v>
      </c>
      <c r="CI660" s="75" t="b">
        <f t="shared" si="539"/>
        <v>0</v>
      </c>
      <c r="CJ660" s="75">
        <f t="shared" si="549"/>
        <v>0</v>
      </c>
      <c r="CK660" s="75">
        <f>SUM(CJ660*CK1)</f>
        <v>0</v>
      </c>
      <c r="CL660" s="98">
        <f t="shared" si="540"/>
        <v>0</v>
      </c>
      <c r="CM660" s="97">
        <f>IF(CF660="PMT",E16-CL660,0)</f>
        <v>0</v>
      </c>
      <c r="CN660" s="97">
        <f t="shared" si="554"/>
        <v>0</v>
      </c>
      <c r="CO660" s="97">
        <f t="shared" si="541"/>
        <v>0</v>
      </c>
      <c r="CP660" s="97">
        <f t="shared" si="542"/>
        <v>0</v>
      </c>
      <c r="CQ660" s="94">
        <f t="shared" si="543"/>
        <v>0</v>
      </c>
      <c r="CR660" s="95">
        <f t="shared" si="550"/>
        <v>0</v>
      </c>
      <c r="CS660" s="96">
        <f t="shared" si="544"/>
        <v>0</v>
      </c>
      <c r="CT660" s="75">
        <f t="shared" si="553"/>
        <v>0</v>
      </c>
      <c r="CU660" s="99">
        <f t="shared" si="545"/>
        <v>0</v>
      </c>
      <c r="CV660" s="99">
        <f t="shared" si="521"/>
        <v>0</v>
      </c>
      <c r="CW660" s="100">
        <f t="shared" si="551"/>
        <v>0</v>
      </c>
      <c r="CX660" s="75">
        <f>SUM(CR660*CT660*BE1)</f>
        <v>0</v>
      </c>
    </row>
    <row r="661" spans="1:102" ht="18.95" customHeight="1">
      <c r="A661" s="45" t="str">
        <f t="shared" si="520"/>
        <v/>
      </c>
      <c r="B661" s="55" t="str">
        <f t="shared" si="506"/>
        <v/>
      </c>
      <c r="C661" s="47" t="str">
        <f t="shared" si="505"/>
        <v/>
      </c>
      <c r="D661" s="56" t="str">
        <f t="shared" si="507"/>
        <v/>
      </c>
      <c r="E661" s="121" t="str">
        <f t="shared" si="511"/>
        <v/>
      </c>
      <c r="F661" s="121"/>
      <c r="G661" s="57" t="str">
        <f t="shared" si="508"/>
        <v/>
      </c>
      <c r="H661" s="57" t="str">
        <f t="shared" si="509"/>
        <v/>
      </c>
      <c r="I661" s="128" t="str">
        <f t="shared" si="512"/>
        <v/>
      </c>
      <c r="J661" s="128" t="str">
        <f t="shared" si="513"/>
        <v/>
      </c>
      <c r="K661" s="140" t="str">
        <f t="shared" si="552"/>
        <v/>
      </c>
      <c r="L661" s="140"/>
      <c r="M661" s="139" t="str">
        <f t="shared" si="517"/>
        <v/>
      </c>
      <c r="N661" s="139"/>
      <c r="O661" s="46" t="str">
        <f t="shared" si="518"/>
        <v/>
      </c>
      <c r="P661" s="51" t="str">
        <f t="shared" si="519"/>
        <v/>
      </c>
      <c r="Q661" s="51"/>
      <c r="R661" s="75">
        <f>IF(R660+1&lt;13,(R660+1)*S1,1*S1)</f>
        <v>0</v>
      </c>
      <c r="S661" s="75">
        <f>SUM(BG661*S1)</f>
        <v>0</v>
      </c>
      <c r="T661" s="75">
        <f>IF(R661=1,(T660+1)*S1,T660*S1)</f>
        <v>0</v>
      </c>
      <c r="U661" s="75">
        <f>IF(U660+3&lt;13,(U660+3)*V1,(U660-9)*V1)</f>
        <v>0</v>
      </c>
      <c r="V661" s="75">
        <f>SUM(BG661*V1)</f>
        <v>0</v>
      </c>
      <c r="W661" s="75">
        <f>IF(U661&lt;4,(W660+1)*V1,W660*V1)</f>
        <v>0</v>
      </c>
      <c r="X661" s="75">
        <f>IF(X660+6&lt;13,(X660+6)*Y1,(X660-6)*Y1)</f>
        <v>0</v>
      </c>
      <c r="Y661" s="75">
        <f>SUM(BG661*Y1)</f>
        <v>0</v>
      </c>
      <c r="Z661" s="75">
        <f>IF(X661&lt;6,(Z660+1)*Y1,Z660*Y1)</f>
        <v>0</v>
      </c>
      <c r="AA661" s="75">
        <f>SUM(AA660*AB1)</f>
        <v>0</v>
      </c>
      <c r="AB661" s="75">
        <f>SUM(BG661*AB1)</f>
        <v>0</v>
      </c>
      <c r="AC661" s="75">
        <f>SUM(AC660+1*AB1)</f>
        <v>0</v>
      </c>
      <c r="AD661" s="75">
        <v>0</v>
      </c>
      <c r="AE661" s="75">
        <v>0</v>
      </c>
      <c r="AF661" s="75">
        <v>0</v>
      </c>
      <c r="AG661" s="75">
        <f>IF(AG660+2&lt;13,(AG660+2)*AH1,(AG660-10)*AH1)</f>
        <v>0</v>
      </c>
      <c r="AH661" s="75">
        <f>SUM(BG661*AH1)</f>
        <v>0</v>
      </c>
      <c r="AI661" s="75">
        <f>IF(AG661&lt;3,(AI660+1)*AH1,AI660*AH1)</f>
        <v>0</v>
      </c>
      <c r="AJ661" s="75">
        <f>IF(AJ659=AJ660,(AJ660+1-AK661)*AL1,AJ660*AL1)</f>
        <v>0</v>
      </c>
      <c r="AK661" s="75">
        <f t="shared" ref="AK661:AK716" si="555">IF(AJ660+AJ659=24,12,0)</f>
        <v>0</v>
      </c>
      <c r="AL661" s="75">
        <f>IF(AJ661-AJ660=0,(AL660+15)*AL1,AM1*AL1)</f>
        <v>0</v>
      </c>
      <c r="AM661" s="75">
        <f>IF(AK661=12,(AM660+1)*AL1,AM660*AL1)</f>
        <v>0</v>
      </c>
      <c r="AN661" s="75">
        <f>IF(AN659=AN660,(AN660+1-AO661)*AO1,AN660*AO1)</f>
        <v>0</v>
      </c>
      <c r="AO661" s="75">
        <f t="shared" si="546"/>
        <v>0</v>
      </c>
      <c r="AP661" s="75">
        <f>IF(AN660=AN661,BG661*AO1,(AP660-15)*AO1)</f>
        <v>0</v>
      </c>
      <c r="AQ661" s="75">
        <f>IF(AO661=12,(AQ660+1)*AO1,AQ660*AO1)</f>
        <v>0</v>
      </c>
      <c r="AR661" s="91">
        <f>SUM(MONTH(BC660+14)*AS1)</f>
        <v>0</v>
      </c>
      <c r="AS661" s="91">
        <f>SUM(DAY(BC660+14)*AS1)</f>
        <v>0</v>
      </c>
      <c r="AT661" s="91">
        <f>SUM(YEAR(BC660+14)*AS1)</f>
        <v>0</v>
      </c>
      <c r="AU661" s="91">
        <f>SUM(MONTH(BC660+7)*AV1)</f>
        <v>0</v>
      </c>
      <c r="AV661" s="91">
        <f>SUM(DAY(BC660+7)*AV1)</f>
        <v>0</v>
      </c>
      <c r="AW661" s="91">
        <f>SUM(YEAR(BC660+7)*AV1)</f>
        <v>0</v>
      </c>
      <c r="AX661" s="91">
        <f t="shared" si="524"/>
        <v>1</v>
      </c>
      <c r="AY661" s="91">
        <f t="shared" si="522"/>
        <v>1</v>
      </c>
      <c r="AZ661" s="91">
        <f t="shared" si="523"/>
        <v>0</v>
      </c>
      <c r="BA661" s="91">
        <f t="shared" si="523"/>
        <v>0</v>
      </c>
      <c r="BB661" s="79">
        <f t="shared" si="525"/>
        <v>0</v>
      </c>
      <c r="BC661" s="91">
        <f t="shared" si="526"/>
        <v>0</v>
      </c>
      <c r="BD661" s="75" t="s">
        <v>59</v>
      </c>
      <c r="BE661" s="91">
        <f>IF(BC661&lt;BU42,((BC661*10)+5),999999)</f>
        <v>5</v>
      </c>
      <c r="BF661" s="91">
        <f t="shared" si="527"/>
        <v>1</v>
      </c>
      <c r="BG661" s="75">
        <f t="shared" si="528"/>
        <v>0</v>
      </c>
      <c r="BH661" s="75">
        <f t="shared" si="547"/>
        <v>0</v>
      </c>
      <c r="BI661" s="75" t="b">
        <f t="shared" si="529"/>
        <v>0</v>
      </c>
      <c r="BJ661" s="75">
        <f t="shared" si="530"/>
        <v>0</v>
      </c>
      <c r="BK661" s="75">
        <f t="shared" si="531"/>
        <v>0</v>
      </c>
      <c r="BL661" s="75" t="b">
        <f t="shared" si="532"/>
        <v>1</v>
      </c>
      <c r="BM661" s="75">
        <f t="shared" si="533"/>
        <v>0</v>
      </c>
      <c r="BN661" s="75">
        <f t="shared" si="534"/>
        <v>0</v>
      </c>
      <c r="BO661" s="75" t="b">
        <f t="shared" si="535"/>
        <v>0</v>
      </c>
      <c r="BP661" s="75">
        <f t="shared" si="536"/>
        <v>0</v>
      </c>
      <c r="BQ661" s="75">
        <f t="shared" si="537"/>
        <v>0</v>
      </c>
      <c r="BR661" s="75"/>
      <c r="BS661" s="72" t="b">
        <f t="shared" si="510"/>
        <v>0</v>
      </c>
      <c r="BT661" s="72">
        <f t="shared" si="516"/>
        <v>0</v>
      </c>
      <c r="BU661" s="69" t="str">
        <f t="shared" si="514"/>
        <v/>
      </c>
      <c r="BV661" s="75"/>
      <c r="BW661" s="75"/>
      <c r="BX661" s="75"/>
      <c r="BY661" s="75"/>
      <c r="BZ661" s="75"/>
      <c r="CA661" s="75"/>
      <c r="CB661" s="75"/>
      <c r="CC661" s="75"/>
      <c r="CD661" s="79">
        <f t="shared" si="538"/>
        <v>0</v>
      </c>
      <c r="CE661" s="92">
        <f>IF(CD661&lt;CE3,CD661,CE3)</f>
        <v>0</v>
      </c>
      <c r="CF661" s="72" t="str">
        <f>IF(CE661&gt;=CE3,"BALLOON","PMT")</f>
        <v>PMT</v>
      </c>
      <c r="CG661" s="91">
        <f t="shared" si="548"/>
        <v>0</v>
      </c>
      <c r="CH661" s="91">
        <f>IF(BX1=360,CB5,CG661)</f>
        <v>0</v>
      </c>
      <c r="CI661" s="75" t="b">
        <f t="shared" si="539"/>
        <v>0</v>
      </c>
      <c r="CJ661" s="75">
        <f t="shared" si="549"/>
        <v>0</v>
      </c>
      <c r="CK661" s="75">
        <f>SUM(CJ661*CK1)</f>
        <v>0</v>
      </c>
      <c r="CL661" s="98">
        <f t="shared" si="540"/>
        <v>0</v>
      </c>
      <c r="CM661" s="97">
        <f>IF(CF661="PMT",E16-CL661,0)</f>
        <v>0</v>
      </c>
      <c r="CN661" s="97">
        <f t="shared" si="554"/>
        <v>0</v>
      </c>
      <c r="CO661" s="97">
        <f t="shared" si="541"/>
        <v>0</v>
      </c>
      <c r="CP661" s="97">
        <f t="shared" si="542"/>
        <v>0</v>
      </c>
      <c r="CQ661" s="94">
        <f t="shared" si="543"/>
        <v>0</v>
      </c>
      <c r="CR661" s="95">
        <f t="shared" si="550"/>
        <v>0</v>
      </c>
      <c r="CS661" s="96">
        <f t="shared" si="544"/>
        <v>0</v>
      </c>
      <c r="CT661" s="75">
        <f t="shared" si="553"/>
        <v>0</v>
      </c>
      <c r="CU661" s="99">
        <f t="shared" si="545"/>
        <v>0</v>
      </c>
      <c r="CV661" s="99">
        <f t="shared" si="521"/>
        <v>0</v>
      </c>
      <c r="CW661" s="100">
        <f t="shared" si="551"/>
        <v>0</v>
      </c>
      <c r="CX661" s="75">
        <f>SUM(CR661*CT661*BE1)</f>
        <v>0</v>
      </c>
    </row>
    <row r="662" spans="1:102" ht="18.95" customHeight="1">
      <c r="A662" s="45" t="str">
        <f t="shared" si="520"/>
        <v/>
      </c>
      <c r="B662" s="55" t="str">
        <f t="shared" si="506"/>
        <v/>
      </c>
      <c r="C662" s="47" t="str">
        <f t="shared" si="505"/>
        <v/>
      </c>
      <c r="D662" s="56" t="str">
        <f t="shared" si="507"/>
        <v/>
      </c>
      <c r="E662" s="121" t="str">
        <f t="shared" si="511"/>
        <v/>
      </c>
      <c r="F662" s="121"/>
      <c r="G662" s="57" t="str">
        <f t="shared" si="508"/>
        <v/>
      </c>
      <c r="H662" s="57" t="str">
        <f t="shared" si="509"/>
        <v/>
      </c>
      <c r="I662" s="128" t="str">
        <f t="shared" si="512"/>
        <v/>
      </c>
      <c r="J662" s="128" t="str">
        <f t="shared" si="513"/>
        <v/>
      </c>
      <c r="K662" s="140" t="str">
        <f t="shared" si="552"/>
        <v/>
      </c>
      <c r="L662" s="140"/>
      <c r="M662" s="139" t="str">
        <f t="shared" si="517"/>
        <v/>
      </c>
      <c r="N662" s="139"/>
      <c r="O662" s="46" t="str">
        <f t="shared" si="518"/>
        <v/>
      </c>
      <c r="P662" s="51" t="str">
        <f t="shared" si="519"/>
        <v/>
      </c>
      <c r="Q662" s="51"/>
      <c r="R662" s="75">
        <f>IF(R661+1&lt;13,(R661+1)*S1,1*S1)</f>
        <v>0</v>
      </c>
      <c r="S662" s="75">
        <f>SUM(BG662*S1)</f>
        <v>0</v>
      </c>
      <c r="T662" s="75">
        <f>IF(R662=1,(T661+1)*S1,T661*S1)</f>
        <v>0</v>
      </c>
      <c r="U662" s="75">
        <f>IF(U661+3&lt;13,(U661+3)*V1,(U661-9)*V1)</f>
        <v>0</v>
      </c>
      <c r="V662" s="75">
        <f>SUM(BG662*V1)</f>
        <v>0</v>
      </c>
      <c r="W662" s="75">
        <f>IF(U662&lt;4,(W661+1)*V1,W661*V1)</f>
        <v>0</v>
      </c>
      <c r="X662" s="75">
        <f>IF(X661+6&lt;13,(X661+6)*Y1,(X661-6)*Y1)</f>
        <v>0</v>
      </c>
      <c r="Y662" s="75">
        <f>SUM(BG662*Y1)</f>
        <v>0</v>
      </c>
      <c r="Z662" s="75">
        <f>IF(X662&lt;6,(Z661+1)*Y1,Z661*Y1)</f>
        <v>0</v>
      </c>
      <c r="AA662" s="75">
        <f>SUM(AA661*AB1)</f>
        <v>0</v>
      </c>
      <c r="AB662" s="75">
        <f>SUM(BG662*AB1)</f>
        <v>0</v>
      </c>
      <c r="AC662" s="75">
        <f>SUM(AC661+1*AB1)</f>
        <v>0</v>
      </c>
      <c r="AD662" s="75">
        <v>0</v>
      </c>
      <c r="AE662" s="75">
        <v>0</v>
      </c>
      <c r="AF662" s="75">
        <v>0</v>
      </c>
      <c r="AG662" s="75">
        <f>IF(AG661+2&lt;13,(AG661+2)*AH1,(AG661-10)*AH1)</f>
        <v>0</v>
      </c>
      <c r="AH662" s="75">
        <f>SUM(BG662*AH1)</f>
        <v>0</v>
      </c>
      <c r="AI662" s="75">
        <f>IF(AG662&lt;3,(AI661+1)*AH1,AI661*AH1)</f>
        <v>0</v>
      </c>
      <c r="AJ662" s="75">
        <f>IF(AJ660=AJ661,(AJ661+1-AK662)*AL1,AJ661*AL1)</f>
        <v>0</v>
      </c>
      <c r="AK662" s="75">
        <f t="shared" si="555"/>
        <v>0</v>
      </c>
      <c r="AL662" s="75">
        <f>IF(AJ662-AJ661=0,(AL661+15)*AL1,AM1*AL1)</f>
        <v>0</v>
      </c>
      <c r="AM662" s="75">
        <f>IF(AK662=12,(AM661+1)*AL1,AM661*AL1)</f>
        <v>0</v>
      </c>
      <c r="AN662" s="75">
        <f>IF(AN660=AN661,(AN661+1-AO662)*AO1,AN661*AO1)</f>
        <v>0</v>
      </c>
      <c r="AO662" s="75">
        <f t="shared" si="546"/>
        <v>0</v>
      </c>
      <c r="AP662" s="75">
        <f>IF(AN661=AN662,BG662*AO1,(AP661-15)*AO1)</f>
        <v>0</v>
      </c>
      <c r="AQ662" s="75">
        <f>IF(AO662=12,(AQ661+1)*AO1,AQ661*AO1)</f>
        <v>0</v>
      </c>
      <c r="AR662" s="91">
        <f>SUM(MONTH(BC661+14)*AS1)</f>
        <v>0</v>
      </c>
      <c r="AS662" s="91">
        <f>SUM(DAY(BC661+14)*AS1)</f>
        <v>0</v>
      </c>
      <c r="AT662" s="91">
        <f>SUM(YEAR(BC661+14)*AS1)</f>
        <v>0</v>
      </c>
      <c r="AU662" s="91">
        <f>SUM(MONTH(BC661+7)*AV1)</f>
        <v>0</v>
      </c>
      <c r="AV662" s="91">
        <f>SUM(DAY(BC661+7)*AV1)</f>
        <v>0</v>
      </c>
      <c r="AW662" s="91">
        <f>SUM(YEAR(BC661+7)*AV1)</f>
        <v>0</v>
      </c>
      <c r="AX662" s="91">
        <f t="shared" si="524"/>
        <v>1</v>
      </c>
      <c r="AY662" s="91">
        <f t="shared" si="522"/>
        <v>1</v>
      </c>
      <c r="AZ662" s="91">
        <f t="shared" si="523"/>
        <v>0</v>
      </c>
      <c r="BA662" s="91">
        <f t="shared" si="523"/>
        <v>0</v>
      </c>
      <c r="BB662" s="79">
        <f t="shared" si="525"/>
        <v>0</v>
      </c>
      <c r="BC662" s="91">
        <f t="shared" si="526"/>
        <v>0</v>
      </c>
      <c r="BD662" s="75" t="s">
        <v>59</v>
      </c>
      <c r="BE662" s="91">
        <f>IF(BC662&lt;BU42,((BC662*10)+5),999999)</f>
        <v>5</v>
      </c>
      <c r="BF662" s="91">
        <f t="shared" si="527"/>
        <v>1</v>
      </c>
      <c r="BG662" s="75">
        <f t="shared" si="528"/>
        <v>0</v>
      </c>
      <c r="BH662" s="75">
        <f t="shared" si="547"/>
        <v>0</v>
      </c>
      <c r="BI662" s="75" t="b">
        <f t="shared" si="529"/>
        <v>0</v>
      </c>
      <c r="BJ662" s="75">
        <f t="shared" si="530"/>
        <v>0</v>
      </c>
      <c r="BK662" s="75">
        <f t="shared" si="531"/>
        <v>0</v>
      </c>
      <c r="BL662" s="75" t="b">
        <f t="shared" si="532"/>
        <v>1</v>
      </c>
      <c r="BM662" s="75">
        <f t="shared" si="533"/>
        <v>0</v>
      </c>
      <c r="BN662" s="75">
        <f t="shared" si="534"/>
        <v>0</v>
      </c>
      <c r="BO662" s="75" t="b">
        <f t="shared" si="535"/>
        <v>0</v>
      </c>
      <c r="BP662" s="75">
        <f t="shared" si="536"/>
        <v>0</v>
      </c>
      <c r="BQ662" s="75">
        <f t="shared" si="537"/>
        <v>0</v>
      </c>
      <c r="BR662" s="75"/>
      <c r="BS662" s="72" t="b">
        <f t="shared" si="510"/>
        <v>0</v>
      </c>
      <c r="BT662" s="72">
        <f t="shared" si="516"/>
        <v>0</v>
      </c>
      <c r="BU662" s="69" t="str">
        <f t="shared" si="514"/>
        <v/>
      </c>
      <c r="BV662" s="75"/>
      <c r="BW662" s="75"/>
      <c r="BX662" s="75"/>
      <c r="BY662" s="75"/>
      <c r="BZ662" s="75"/>
      <c r="CA662" s="75"/>
      <c r="CB662" s="75"/>
      <c r="CC662" s="75"/>
      <c r="CD662" s="79">
        <f t="shared" si="538"/>
        <v>0</v>
      </c>
      <c r="CE662" s="92">
        <f>IF(CD662&lt;CE3,CD662,CE3)</f>
        <v>0</v>
      </c>
      <c r="CF662" s="72" t="str">
        <f>IF(CE662&gt;=CE3,"BALLOON","PMT")</f>
        <v>PMT</v>
      </c>
      <c r="CG662" s="91">
        <f t="shared" si="548"/>
        <v>0</v>
      </c>
      <c r="CH662" s="91">
        <f>IF(BX1=360,CB5,CG662)</f>
        <v>0</v>
      </c>
      <c r="CI662" s="75" t="b">
        <f t="shared" si="539"/>
        <v>0</v>
      </c>
      <c r="CJ662" s="75">
        <f t="shared" si="549"/>
        <v>0</v>
      </c>
      <c r="CK662" s="75">
        <f>SUM(CJ662*CK1)</f>
        <v>0</v>
      </c>
      <c r="CL662" s="98">
        <f t="shared" si="540"/>
        <v>0</v>
      </c>
      <c r="CM662" s="97">
        <f>IF(CF662="PMT",E16-CL662,0)</f>
        <v>0</v>
      </c>
      <c r="CN662" s="97">
        <f t="shared" si="554"/>
        <v>0</v>
      </c>
      <c r="CO662" s="97">
        <f t="shared" si="541"/>
        <v>0</v>
      </c>
      <c r="CP662" s="97">
        <f t="shared" si="542"/>
        <v>0</v>
      </c>
      <c r="CQ662" s="94">
        <f t="shared" si="543"/>
        <v>0</v>
      </c>
      <c r="CR662" s="95">
        <f t="shared" si="550"/>
        <v>0</v>
      </c>
      <c r="CS662" s="96">
        <f t="shared" si="544"/>
        <v>0</v>
      </c>
      <c r="CT662" s="75">
        <f t="shared" si="553"/>
        <v>0</v>
      </c>
      <c r="CU662" s="99">
        <f t="shared" si="545"/>
        <v>0</v>
      </c>
      <c r="CV662" s="99">
        <f t="shared" si="521"/>
        <v>0</v>
      </c>
      <c r="CW662" s="100">
        <f t="shared" si="551"/>
        <v>0</v>
      </c>
      <c r="CX662" s="75">
        <f>SUM(CR662*CT662*BE1)</f>
        <v>0</v>
      </c>
    </row>
    <row r="663" spans="1:102" ht="18.95" customHeight="1">
      <c r="A663" s="45" t="str">
        <f t="shared" si="520"/>
        <v/>
      </c>
      <c r="B663" s="55" t="str">
        <f t="shared" si="506"/>
        <v/>
      </c>
      <c r="C663" s="47" t="str">
        <f t="shared" si="505"/>
        <v/>
      </c>
      <c r="D663" s="56" t="str">
        <f t="shared" si="507"/>
        <v/>
      </c>
      <c r="E663" s="121" t="str">
        <f t="shared" si="511"/>
        <v/>
      </c>
      <c r="F663" s="121"/>
      <c r="G663" s="57" t="str">
        <f t="shared" si="508"/>
        <v/>
      </c>
      <c r="H663" s="57" t="str">
        <f t="shared" si="509"/>
        <v/>
      </c>
      <c r="I663" s="128" t="str">
        <f t="shared" si="512"/>
        <v/>
      </c>
      <c r="J663" s="128" t="str">
        <f t="shared" si="513"/>
        <v/>
      </c>
      <c r="K663" s="140" t="str">
        <f t="shared" si="552"/>
        <v/>
      </c>
      <c r="L663" s="140"/>
      <c r="M663" s="139" t="str">
        <f t="shared" si="517"/>
        <v/>
      </c>
      <c r="N663" s="139"/>
      <c r="O663" s="46" t="str">
        <f t="shared" si="518"/>
        <v/>
      </c>
      <c r="P663" s="51" t="str">
        <f t="shared" si="519"/>
        <v/>
      </c>
      <c r="Q663" s="51"/>
      <c r="R663" s="75">
        <f>IF(R662+1&lt;13,(R662+1)*S1,1*S1)</f>
        <v>0</v>
      </c>
      <c r="S663" s="75">
        <f>SUM(BG663*S1)</f>
        <v>0</v>
      </c>
      <c r="T663" s="75">
        <f>IF(R663=1,(T662+1)*S1,T662*S1)</f>
        <v>0</v>
      </c>
      <c r="U663" s="75">
        <f>IF(U662+3&lt;13,(U662+3)*V1,(U662-9)*V1)</f>
        <v>0</v>
      </c>
      <c r="V663" s="75">
        <f>SUM(BG663*V1)</f>
        <v>0</v>
      </c>
      <c r="W663" s="75">
        <f>IF(U663&lt;4,(W662+1)*V1,W662*V1)</f>
        <v>0</v>
      </c>
      <c r="X663" s="75">
        <f>IF(X662+6&lt;13,(X662+6)*Y1,(X662-6)*Y1)</f>
        <v>0</v>
      </c>
      <c r="Y663" s="75">
        <f>SUM(BG663*Y1)</f>
        <v>0</v>
      </c>
      <c r="Z663" s="75">
        <f>IF(X663&lt;6,(Z662+1)*Y1,Z662*Y1)</f>
        <v>0</v>
      </c>
      <c r="AA663" s="75">
        <f>SUM(AA662*AB1)</f>
        <v>0</v>
      </c>
      <c r="AB663" s="75">
        <f>SUM(BG663*AB1)</f>
        <v>0</v>
      </c>
      <c r="AC663" s="75">
        <f>SUM(AC662+1*AB1)</f>
        <v>0</v>
      </c>
      <c r="AD663" s="75">
        <v>0</v>
      </c>
      <c r="AE663" s="75">
        <v>0</v>
      </c>
      <c r="AF663" s="75">
        <v>0</v>
      </c>
      <c r="AG663" s="75">
        <f>IF(AG662+2&lt;13,(AG662+2)*AH1,(AG662-10)*AH1)</f>
        <v>0</v>
      </c>
      <c r="AH663" s="75">
        <f>SUM(BG663*AH1)</f>
        <v>0</v>
      </c>
      <c r="AI663" s="75">
        <f>IF(AG663&lt;3,(AI662+1)*AH1,AI662*AH1)</f>
        <v>0</v>
      </c>
      <c r="AJ663" s="75">
        <f>IF(AJ661=AJ662,(AJ662+1-AK663)*AL1,AJ662*AL1)</f>
        <v>0</v>
      </c>
      <c r="AK663" s="75">
        <f t="shared" si="555"/>
        <v>0</v>
      </c>
      <c r="AL663" s="75">
        <f>IF(AJ663-AJ662=0,(AL662+15)*AL1,AM1*AL1)</f>
        <v>0</v>
      </c>
      <c r="AM663" s="75">
        <f>IF(AK663=12,(AM662+1)*AL1,AM662*AL1)</f>
        <v>0</v>
      </c>
      <c r="AN663" s="75">
        <f>IF(AN661=AN662,(AN662+1-AO663)*AO1,AN662*AO1)</f>
        <v>0</v>
      </c>
      <c r="AO663" s="75">
        <f t="shared" si="546"/>
        <v>0</v>
      </c>
      <c r="AP663" s="75">
        <f>IF(AN662=AN663,BG663*AO1,(AP662-15)*AO1)</f>
        <v>0</v>
      </c>
      <c r="AQ663" s="75">
        <f>IF(AO663=12,(AQ662+1)*AO1,AQ662*AO1)</f>
        <v>0</v>
      </c>
      <c r="AR663" s="91">
        <f>SUM(MONTH(BC662+14)*AS1)</f>
        <v>0</v>
      </c>
      <c r="AS663" s="91">
        <f>SUM(DAY(BC662+14)*AS1)</f>
        <v>0</v>
      </c>
      <c r="AT663" s="91">
        <f>SUM(YEAR(BC662+14)*AS1)</f>
        <v>0</v>
      </c>
      <c r="AU663" s="91">
        <f>SUM(MONTH(BC662+7)*AV1)</f>
        <v>0</v>
      </c>
      <c r="AV663" s="91">
        <f>SUM(DAY(BC662+7)*AV1)</f>
        <v>0</v>
      </c>
      <c r="AW663" s="91">
        <f>SUM(YEAR(BC662+7)*AV1)</f>
        <v>0</v>
      </c>
      <c r="AX663" s="91">
        <f t="shared" si="524"/>
        <v>1</v>
      </c>
      <c r="AY663" s="91">
        <f t="shared" si="522"/>
        <v>1</v>
      </c>
      <c r="AZ663" s="91">
        <f t="shared" si="523"/>
        <v>0</v>
      </c>
      <c r="BA663" s="91">
        <f t="shared" si="523"/>
        <v>0</v>
      </c>
      <c r="BB663" s="79">
        <f t="shared" si="525"/>
        <v>0</v>
      </c>
      <c r="BC663" s="91">
        <f t="shared" si="526"/>
        <v>0</v>
      </c>
      <c r="BD663" s="75" t="s">
        <v>59</v>
      </c>
      <c r="BE663" s="91">
        <f>IF(BC663&lt;BU42,((BC663*10)+5),999999)</f>
        <v>5</v>
      </c>
      <c r="BF663" s="91">
        <f t="shared" si="527"/>
        <v>1</v>
      </c>
      <c r="BG663" s="75">
        <f t="shared" si="528"/>
        <v>0</v>
      </c>
      <c r="BH663" s="75">
        <f t="shared" si="547"/>
        <v>0</v>
      </c>
      <c r="BI663" s="75" t="b">
        <f t="shared" si="529"/>
        <v>0</v>
      </c>
      <c r="BJ663" s="75">
        <f t="shared" si="530"/>
        <v>0</v>
      </c>
      <c r="BK663" s="75">
        <f t="shared" si="531"/>
        <v>0</v>
      </c>
      <c r="BL663" s="75" t="b">
        <f t="shared" si="532"/>
        <v>1</v>
      </c>
      <c r="BM663" s="75">
        <f t="shared" si="533"/>
        <v>0</v>
      </c>
      <c r="BN663" s="75">
        <f t="shared" si="534"/>
        <v>0</v>
      </c>
      <c r="BO663" s="75" t="b">
        <f t="shared" si="535"/>
        <v>0</v>
      </c>
      <c r="BP663" s="75">
        <f t="shared" si="536"/>
        <v>0</v>
      </c>
      <c r="BQ663" s="75">
        <f t="shared" si="537"/>
        <v>0</v>
      </c>
      <c r="BR663" s="75"/>
      <c r="BS663" s="72" t="b">
        <f t="shared" si="510"/>
        <v>0</v>
      </c>
      <c r="BT663" s="72">
        <f t="shared" si="516"/>
        <v>0</v>
      </c>
      <c r="BU663" s="69" t="str">
        <f t="shared" si="514"/>
        <v/>
      </c>
      <c r="BV663" s="75"/>
      <c r="BW663" s="75"/>
      <c r="BX663" s="75"/>
      <c r="BY663" s="75"/>
      <c r="BZ663" s="75"/>
      <c r="CA663" s="75"/>
      <c r="CB663" s="75"/>
      <c r="CC663" s="75"/>
      <c r="CD663" s="79">
        <f t="shared" si="538"/>
        <v>0</v>
      </c>
      <c r="CE663" s="92">
        <f>IF(CD663&lt;CE3,CD663,CE3)</f>
        <v>0</v>
      </c>
      <c r="CF663" s="72" t="str">
        <f>IF(CE663&gt;=CE3,"BALLOON","PMT")</f>
        <v>PMT</v>
      </c>
      <c r="CG663" s="91">
        <f t="shared" si="548"/>
        <v>0</v>
      </c>
      <c r="CH663" s="91">
        <f>IF(BX1=360,CB5,CG663)</f>
        <v>0</v>
      </c>
      <c r="CI663" s="75" t="b">
        <f t="shared" si="539"/>
        <v>0</v>
      </c>
      <c r="CJ663" s="75">
        <f t="shared" si="549"/>
        <v>0</v>
      </c>
      <c r="CK663" s="75">
        <f>SUM(CJ663*CK1)</f>
        <v>0</v>
      </c>
      <c r="CL663" s="98">
        <f t="shared" si="540"/>
        <v>0</v>
      </c>
      <c r="CM663" s="97">
        <f>IF(CF663="PMT",E16-CL663,0)</f>
        <v>0</v>
      </c>
      <c r="CN663" s="97">
        <f t="shared" si="554"/>
        <v>0</v>
      </c>
      <c r="CO663" s="97">
        <f t="shared" si="541"/>
        <v>0</v>
      </c>
      <c r="CP663" s="97">
        <f t="shared" si="542"/>
        <v>0</v>
      </c>
      <c r="CQ663" s="94">
        <f t="shared" si="543"/>
        <v>0</v>
      </c>
      <c r="CR663" s="95">
        <f t="shared" si="550"/>
        <v>0</v>
      </c>
      <c r="CS663" s="96">
        <f t="shared" si="544"/>
        <v>0</v>
      </c>
      <c r="CT663" s="75">
        <f t="shared" si="553"/>
        <v>0</v>
      </c>
      <c r="CU663" s="99">
        <f t="shared" si="545"/>
        <v>0</v>
      </c>
      <c r="CV663" s="99">
        <f t="shared" si="521"/>
        <v>0</v>
      </c>
      <c r="CW663" s="100">
        <f t="shared" si="551"/>
        <v>0</v>
      </c>
      <c r="CX663" s="75">
        <f>SUM(CR663*CT663*BE1)</f>
        <v>0</v>
      </c>
    </row>
    <row r="664" spans="1:102" ht="18.95" customHeight="1">
      <c r="A664" s="45" t="str">
        <f t="shared" si="520"/>
        <v/>
      </c>
      <c r="B664" s="55" t="str">
        <f t="shared" si="506"/>
        <v/>
      </c>
      <c r="C664" s="47" t="str">
        <f t="shared" ref="C664:C702" si="556">IF(CX646=1,CF646,"")</f>
        <v/>
      </c>
      <c r="D664" s="56" t="str">
        <f t="shared" si="507"/>
        <v/>
      </c>
      <c r="E664" s="121" t="str">
        <f t="shared" si="511"/>
        <v/>
      </c>
      <c r="F664" s="121"/>
      <c r="G664" s="57" t="str">
        <f t="shared" si="508"/>
        <v/>
      </c>
      <c r="H664" s="57" t="str">
        <f t="shared" si="509"/>
        <v/>
      </c>
      <c r="I664" s="128" t="str">
        <f t="shared" si="512"/>
        <v/>
      </c>
      <c r="J664" s="128" t="str">
        <f t="shared" si="513"/>
        <v/>
      </c>
      <c r="K664" s="140" t="str">
        <f t="shared" si="552"/>
        <v/>
      </c>
      <c r="L664" s="140"/>
      <c r="M664" s="139" t="str">
        <f t="shared" si="517"/>
        <v/>
      </c>
      <c r="N664" s="139"/>
      <c r="O664" s="46" t="str">
        <f t="shared" si="518"/>
        <v/>
      </c>
      <c r="P664" s="51" t="str">
        <f t="shared" si="519"/>
        <v/>
      </c>
      <c r="Q664" s="51"/>
      <c r="R664" s="75">
        <f>IF(R663+1&lt;13,(R663+1)*S1,1*S1)</f>
        <v>0</v>
      </c>
      <c r="S664" s="75">
        <f>SUM(BG664*S1)</f>
        <v>0</v>
      </c>
      <c r="T664" s="75">
        <f>IF(R664=1,(T663+1)*S1,T663*S1)</f>
        <v>0</v>
      </c>
      <c r="U664" s="75">
        <f>IF(U663+3&lt;13,(U663+3)*V1,(U663-9)*V1)</f>
        <v>0</v>
      </c>
      <c r="V664" s="75">
        <f>SUM(BG664*V1)</f>
        <v>0</v>
      </c>
      <c r="W664" s="75">
        <f>IF(U664&lt;4,(W663+1)*V1,W663*V1)</f>
        <v>0</v>
      </c>
      <c r="X664" s="75">
        <f>IF(X663+6&lt;13,(X663+6)*Y1,(X663-6)*Y1)</f>
        <v>0</v>
      </c>
      <c r="Y664" s="75">
        <f>SUM(BG664*Y1)</f>
        <v>0</v>
      </c>
      <c r="Z664" s="75">
        <f>IF(X664&lt;6,(Z663+1)*Y1,Z663*Y1)</f>
        <v>0</v>
      </c>
      <c r="AA664" s="75">
        <f>SUM(AA663*AB1)</f>
        <v>0</v>
      </c>
      <c r="AB664" s="75">
        <f>SUM(BG664*AB1)</f>
        <v>0</v>
      </c>
      <c r="AC664" s="75">
        <f>SUM(AC663+1*AB1)</f>
        <v>0</v>
      </c>
      <c r="AD664" s="75">
        <v>0</v>
      </c>
      <c r="AE664" s="75">
        <v>0</v>
      </c>
      <c r="AF664" s="75">
        <v>0</v>
      </c>
      <c r="AG664" s="75">
        <f>IF(AG663+2&lt;13,(AG663+2)*AH1,(AG663-10)*AH1)</f>
        <v>0</v>
      </c>
      <c r="AH664" s="75">
        <f>SUM(BG664*AH1)</f>
        <v>0</v>
      </c>
      <c r="AI664" s="75">
        <f>IF(AG664&lt;3,(AI663+1)*AH1,AI663*AH1)</f>
        <v>0</v>
      </c>
      <c r="AJ664" s="75">
        <f>IF(AJ662=AJ663,(AJ663+1-AK664)*AL1,AJ663*AL1)</f>
        <v>0</v>
      </c>
      <c r="AK664" s="75">
        <f t="shared" si="555"/>
        <v>0</v>
      </c>
      <c r="AL664" s="75">
        <f>IF(AJ664-AJ663=0,(AL663+15)*AL1,AM1*AL1)</f>
        <v>0</v>
      </c>
      <c r="AM664" s="75">
        <f>IF(AK664=12,(AM663+1)*AL1,AM663*AL1)</f>
        <v>0</v>
      </c>
      <c r="AN664" s="75">
        <f>IF(AN662=AN663,(AN663+1-AO664)*AO1,AN663*AO1)</f>
        <v>0</v>
      </c>
      <c r="AO664" s="75">
        <f t="shared" si="546"/>
        <v>0</v>
      </c>
      <c r="AP664" s="75">
        <f>IF(AN663=AN664,BG664*AO1,(AP663-15)*AO1)</f>
        <v>0</v>
      </c>
      <c r="AQ664" s="75">
        <f>IF(AO664=12,(AQ663+1)*AO1,AQ663*AO1)</f>
        <v>0</v>
      </c>
      <c r="AR664" s="91">
        <f>SUM(MONTH(BC663+14)*AS1)</f>
        <v>0</v>
      </c>
      <c r="AS664" s="91">
        <f>SUM(DAY(BC663+14)*AS1)</f>
        <v>0</v>
      </c>
      <c r="AT664" s="91">
        <f>SUM(YEAR(BC663+14)*AS1)</f>
        <v>0</v>
      </c>
      <c r="AU664" s="91">
        <f>SUM(MONTH(BC663+7)*AV1)</f>
        <v>0</v>
      </c>
      <c r="AV664" s="91">
        <f>SUM(DAY(BC663+7)*AV1)</f>
        <v>0</v>
      </c>
      <c r="AW664" s="91">
        <f>SUM(YEAR(BC663+7)*AV1)</f>
        <v>0</v>
      </c>
      <c r="AX664" s="91">
        <f t="shared" si="524"/>
        <v>1</v>
      </c>
      <c r="AY664" s="91">
        <f t="shared" si="522"/>
        <v>1</v>
      </c>
      <c r="AZ664" s="91">
        <f t="shared" si="523"/>
        <v>0</v>
      </c>
      <c r="BA664" s="91">
        <f t="shared" si="523"/>
        <v>0</v>
      </c>
      <c r="BB664" s="79">
        <f t="shared" si="525"/>
        <v>0</v>
      </c>
      <c r="BC664" s="91">
        <f t="shared" si="526"/>
        <v>0</v>
      </c>
      <c r="BD664" s="75" t="s">
        <v>59</v>
      </c>
      <c r="BE664" s="91">
        <f>IF(BC664&lt;BU42,((BC664*10)+5),999999)</f>
        <v>5</v>
      </c>
      <c r="BF664" s="91">
        <f t="shared" si="527"/>
        <v>1</v>
      </c>
      <c r="BG664" s="75">
        <f t="shared" si="528"/>
        <v>0</v>
      </c>
      <c r="BH664" s="75">
        <f t="shared" si="547"/>
        <v>0</v>
      </c>
      <c r="BI664" s="75" t="b">
        <f t="shared" si="529"/>
        <v>0</v>
      </c>
      <c r="BJ664" s="75">
        <f t="shared" si="530"/>
        <v>0</v>
      </c>
      <c r="BK664" s="75">
        <f t="shared" si="531"/>
        <v>0</v>
      </c>
      <c r="BL664" s="75" t="b">
        <f t="shared" si="532"/>
        <v>1</v>
      </c>
      <c r="BM664" s="75">
        <f t="shared" si="533"/>
        <v>0</v>
      </c>
      <c r="BN664" s="75">
        <f t="shared" si="534"/>
        <v>0</v>
      </c>
      <c r="BO664" s="75" t="b">
        <f t="shared" si="535"/>
        <v>0</v>
      </c>
      <c r="BP664" s="75">
        <f t="shared" si="536"/>
        <v>0</v>
      </c>
      <c r="BQ664" s="75">
        <f t="shared" si="537"/>
        <v>0</v>
      </c>
      <c r="BR664" s="75"/>
      <c r="BS664" s="72" t="b">
        <f t="shared" si="510"/>
        <v>0</v>
      </c>
      <c r="BT664" s="72">
        <f t="shared" si="516"/>
        <v>0</v>
      </c>
      <c r="BU664" s="69" t="str">
        <f t="shared" si="514"/>
        <v/>
      </c>
      <c r="BV664" s="75"/>
      <c r="BW664" s="75"/>
      <c r="BX664" s="105"/>
      <c r="BY664" s="75"/>
      <c r="BZ664" s="75"/>
      <c r="CA664" s="75"/>
      <c r="CB664" s="75"/>
      <c r="CC664" s="75"/>
      <c r="CD664" s="79">
        <f t="shared" si="538"/>
        <v>0</v>
      </c>
      <c r="CE664" s="92">
        <f>IF(CD664&lt;CE3,CD664,CE3)</f>
        <v>0</v>
      </c>
      <c r="CF664" s="72" t="str">
        <f>IF(CE664&gt;=CE3,"BALLOON","PMT")</f>
        <v>PMT</v>
      </c>
      <c r="CG664" s="91">
        <f t="shared" si="548"/>
        <v>0</v>
      </c>
      <c r="CH664" s="91">
        <f>IF(BX1=360,CB5,CG664)</f>
        <v>0</v>
      </c>
      <c r="CI664" s="75" t="b">
        <f t="shared" si="539"/>
        <v>0</v>
      </c>
      <c r="CJ664" s="75">
        <f t="shared" si="549"/>
        <v>0</v>
      </c>
      <c r="CK664" s="75">
        <f>SUM(CJ664*CK1)</f>
        <v>0</v>
      </c>
      <c r="CL664" s="98">
        <f t="shared" si="540"/>
        <v>0</v>
      </c>
      <c r="CM664" s="97">
        <f>IF(CF664="PMT",E16-CL664,0)</f>
        <v>0</v>
      </c>
      <c r="CN664" s="97">
        <f t="shared" si="554"/>
        <v>0</v>
      </c>
      <c r="CO664" s="97">
        <f t="shared" si="541"/>
        <v>0</v>
      </c>
      <c r="CP664" s="97">
        <f t="shared" si="542"/>
        <v>0</v>
      </c>
      <c r="CQ664" s="94">
        <f t="shared" si="543"/>
        <v>0</v>
      </c>
      <c r="CR664" s="95">
        <f t="shared" si="550"/>
        <v>0</v>
      </c>
      <c r="CS664" s="96">
        <f t="shared" si="544"/>
        <v>0</v>
      </c>
      <c r="CT664" s="75">
        <f t="shared" si="553"/>
        <v>0</v>
      </c>
      <c r="CU664" s="99">
        <f t="shared" si="545"/>
        <v>0</v>
      </c>
      <c r="CV664" s="99">
        <f t="shared" si="521"/>
        <v>0</v>
      </c>
      <c r="CW664" s="100">
        <f t="shared" si="551"/>
        <v>0</v>
      </c>
      <c r="CX664" s="75">
        <f>SUM(CR664*CT664*BE1)</f>
        <v>0</v>
      </c>
    </row>
    <row r="665" spans="1:102" ht="18.95" customHeight="1">
      <c r="A665" s="45" t="str">
        <f t="shared" si="520"/>
        <v/>
      </c>
      <c r="B665" s="55" t="str">
        <f t="shared" ref="B665:B716" si="557">IF(CX647=1,CE647,"")</f>
        <v/>
      </c>
      <c r="C665" s="47" t="str">
        <f t="shared" si="556"/>
        <v/>
      </c>
      <c r="D665" s="56" t="str">
        <f t="shared" ref="D665:D716" si="558">IF(CX647=1,CJ647,"")</f>
        <v/>
      </c>
      <c r="E665" s="121" t="str">
        <f t="shared" si="511"/>
        <v/>
      </c>
      <c r="F665" s="121"/>
      <c r="G665" s="57" t="str">
        <f t="shared" ref="G665:G716" si="559">IF(CX647=1,CL647,"")</f>
        <v/>
      </c>
      <c r="H665" s="57" t="str">
        <f t="shared" ref="H665:H716" si="560">IF(CX647=1,CN647+CO647,"")</f>
        <v/>
      </c>
      <c r="I665" s="128" t="str">
        <f t="shared" si="512"/>
        <v/>
      </c>
      <c r="J665" s="128" t="str">
        <f t="shared" si="513"/>
        <v/>
      </c>
      <c r="K665" s="140" t="str">
        <f t="shared" si="552"/>
        <v/>
      </c>
      <c r="L665" s="140"/>
      <c r="M665" s="139" t="str">
        <f t="shared" si="517"/>
        <v/>
      </c>
      <c r="N665" s="139"/>
      <c r="O665" s="46" t="str">
        <f t="shared" si="518"/>
        <v/>
      </c>
      <c r="P665" s="51" t="str">
        <f t="shared" si="519"/>
        <v/>
      </c>
      <c r="Q665" s="51"/>
      <c r="R665" s="75">
        <f>IF(R664+1&lt;13,(R664+1)*S1,1*S1)</f>
        <v>0</v>
      </c>
      <c r="S665" s="75">
        <f>SUM(BG665*S1)</f>
        <v>0</v>
      </c>
      <c r="T665" s="75">
        <f>IF(R665=1,(T664+1)*S1,T664*S1)</f>
        <v>0</v>
      </c>
      <c r="U665" s="75">
        <f>IF(U664+3&lt;13,(U664+3)*V1,(U664-9)*V1)</f>
        <v>0</v>
      </c>
      <c r="V665" s="75">
        <f>SUM(BG665*V1)</f>
        <v>0</v>
      </c>
      <c r="W665" s="75">
        <f>IF(U665&lt;4,(W664+1)*V1,W664*V1)</f>
        <v>0</v>
      </c>
      <c r="X665" s="75">
        <f>IF(X664+6&lt;13,(X664+6)*Y1,(X664-6)*Y1)</f>
        <v>0</v>
      </c>
      <c r="Y665" s="75">
        <f>SUM(BG665*Y1)</f>
        <v>0</v>
      </c>
      <c r="Z665" s="75">
        <f>IF(X665&lt;6,(Z664+1)*Y1,Z664*Y1)</f>
        <v>0</v>
      </c>
      <c r="AA665" s="75">
        <f>SUM(AA664*AB1)</f>
        <v>0</v>
      </c>
      <c r="AB665" s="75">
        <f>SUM(BG665*AB1)</f>
        <v>0</v>
      </c>
      <c r="AC665" s="75">
        <f>SUM(AC664+1*AB1)</f>
        <v>0</v>
      </c>
      <c r="AD665" s="75">
        <v>0</v>
      </c>
      <c r="AE665" s="75">
        <v>0</v>
      </c>
      <c r="AF665" s="75">
        <v>0</v>
      </c>
      <c r="AG665" s="75">
        <f>IF(AG664+2&lt;13,(AG664+2)*AH1,(AG664-10)*AH1)</f>
        <v>0</v>
      </c>
      <c r="AH665" s="75">
        <f>SUM(BG665*AH1)</f>
        <v>0</v>
      </c>
      <c r="AI665" s="75">
        <f>IF(AG665&lt;3,(AI664+1)*AH1,AI664*AH1)</f>
        <v>0</v>
      </c>
      <c r="AJ665" s="75">
        <f>IF(AJ663=AJ664,(AJ664+1-AK665)*AL1,AJ664*AL1)</f>
        <v>0</v>
      </c>
      <c r="AK665" s="75">
        <f t="shared" si="555"/>
        <v>0</v>
      </c>
      <c r="AL665" s="75">
        <f>IF(AJ665-AJ664=0,(AL664+15)*AL1,AM1*AL1)</f>
        <v>0</v>
      </c>
      <c r="AM665" s="75">
        <f>IF(AK665=12,(AM664+1)*AL1,AM664*AL1)</f>
        <v>0</v>
      </c>
      <c r="AN665" s="75">
        <f>IF(AN663=AN664,(AN664+1-AO665)*AO1,AN664*AO1)</f>
        <v>0</v>
      </c>
      <c r="AO665" s="75">
        <f t="shared" si="546"/>
        <v>0</v>
      </c>
      <c r="AP665" s="75">
        <f>IF(AN664=AN665,BG665*AO1,(AP664-15)*AO1)</f>
        <v>0</v>
      </c>
      <c r="AQ665" s="75">
        <f>IF(AO665=12,(AQ664+1)*AO1,AQ664*AO1)</f>
        <v>0</v>
      </c>
      <c r="AR665" s="91">
        <f>SUM(MONTH(BC664+14)*AS1)</f>
        <v>0</v>
      </c>
      <c r="AS665" s="91">
        <f>SUM(DAY(BC664+14)*AS1)</f>
        <v>0</v>
      </c>
      <c r="AT665" s="91">
        <f>SUM(YEAR(BC664+14)*AS1)</f>
        <v>0</v>
      </c>
      <c r="AU665" s="91">
        <f>SUM(MONTH(BC664+7)*AV1)</f>
        <v>0</v>
      </c>
      <c r="AV665" s="91">
        <f>SUM(DAY(BC664+7)*AV1)</f>
        <v>0</v>
      </c>
      <c r="AW665" s="91">
        <f>SUM(YEAR(BC664+7)*AV1)</f>
        <v>0</v>
      </c>
      <c r="AX665" s="91">
        <f t="shared" si="524"/>
        <v>1</v>
      </c>
      <c r="AY665" s="91">
        <f t="shared" si="522"/>
        <v>1</v>
      </c>
      <c r="AZ665" s="91">
        <f t="shared" si="523"/>
        <v>0</v>
      </c>
      <c r="BA665" s="91">
        <f t="shared" si="523"/>
        <v>0</v>
      </c>
      <c r="BB665" s="79">
        <f t="shared" si="525"/>
        <v>0</v>
      </c>
      <c r="BC665" s="91">
        <f t="shared" si="526"/>
        <v>0</v>
      </c>
      <c r="BD665" s="75" t="s">
        <v>59</v>
      </c>
      <c r="BE665" s="91">
        <f>IF(BC665&lt;BU42,((BC665*10)+5),999999)</f>
        <v>5</v>
      </c>
      <c r="BF665" s="91">
        <f t="shared" si="527"/>
        <v>1</v>
      </c>
      <c r="BG665" s="75">
        <f t="shared" si="528"/>
        <v>0</v>
      </c>
      <c r="BH665" s="75">
        <f t="shared" si="547"/>
        <v>0</v>
      </c>
      <c r="BI665" s="75" t="b">
        <f t="shared" si="529"/>
        <v>0</v>
      </c>
      <c r="BJ665" s="75">
        <f t="shared" si="530"/>
        <v>0</v>
      </c>
      <c r="BK665" s="75">
        <f t="shared" si="531"/>
        <v>0</v>
      </c>
      <c r="BL665" s="75" t="b">
        <f t="shared" si="532"/>
        <v>1</v>
      </c>
      <c r="BM665" s="75">
        <f t="shared" si="533"/>
        <v>0</v>
      </c>
      <c r="BN665" s="75">
        <f t="shared" si="534"/>
        <v>0</v>
      </c>
      <c r="BO665" s="75" t="b">
        <f t="shared" si="535"/>
        <v>0</v>
      </c>
      <c r="BP665" s="75">
        <f t="shared" si="536"/>
        <v>0</v>
      </c>
      <c r="BQ665" s="75">
        <f t="shared" si="537"/>
        <v>0</v>
      </c>
      <c r="BR665" s="75"/>
      <c r="BS665" s="72" t="b">
        <f t="shared" si="510"/>
        <v>0</v>
      </c>
      <c r="BT665" s="72">
        <f t="shared" si="516"/>
        <v>0</v>
      </c>
      <c r="BU665" s="69" t="str">
        <f t="shared" si="514"/>
        <v/>
      </c>
      <c r="BV665" s="75"/>
      <c r="BW665" s="75"/>
      <c r="BX665" s="105"/>
      <c r="BY665" s="75"/>
      <c r="BZ665" s="75"/>
      <c r="CA665" s="75"/>
      <c r="CB665" s="75"/>
      <c r="CC665" s="75"/>
      <c r="CD665" s="79">
        <f t="shared" si="538"/>
        <v>0</v>
      </c>
      <c r="CE665" s="92">
        <f>IF(CD665&lt;CE3,CD665,CE3)</f>
        <v>0</v>
      </c>
      <c r="CF665" s="72" t="str">
        <f>IF(CE665&gt;=CE3,"BALLOON","PMT")</f>
        <v>PMT</v>
      </c>
      <c r="CG665" s="91">
        <f t="shared" si="548"/>
        <v>0</v>
      </c>
      <c r="CH665" s="91">
        <f>IF(BX1=360,CB5,CG665)</f>
        <v>0</v>
      </c>
      <c r="CI665" s="75" t="b">
        <f t="shared" si="539"/>
        <v>0</v>
      </c>
      <c r="CJ665" s="75">
        <f t="shared" si="549"/>
        <v>0</v>
      </c>
      <c r="CK665" s="75">
        <f>SUM(CJ665*CK1)</f>
        <v>0</v>
      </c>
      <c r="CL665" s="98">
        <f t="shared" si="540"/>
        <v>0</v>
      </c>
      <c r="CM665" s="97">
        <f>IF(CF665="PMT",E16-CL665,0)</f>
        <v>0</v>
      </c>
      <c r="CN665" s="97">
        <f t="shared" si="554"/>
        <v>0</v>
      </c>
      <c r="CO665" s="97">
        <f t="shared" si="541"/>
        <v>0</v>
      </c>
      <c r="CP665" s="97">
        <f t="shared" si="542"/>
        <v>0</v>
      </c>
      <c r="CQ665" s="94">
        <f t="shared" si="543"/>
        <v>0</v>
      </c>
      <c r="CR665" s="95">
        <f t="shared" si="550"/>
        <v>0</v>
      </c>
      <c r="CS665" s="96">
        <f t="shared" si="544"/>
        <v>0</v>
      </c>
      <c r="CT665" s="75">
        <f t="shared" si="553"/>
        <v>0</v>
      </c>
      <c r="CU665" s="99">
        <f t="shared" si="545"/>
        <v>0</v>
      </c>
      <c r="CV665" s="99">
        <f t="shared" si="521"/>
        <v>0</v>
      </c>
      <c r="CW665" s="100">
        <f t="shared" si="551"/>
        <v>0</v>
      </c>
      <c r="CX665" s="75">
        <f>SUM(CR665*CT665*BE1)</f>
        <v>0</v>
      </c>
    </row>
    <row r="666" spans="1:102" ht="18.95" customHeight="1">
      <c r="A666" s="45" t="str">
        <f t="shared" si="520"/>
        <v/>
      </c>
      <c r="B666" s="55" t="str">
        <f t="shared" si="557"/>
        <v/>
      </c>
      <c r="C666" s="47" t="str">
        <f t="shared" si="556"/>
        <v/>
      </c>
      <c r="D666" s="56" t="str">
        <f t="shared" si="558"/>
        <v/>
      </c>
      <c r="E666" s="121" t="str">
        <f t="shared" si="511"/>
        <v/>
      </c>
      <c r="F666" s="121"/>
      <c r="G666" s="57" t="str">
        <f t="shared" si="559"/>
        <v/>
      </c>
      <c r="H666" s="57" t="str">
        <f t="shared" si="560"/>
        <v/>
      </c>
      <c r="I666" s="128" t="str">
        <f t="shared" si="512"/>
        <v/>
      </c>
      <c r="J666" s="128" t="str">
        <f t="shared" si="513"/>
        <v/>
      </c>
      <c r="K666" s="140" t="str">
        <f t="shared" si="552"/>
        <v/>
      </c>
      <c r="L666" s="140"/>
      <c r="M666" s="139" t="str">
        <f t="shared" si="517"/>
        <v/>
      </c>
      <c r="N666" s="139"/>
      <c r="O666" s="46" t="str">
        <f t="shared" si="518"/>
        <v/>
      </c>
      <c r="P666" s="51" t="str">
        <f t="shared" si="519"/>
        <v/>
      </c>
      <c r="Q666" s="51"/>
      <c r="R666" s="75">
        <f>IF(R665+1&lt;13,(R665+1)*S1,1*S1)</f>
        <v>0</v>
      </c>
      <c r="S666" s="75">
        <f>SUM(BG666*S1)</f>
        <v>0</v>
      </c>
      <c r="T666" s="75">
        <f>IF(R666=1,(T665+1)*S1,T665*S1)</f>
        <v>0</v>
      </c>
      <c r="U666" s="75">
        <f>IF(U665+3&lt;13,(U665+3)*V1,(U665-9)*V1)</f>
        <v>0</v>
      </c>
      <c r="V666" s="75">
        <f>SUM(BG666*V1)</f>
        <v>0</v>
      </c>
      <c r="W666" s="75">
        <f>IF(U666&lt;4,(W665+1)*V1,W665*V1)</f>
        <v>0</v>
      </c>
      <c r="X666" s="75">
        <f>IF(X665+6&lt;13,(X665+6)*Y1,(X665-6)*Y1)</f>
        <v>0</v>
      </c>
      <c r="Y666" s="75">
        <f>SUM(BG666*Y1)</f>
        <v>0</v>
      </c>
      <c r="Z666" s="75">
        <f>IF(X666&lt;6,(Z665+1)*Y1,Z665*Y1)</f>
        <v>0</v>
      </c>
      <c r="AA666" s="75">
        <f>SUM(AA665*AB1)</f>
        <v>0</v>
      </c>
      <c r="AB666" s="75">
        <f>SUM(BG666*AB1)</f>
        <v>0</v>
      </c>
      <c r="AC666" s="75">
        <f>SUM(AC665+1*AB1)</f>
        <v>0</v>
      </c>
      <c r="AD666" s="75">
        <v>0</v>
      </c>
      <c r="AE666" s="75">
        <v>0</v>
      </c>
      <c r="AF666" s="75">
        <v>0</v>
      </c>
      <c r="AG666" s="75">
        <f>IF(AG665+2&lt;13,(AG665+2)*AH1,(AG665-10)*AH1)</f>
        <v>0</v>
      </c>
      <c r="AH666" s="75">
        <f>SUM(BG666*AH1)</f>
        <v>0</v>
      </c>
      <c r="AI666" s="75">
        <f>IF(AG666&lt;3,(AI665+1)*AH1,AI665*AH1)</f>
        <v>0</v>
      </c>
      <c r="AJ666" s="75">
        <f>IF(AJ664=AJ665,(AJ665+1-AK666)*AL1,AJ665*AL1)</f>
        <v>0</v>
      </c>
      <c r="AK666" s="75">
        <f t="shared" si="555"/>
        <v>0</v>
      </c>
      <c r="AL666" s="75">
        <f>IF(AJ666-AJ665=0,(AL665+15)*AL1,AM1*AL1)</f>
        <v>0</v>
      </c>
      <c r="AM666" s="75">
        <f>IF(AK666=12,(AM665+1)*AL1,AM665*AL1)</f>
        <v>0</v>
      </c>
      <c r="AN666" s="75">
        <f>IF(AN664=AN665,(AN665+1-AO666)*AO1,AN665*AO1)</f>
        <v>0</v>
      </c>
      <c r="AO666" s="75">
        <f t="shared" si="546"/>
        <v>0</v>
      </c>
      <c r="AP666" s="75">
        <f>IF(AN665=AN666,BG666*AO1,(AP665-15)*AO1)</f>
        <v>0</v>
      </c>
      <c r="AQ666" s="75">
        <f>IF(AO666=12,(AQ665+1)*AO1,AQ665*AO1)</f>
        <v>0</v>
      </c>
      <c r="AR666" s="91">
        <f>SUM(MONTH(BC665+14)*AS1)</f>
        <v>0</v>
      </c>
      <c r="AS666" s="91">
        <f>SUM(DAY(BC665+14)*AS1)</f>
        <v>0</v>
      </c>
      <c r="AT666" s="91">
        <f>SUM(YEAR(BC665+14)*AS1)</f>
        <v>0</v>
      </c>
      <c r="AU666" s="91">
        <f>SUM(MONTH(BC665+7)*AV1)</f>
        <v>0</v>
      </c>
      <c r="AV666" s="91">
        <f>SUM(DAY(BC665+7)*AV1)</f>
        <v>0</v>
      </c>
      <c r="AW666" s="91">
        <f>SUM(YEAR(BC665+7)*AV1)</f>
        <v>0</v>
      </c>
      <c r="AX666" s="91">
        <f t="shared" si="524"/>
        <v>1</v>
      </c>
      <c r="AY666" s="91">
        <f t="shared" si="522"/>
        <v>1</v>
      </c>
      <c r="AZ666" s="91">
        <f t="shared" si="523"/>
        <v>0</v>
      </c>
      <c r="BA666" s="91">
        <f t="shared" si="523"/>
        <v>0</v>
      </c>
      <c r="BB666" s="79">
        <f t="shared" si="525"/>
        <v>0</v>
      </c>
      <c r="BC666" s="91">
        <f t="shared" si="526"/>
        <v>0</v>
      </c>
      <c r="BD666" s="75" t="s">
        <v>59</v>
      </c>
      <c r="BE666" s="91">
        <f>IF(BC666&lt;BU42,((BC666*10)+5),999999)</f>
        <v>5</v>
      </c>
      <c r="BF666" s="91">
        <f t="shared" si="527"/>
        <v>1</v>
      </c>
      <c r="BG666" s="75">
        <f t="shared" si="528"/>
        <v>0</v>
      </c>
      <c r="BH666" s="75">
        <f t="shared" si="547"/>
        <v>0</v>
      </c>
      <c r="BI666" s="75" t="b">
        <f t="shared" si="529"/>
        <v>0</v>
      </c>
      <c r="BJ666" s="75">
        <f t="shared" si="530"/>
        <v>0</v>
      </c>
      <c r="BK666" s="75">
        <f t="shared" si="531"/>
        <v>0</v>
      </c>
      <c r="BL666" s="75" t="b">
        <f t="shared" si="532"/>
        <v>1</v>
      </c>
      <c r="BM666" s="75">
        <f t="shared" si="533"/>
        <v>0</v>
      </c>
      <c r="BN666" s="75">
        <f t="shared" si="534"/>
        <v>0</v>
      </c>
      <c r="BO666" s="75" t="b">
        <f t="shared" si="535"/>
        <v>0</v>
      </c>
      <c r="BP666" s="75">
        <f t="shared" si="536"/>
        <v>0</v>
      </c>
      <c r="BQ666" s="75">
        <f t="shared" si="537"/>
        <v>0</v>
      </c>
      <c r="BR666" s="75"/>
      <c r="BS666" s="72" t="b">
        <f t="shared" si="510"/>
        <v>0</v>
      </c>
      <c r="BT666" s="72">
        <f t="shared" si="516"/>
        <v>0</v>
      </c>
      <c r="BU666" s="69" t="str">
        <f t="shared" si="514"/>
        <v/>
      </c>
      <c r="BV666" s="75"/>
      <c r="BW666" s="75"/>
      <c r="BX666" s="105"/>
      <c r="BY666" s="75"/>
      <c r="BZ666" s="75"/>
      <c r="CA666" s="75"/>
      <c r="CB666" s="75"/>
      <c r="CC666" s="75"/>
      <c r="CD666" s="79">
        <f t="shared" si="538"/>
        <v>0</v>
      </c>
      <c r="CE666" s="92">
        <f>IF(CD666&lt;CE3,CD666,CE3)</f>
        <v>0</v>
      </c>
      <c r="CF666" s="72" t="str">
        <f>IF(CE666&gt;=CE3,"BALLOON","PMT")</f>
        <v>PMT</v>
      </c>
      <c r="CG666" s="91">
        <f t="shared" si="548"/>
        <v>0</v>
      </c>
      <c r="CH666" s="91">
        <f>IF(BX1=360,CB5,CG666)</f>
        <v>0</v>
      </c>
      <c r="CI666" s="75" t="b">
        <f t="shared" si="539"/>
        <v>0</v>
      </c>
      <c r="CJ666" s="75">
        <f t="shared" si="549"/>
        <v>0</v>
      </c>
      <c r="CK666" s="75">
        <f>SUM(CJ666*CK1)</f>
        <v>0</v>
      </c>
      <c r="CL666" s="98">
        <f t="shared" si="540"/>
        <v>0</v>
      </c>
      <c r="CM666" s="97">
        <f>IF(CF666="PMT",E16-CL666,0)</f>
        <v>0</v>
      </c>
      <c r="CN666" s="97">
        <f t="shared" si="554"/>
        <v>0</v>
      </c>
      <c r="CO666" s="97">
        <f t="shared" si="541"/>
        <v>0</v>
      </c>
      <c r="CP666" s="97">
        <f t="shared" si="542"/>
        <v>0</v>
      </c>
      <c r="CQ666" s="94">
        <f t="shared" si="543"/>
        <v>0</v>
      </c>
      <c r="CR666" s="95">
        <f t="shared" si="550"/>
        <v>0</v>
      </c>
      <c r="CS666" s="96">
        <f t="shared" si="544"/>
        <v>0</v>
      </c>
      <c r="CT666" s="75">
        <f t="shared" si="553"/>
        <v>0</v>
      </c>
      <c r="CU666" s="99">
        <f t="shared" si="545"/>
        <v>0</v>
      </c>
      <c r="CV666" s="99">
        <f t="shared" si="521"/>
        <v>0</v>
      </c>
      <c r="CW666" s="100">
        <f t="shared" si="551"/>
        <v>0</v>
      </c>
      <c r="CX666" s="75">
        <f>SUM(CR666*CT666*BE1)</f>
        <v>0</v>
      </c>
    </row>
    <row r="667" spans="1:102" ht="18.95" customHeight="1">
      <c r="A667" s="45" t="str">
        <f t="shared" si="520"/>
        <v/>
      </c>
      <c r="B667" s="55" t="str">
        <f t="shared" si="557"/>
        <v/>
      </c>
      <c r="C667" s="47" t="str">
        <f t="shared" si="556"/>
        <v/>
      </c>
      <c r="D667" s="56" t="str">
        <f t="shared" si="558"/>
        <v/>
      </c>
      <c r="E667" s="121" t="str">
        <f t="shared" si="511"/>
        <v/>
      </c>
      <c r="F667" s="121"/>
      <c r="G667" s="57" t="str">
        <f t="shared" si="559"/>
        <v/>
      </c>
      <c r="H667" s="57" t="str">
        <f t="shared" si="560"/>
        <v/>
      </c>
      <c r="I667" s="128" t="str">
        <f t="shared" si="512"/>
        <v/>
      </c>
      <c r="J667" s="128" t="str">
        <f t="shared" si="513"/>
        <v/>
      </c>
      <c r="K667" s="140" t="str">
        <f t="shared" si="552"/>
        <v/>
      </c>
      <c r="L667" s="140"/>
      <c r="M667" s="139" t="str">
        <f t="shared" si="517"/>
        <v/>
      </c>
      <c r="N667" s="139"/>
      <c r="O667" s="46" t="str">
        <f t="shared" si="518"/>
        <v/>
      </c>
      <c r="P667" s="51" t="str">
        <f t="shared" si="519"/>
        <v/>
      </c>
      <c r="Q667" s="51"/>
      <c r="R667" s="75">
        <f>IF(R666+1&lt;13,(R666+1)*S1,1*S1)</f>
        <v>0</v>
      </c>
      <c r="S667" s="75">
        <f>SUM(BG667*S1)</f>
        <v>0</v>
      </c>
      <c r="T667" s="75">
        <f>IF(R667=1,(T666+1)*S1,T666*S1)</f>
        <v>0</v>
      </c>
      <c r="U667" s="75">
        <f>IF(U666+3&lt;13,(U666+3)*V1,(U666-9)*V1)</f>
        <v>0</v>
      </c>
      <c r="V667" s="75">
        <f>SUM(BG667*V1)</f>
        <v>0</v>
      </c>
      <c r="W667" s="75">
        <f>IF(U667&lt;4,(W666+1)*V1,W666*V1)</f>
        <v>0</v>
      </c>
      <c r="X667" s="75">
        <f>IF(X666+6&lt;13,(X666+6)*Y1,(X666-6)*Y1)</f>
        <v>0</v>
      </c>
      <c r="Y667" s="75">
        <f>SUM(BG667*Y1)</f>
        <v>0</v>
      </c>
      <c r="Z667" s="75">
        <f>IF(X667&lt;6,(Z666+1)*Y1,Z666*Y1)</f>
        <v>0</v>
      </c>
      <c r="AA667" s="75">
        <f>SUM(AA666*AB1)</f>
        <v>0</v>
      </c>
      <c r="AB667" s="75">
        <f>SUM(BG667*AB1)</f>
        <v>0</v>
      </c>
      <c r="AC667" s="75">
        <f>SUM(AC666+1*AB1)</f>
        <v>0</v>
      </c>
      <c r="AD667" s="75">
        <v>0</v>
      </c>
      <c r="AE667" s="75">
        <v>0</v>
      </c>
      <c r="AF667" s="75">
        <v>0</v>
      </c>
      <c r="AG667" s="75">
        <f>IF(AG666+2&lt;13,(AG666+2)*AH1,(AG666-10)*AH1)</f>
        <v>0</v>
      </c>
      <c r="AH667" s="75">
        <f>SUM(BG667*AH1)</f>
        <v>0</v>
      </c>
      <c r="AI667" s="75">
        <f>IF(AG667&lt;3,(AI666+1)*AH1,AI666*AH1)</f>
        <v>0</v>
      </c>
      <c r="AJ667" s="75">
        <f>IF(AJ665=AJ666,(AJ666+1-AK667)*AL1,AJ666*AL1)</f>
        <v>0</v>
      </c>
      <c r="AK667" s="75">
        <f t="shared" si="555"/>
        <v>0</v>
      </c>
      <c r="AL667" s="75">
        <f>IF(AJ667-AJ666=0,(AL666+15)*AL1,AM1*AL1)</f>
        <v>0</v>
      </c>
      <c r="AM667" s="75">
        <f>IF(AK667=12,(AM666+1)*AL1,AM666*AL1)</f>
        <v>0</v>
      </c>
      <c r="AN667" s="75">
        <f>IF(AN665=AN666,(AN666+1-AO667)*AO1,AN666*AO1)</f>
        <v>0</v>
      </c>
      <c r="AO667" s="75">
        <f t="shared" si="546"/>
        <v>0</v>
      </c>
      <c r="AP667" s="75">
        <f>IF(AN666=AN667,BG667*AO1,(AP666-15)*AO1)</f>
        <v>0</v>
      </c>
      <c r="AQ667" s="75">
        <f>IF(AO667=12,(AQ666+1)*AO1,AQ666*AO1)</f>
        <v>0</v>
      </c>
      <c r="AR667" s="91">
        <f>SUM(MONTH(BC666+14)*AS1)</f>
        <v>0</v>
      </c>
      <c r="AS667" s="91">
        <f>SUM(DAY(BC666+14)*AS1)</f>
        <v>0</v>
      </c>
      <c r="AT667" s="91">
        <f>SUM(YEAR(BC666+14)*AS1)</f>
        <v>0</v>
      </c>
      <c r="AU667" s="91">
        <f>SUM(MONTH(BC666+7)*AV1)</f>
        <v>0</v>
      </c>
      <c r="AV667" s="91">
        <f>SUM(DAY(BC666+7)*AV1)</f>
        <v>0</v>
      </c>
      <c r="AW667" s="91">
        <f>SUM(YEAR(BC666+7)*AV1)</f>
        <v>0</v>
      </c>
      <c r="AX667" s="91">
        <f t="shared" si="524"/>
        <v>1</v>
      </c>
      <c r="AY667" s="91">
        <f t="shared" si="522"/>
        <v>1</v>
      </c>
      <c r="AZ667" s="91">
        <f t="shared" si="523"/>
        <v>0</v>
      </c>
      <c r="BA667" s="91">
        <f t="shared" si="523"/>
        <v>0</v>
      </c>
      <c r="BB667" s="79">
        <f t="shared" si="525"/>
        <v>0</v>
      </c>
      <c r="BC667" s="91">
        <f t="shared" si="526"/>
        <v>0</v>
      </c>
      <c r="BD667" s="75" t="s">
        <v>59</v>
      </c>
      <c r="BE667" s="91">
        <f>IF(BC667&lt;BU42,((BC667*10)+5),999999)</f>
        <v>5</v>
      </c>
      <c r="BF667" s="91">
        <f t="shared" si="527"/>
        <v>1</v>
      </c>
      <c r="BG667" s="75">
        <f t="shared" si="528"/>
        <v>0</v>
      </c>
      <c r="BH667" s="75">
        <f t="shared" si="547"/>
        <v>0</v>
      </c>
      <c r="BI667" s="75" t="b">
        <f t="shared" si="529"/>
        <v>0</v>
      </c>
      <c r="BJ667" s="75">
        <f t="shared" si="530"/>
        <v>0</v>
      </c>
      <c r="BK667" s="75">
        <f t="shared" si="531"/>
        <v>0</v>
      </c>
      <c r="BL667" s="75" t="b">
        <f t="shared" si="532"/>
        <v>1</v>
      </c>
      <c r="BM667" s="75">
        <f t="shared" si="533"/>
        <v>0</v>
      </c>
      <c r="BN667" s="75">
        <f t="shared" si="534"/>
        <v>0</v>
      </c>
      <c r="BO667" s="75" t="b">
        <f t="shared" si="535"/>
        <v>0</v>
      </c>
      <c r="BP667" s="75">
        <f t="shared" si="536"/>
        <v>0</v>
      </c>
      <c r="BQ667" s="75">
        <f t="shared" si="537"/>
        <v>0</v>
      </c>
      <c r="BR667" s="75"/>
      <c r="BS667" s="72" t="b">
        <f t="shared" ref="BS667:BS718" si="561">OR(C665 = "PMT")</f>
        <v>0</v>
      </c>
      <c r="BT667" s="72">
        <f t="shared" si="516"/>
        <v>0</v>
      </c>
      <c r="BU667" s="69" t="str">
        <f t="shared" si="514"/>
        <v/>
      </c>
      <c r="BV667" s="75"/>
      <c r="BW667" s="75"/>
      <c r="BX667" s="105"/>
      <c r="BY667" s="75"/>
      <c r="BZ667" s="75"/>
      <c r="CA667" s="75"/>
      <c r="CB667" s="75"/>
      <c r="CC667" s="75"/>
      <c r="CD667" s="79">
        <f t="shared" si="538"/>
        <v>0</v>
      </c>
      <c r="CE667" s="92">
        <f>IF(CD667&lt;CE3,CD667,CE3)</f>
        <v>0</v>
      </c>
      <c r="CF667" s="72" t="str">
        <f>IF(CE667&gt;=CE3,"BALLOON","PMT")</f>
        <v>PMT</v>
      </c>
      <c r="CG667" s="91">
        <f t="shared" si="548"/>
        <v>0</v>
      </c>
      <c r="CH667" s="91">
        <f>IF(BX1=360,CB5,CG667)</f>
        <v>0</v>
      </c>
      <c r="CI667" s="75" t="b">
        <f t="shared" si="539"/>
        <v>0</v>
      </c>
      <c r="CJ667" s="75">
        <f t="shared" si="549"/>
        <v>0</v>
      </c>
      <c r="CK667" s="75">
        <f>SUM(CJ667*CK1)</f>
        <v>0</v>
      </c>
      <c r="CL667" s="98">
        <f t="shared" si="540"/>
        <v>0</v>
      </c>
      <c r="CM667" s="97">
        <f>IF(CF667="PMT",E16-CL667,0)</f>
        <v>0</v>
      </c>
      <c r="CN667" s="97">
        <f t="shared" si="554"/>
        <v>0</v>
      </c>
      <c r="CO667" s="97">
        <f t="shared" si="541"/>
        <v>0</v>
      </c>
      <c r="CP667" s="97">
        <f t="shared" si="542"/>
        <v>0</v>
      </c>
      <c r="CQ667" s="94">
        <f t="shared" si="543"/>
        <v>0</v>
      </c>
      <c r="CR667" s="95">
        <f t="shared" si="550"/>
        <v>0</v>
      </c>
      <c r="CS667" s="96">
        <f t="shared" si="544"/>
        <v>0</v>
      </c>
      <c r="CT667" s="75">
        <f t="shared" si="553"/>
        <v>0</v>
      </c>
      <c r="CU667" s="99">
        <f t="shared" si="545"/>
        <v>0</v>
      </c>
      <c r="CV667" s="99">
        <f t="shared" si="521"/>
        <v>0</v>
      </c>
      <c r="CW667" s="100">
        <f t="shared" si="551"/>
        <v>0</v>
      </c>
      <c r="CX667" s="75">
        <f>SUM(CR667*CT667*BE1)</f>
        <v>0</v>
      </c>
    </row>
    <row r="668" spans="1:102" ht="18.95" customHeight="1">
      <c r="A668" s="45" t="str">
        <f t="shared" si="520"/>
        <v/>
      </c>
      <c r="B668" s="55" t="str">
        <f t="shared" si="557"/>
        <v/>
      </c>
      <c r="C668" s="47" t="str">
        <f t="shared" si="556"/>
        <v/>
      </c>
      <c r="D668" s="56" t="str">
        <f t="shared" si="558"/>
        <v/>
      </c>
      <c r="E668" s="121" t="str">
        <f t="shared" ref="E668:E716" si="562">IF(CV650*CX650&gt;0,CV650,"")</f>
        <v/>
      </c>
      <c r="F668" s="121"/>
      <c r="G668" s="57" t="str">
        <f t="shared" si="559"/>
        <v/>
      </c>
      <c r="H668" s="57" t="str">
        <f t="shared" si="560"/>
        <v/>
      </c>
      <c r="I668" s="128" t="str">
        <f t="shared" ref="I668:I716" si="563">IF(CX650=1,CW650,"")</f>
        <v/>
      </c>
      <c r="J668" s="128" t="str">
        <f t="shared" ref="J668:J716" si="564">IF(CT650*CV650=1,CY650,"")</f>
        <v/>
      </c>
      <c r="K668" s="140" t="str">
        <f t="shared" si="552"/>
        <v/>
      </c>
      <c r="L668" s="140"/>
      <c r="M668" s="139" t="str">
        <f t="shared" si="517"/>
        <v/>
      </c>
      <c r="N668" s="139"/>
      <c r="O668" s="46" t="str">
        <f t="shared" si="518"/>
        <v/>
      </c>
      <c r="P668" s="51" t="str">
        <f t="shared" si="519"/>
        <v/>
      </c>
      <c r="Q668" s="51"/>
      <c r="R668" s="75">
        <f>IF(R667+1&lt;13,(R667+1)*S1,1*S1)</f>
        <v>0</v>
      </c>
      <c r="S668" s="75">
        <f>SUM(BG668*S1)</f>
        <v>0</v>
      </c>
      <c r="T668" s="75">
        <f>IF(R668=1,(T667+1)*S1,T667*S1)</f>
        <v>0</v>
      </c>
      <c r="U668" s="75">
        <f>IF(U667+3&lt;13,(U667+3)*V1,(U667-9)*V1)</f>
        <v>0</v>
      </c>
      <c r="V668" s="75">
        <f>SUM(BG668*V1)</f>
        <v>0</v>
      </c>
      <c r="W668" s="75">
        <f>IF(U668&lt;4,(W667+1)*V1,W667*V1)</f>
        <v>0</v>
      </c>
      <c r="X668" s="75">
        <f>IF(X667+6&lt;13,(X667+6)*Y1,(X667-6)*Y1)</f>
        <v>0</v>
      </c>
      <c r="Y668" s="75">
        <f>SUM(BG668*Y1)</f>
        <v>0</v>
      </c>
      <c r="Z668" s="75">
        <f>IF(X668&lt;6,(Z667+1)*Y1,Z667*Y1)</f>
        <v>0</v>
      </c>
      <c r="AA668" s="75">
        <f>SUM(AA667*AB1)</f>
        <v>0</v>
      </c>
      <c r="AB668" s="75">
        <f>SUM(BG668*AB1)</f>
        <v>0</v>
      </c>
      <c r="AC668" s="75">
        <f>SUM(AC667+1*AB1)</f>
        <v>0</v>
      </c>
      <c r="AD668" s="75">
        <v>0</v>
      </c>
      <c r="AE668" s="75">
        <v>0</v>
      </c>
      <c r="AF668" s="75">
        <v>0</v>
      </c>
      <c r="AG668" s="75">
        <f>IF(AG667+2&lt;13,(AG667+2)*AH1,(AG667-10)*AH1)</f>
        <v>0</v>
      </c>
      <c r="AH668" s="75">
        <f>SUM(BG668*AH1)</f>
        <v>0</v>
      </c>
      <c r="AI668" s="75">
        <f>IF(AG668&lt;3,(AI667+1)*AH1,AI667*AH1)</f>
        <v>0</v>
      </c>
      <c r="AJ668" s="75">
        <f>IF(AJ666=AJ667,(AJ667+1-AK668)*AL1,AJ667*AL1)</f>
        <v>0</v>
      </c>
      <c r="AK668" s="75">
        <f t="shared" si="555"/>
        <v>0</v>
      </c>
      <c r="AL668" s="75">
        <f>IF(AJ668-AJ667=0,(AL667+15)*AL1,AM1*AL1)</f>
        <v>0</v>
      </c>
      <c r="AM668" s="75">
        <f>IF(AK668=12,(AM667+1)*AL1,AM667*AL1)</f>
        <v>0</v>
      </c>
      <c r="AN668" s="75">
        <f>IF(AN666=AN667,(AN667+1-AO668)*AO1,AN667*AO1)</f>
        <v>0</v>
      </c>
      <c r="AO668" s="75">
        <f t="shared" si="546"/>
        <v>0</v>
      </c>
      <c r="AP668" s="75">
        <f>IF(AN667=AN668,BG668*AO1,(AP667-15)*AO1)</f>
        <v>0</v>
      </c>
      <c r="AQ668" s="75">
        <f>IF(AO668=12,(AQ667+1)*AO1,AQ667*AO1)</f>
        <v>0</v>
      </c>
      <c r="AR668" s="91">
        <f>SUM(MONTH(BC667+14)*AS1)</f>
        <v>0</v>
      </c>
      <c r="AS668" s="91">
        <f>SUM(DAY(BC667+14)*AS1)</f>
        <v>0</v>
      </c>
      <c r="AT668" s="91">
        <f>SUM(YEAR(BC667+14)*AS1)</f>
        <v>0</v>
      </c>
      <c r="AU668" s="91">
        <f>SUM(MONTH(BC667+7)*AV1)</f>
        <v>0</v>
      </c>
      <c r="AV668" s="91">
        <f>SUM(DAY(BC667+7)*AV1)</f>
        <v>0</v>
      </c>
      <c r="AW668" s="91">
        <f>SUM(YEAR(BC667+7)*AV1)</f>
        <v>0</v>
      </c>
      <c r="AX668" s="91">
        <f t="shared" si="524"/>
        <v>1</v>
      </c>
      <c r="AY668" s="91">
        <f t="shared" si="522"/>
        <v>1</v>
      </c>
      <c r="AZ668" s="91">
        <f t="shared" si="523"/>
        <v>0</v>
      </c>
      <c r="BA668" s="91">
        <f t="shared" si="523"/>
        <v>0</v>
      </c>
      <c r="BB668" s="79">
        <f t="shared" si="525"/>
        <v>0</v>
      </c>
      <c r="BC668" s="91">
        <f t="shared" si="526"/>
        <v>0</v>
      </c>
      <c r="BD668" s="75" t="s">
        <v>59</v>
      </c>
      <c r="BE668" s="91">
        <f>IF(BC668&lt;BU42,((BC668*10)+5),999999)</f>
        <v>5</v>
      </c>
      <c r="BF668" s="91">
        <f t="shared" si="527"/>
        <v>1</v>
      </c>
      <c r="BG668" s="75">
        <f t="shared" si="528"/>
        <v>0</v>
      </c>
      <c r="BH668" s="75">
        <f t="shared" si="547"/>
        <v>0</v>
      </c>
      <c r="BI668" s="75" t="b">
        <f t="shared" si="529"/>
        <v>0</v>
      </c>
      <c r="BJ668" s="75">
        <f t="shared" si="530"/>
        <v>0</v>
      </c>
      <c r="BK668" s="75">
        <f t="shared" si="531"/>
        <v>0</v>
      </c>
      <c r="BL668" s="75" t="b">
        <f t="shared" si="532"/>
        <v>1</v>
      </c>
      <c r="BM668" s="75">
        <f t="shared" si="533"/>
        <v>0</v>
      </c>
      <c r="BN668" s="75">
        <f t="shared" si="534"/>
        <v>0</v>
      </c>
      <c r="BO668" s="75" t="b">
        <f t="shared" si="535"/>
        <v>0</v>
      </c>
      <c r="BP668" s="75">
        <f t="shared" si="536"/>
        <v>0</v>
      </c>
      <c r="BQ668" s="75">
        <f t="shared" si="537"/>
        <v>0</v>
      </c>
      <c r="BR668" s="75"/>
      <c r="BS668" s="72" t="b">
        <f t="shared" si="561"/>
        <v>0</v>
      </c>
      <c r="BT668" s="72">
        <f t="shared" si="516"/>
        <v>0</v>
      </c>
      <c r="BU668" s="69" t="str">
        <f t="shared" ref="BU668:BU718" si="565">IF(BT667&lt;BT668,BT668,"")</f>
        <v/>
      </c>
      <c r="BV668" s="75"/>
      <c r="BW668" s="75"/>
      <c r="BX668" s="105"/>
      <c r="BY668" s="75"/>
      <c r="BZ668" s="75"/>
      <c r="CA668" s="75"/>
      <c r="CB668" s="75"/>
      <c r="CC668" s="75"/>
      <c r="CD668" s="79">
        <f t="shared" si="538"/>
        <v>0</v>
      </c>
      <c r="CE668" s="92">
        <f>IF(CD668&lt;CE3,CD668,CE3)</f>
        <v>0</v>
      </c>
      <c r="CF668" s="72" t="str">
        <f>IF(CE668&gt;=CE3,"BALLOON","PMT")</f>
        <v>PMT</v>
      </c>
      <c r="CG668" s="91">
        <f t="shared" si="548"/>
        <v>0</v>
      </c>
      <c r="CH668" s="91">
        <f>IF(BX1=360,CB5,CG668)</f>
        <v>0</v>
      </c>
      <c r="CI668" s="75" t="b">
        <f t="shared" si="539"/>
        <v>0</v>
      </c>
      <c r="CJ668" s="75">
        <f t="shared" si="549"/>
        <v>0</v>
      </c>
      <c r="CK668" s="75">
        <f>SUM(CJ668*CK1)</f>
        <v>0</v>
      </c>
      <c r="CL668" s="98">
        <f t="shared" si="540"/>
        <v>0</v>
      </c>
      <c r="CM668" s="97">
        <f>IF(CF668="PMT",E16-CL668,0)</f>
        <v>0</v>
      </c>
      <c r="CN668" s="97">
        <f t="shared" si="554"/>
        <v>0</v>
      </c>
      <c r="CO668" s="97">
        <f t="shared" si="541"/>
        <v>0</v>
      </c>
      <c r="CP668" s="97">
        <f t="shared" si="542"/>
        <v>0</v>
      </c>
      <c r="CQ668" s="94">
        <f t="shared" si="543"/>
        <v>0</v>
      </c>
      <c r="CR668" s="95">
        <f t="shared" si="550"/>
        <v>0</v>
      </c>
      <c r="CS668" s="96">
        <f t="shared" si="544"/>
        <v>0</v>
      </c>
      <c r="CT668" s="75">
        <f t="shared" si="553"/>
        <v>0</v>
      </c>
      <c r="CU668" s="99">
        <f t="shared" si="545"/>
        <v>0</v>
      </c>
      <c r="CV668" s="99">
        <f t="shared" si="521"/>
        <v>0</v>
      </c>
      <c r="CW668" s="100">
        <f t="shared" si="551"/>
        <v>0</v>
      </c>
      <c r="CX668" s="75">
        <f>SUM(CR668*CT668*BE1)</f>
        <v>0</v>
      </c>
    </row>
    <row r="669" spans="1:102" ht="18.95" customHeight="1">
      <c r="A669" s="45" t="str">
        <f t="shared" si="520"/>
        <v/>
      </c>
      <c r="B669" s="55" t="str">
        <f t="shared" si="557"/>
        <v/>
      </c>
      <c r="C669" s="47" t="str">
        <f t="shared" si="556"/>
        <v/>
      </c>
      <c r="D669" s="56" t="str">
        <f t="shared" si="558"/>
        <v/>
      </c>
      <c r="E669" s="121" t="str">
        <f t="shared" si="562"/>
        <v/>
      </c>
      <c r="F669" s="121"/>
      <c r="G669" s="57" t="str">
        <f t="shared" si="559"/>
        <v/>
      </c>
      <c r="H669" s="57" t="str">
        <f t="shared" si="560"/>
        <v/>
      </c>
      <c r="I669" s="128" t="str">
        <f t="shared" si="563"/>
        <v/>
      </c>
      <c r="J669" s="128" t="str">
        <f t="shared" si="564"/>
        <v/>
      </c>
      <c r="K669" s="140" t="str">
        <f t="shared" si="552"/>
        <v/>
      </c>
      <c r="L669" s="140"/>
      <c r="M669" s="139" t="str">
        <f t="shared" si="517"/>
        <v/>
      </c>
      <c r="N669" s="139"/>
      <c r="O669" s="46" t="str">
        <f t="shared" si="518"/>
        <v/>
      </c>
      <c r="P669" s="51" t="str">
        <f t="shared" si="519"/>
        <v/>
      </c>
      <c r="Q669" s="51"/>
      <c r="R669" s="75">
        <f>IF(R668+1&lt;13,(R668+1)*S1,1*S1)</f>
        <v>0</v>
      </c>
      <c r="S669" s="75">
        <f>SUM(BG669*S1)</f>
        <v>0</v>
      </c>
      <c r="T669" s="75">
        <f>IF(R669=1,(T668+1)*S1,T668*S1)</f>
        <v>0</v>
      </c>
      <c r="U669" s="75">
        <f>IF(U668+3&lt;13,(U668+3)*V1,(U668-9)*V1)</f>
        <v>0</v>
      </c>
      <c r="V669" s="75">
        <f>SUM(BG669*V1)</f>
        <v>0</v>
      </c>
      <c r="W669" s="75">
        <f>IF(U669&lt;4,(W668+1)*V1,W668*V1)</f>
        <v>0</v>
      </c>
      <c r="X669" s="75">
        <f>IF(X668+6&lt;13,(X668+6)*Y1,(X668-6)*Y1)</f>
        <v>0</v>
      </c>
      <c r="Y669" s="75">
        <f>SUM(BG669*Y1)</f>
        <v>0</v>
      </c>
      <c r="Z669" s="75">
        <f>IF(X669&lt;6,(Z668+1)*Y1,Z668*Y1)</f>
        <v>0</v>
      </c>
      <c r="AA669" s="75">
        <f>SUM(AA668*AB1)</f>
        <v>0</v>
      </c>
      <c r="AB669" s="75">
        <f>SUM(BG669*AB1)</f>
        <v>0</v>
      </c>
      <c r="AC669" s="75">
        <f>SUM(AC668+1*AB1)</f>
        <v>0</v>
      </c>
      <c r="AD669" s="75">
        <v>0</v>
      </c>
      <c r="AE669" s="75">
        <v>0</v>
      </c>
      <c r="AF669" s="75">
        <v>0</v>
      </c>
      <c r="AG669" s="75">
        <f>IF(AG668+2&lt;13,(AG668+2)*AH1,(AG668-10)*AH1)</f>
        <v>0</v>
      </c>
      <c r="AH669" s="75">
        <f>SUM(BG669*AH1)</f>
        <v>0</v>
      </c>
      <c r="AI669" s="75">
        <f>IF(AG669&lt;3,(AI668+1)*AH1,AI668*AH1)</f>
        <v>0</v>
      </c>
      <c r="AJ669" s="75">
        <f>IF(AJ667=AJ668,(AJ668+1-AK669)*AL1,AJ668*AL1)</f>
        <v>0</v>
      </c>
      <c r="AK669" s="75">
        <f t="shared" si="555"/>
        <v>0</v>
      </c>
      <c r="AL669" s="75">
        <f>IF(AJ669-AJ668=0,(AL668+15)*AL1,AM1*AL1)</f>
        <v>0</v>
      </c>
      <c r="AM669" s="75">
        <f>IF(AK669=12,(AM668+1)*AL1,AM668*AL1)</f>
        <v>0</v>
      </c>
      <c r="AN669" s="75">
        <f>IF(AN667=AN668,(AN668+1-AO669)*AO1,AN668*AO1)</f>
        <v>0</v>
      </c>
      <c r="AO669" s="75">
        <f t="shared" si="546"/>
        <v>0</v>
      </c>
      <c r="AP669" s="75">
        <f>IF(AN668=AN669,BG669*AO1,(AP668-15)*AO1)</f>
        <v>0</v>
      </c>
      <c r="AQ669" s="75">
        <f>IF(AO669=12,(AQ668+1)*AO1,AQ668*AO1)</f>
        <v>0</v>
      </c>
      <c r="AR669" s="91">
        <f>SUM(MONTH(BC668+14)*AS1)</f>
        <v>0</v>
      </c>
      <c r="AS669" s="91">
        <f>SUM(DAY(BC668+14)*AS1)</f>
        <v>0</v>
      </c>
      <c r="AT669" s="91">
        <f>SUM(YEAR(BC668+14)*AS1)</f>
        <v>0</v>
      </c>
      <c r="AU669" s="91">
        <f>SUM(MONTH(BC668+7)*AV1)</f>
        <v>0</v>
      </c>
      <c r="AV669" s="91">
        <f>SUM(DAY(BC668+7)*AV1)</f>
        <v>0</v>
      </c>
      <c r="AW669" s="91">
        <f>SUM(YEAR(BC668+7)*AV1)</f>
        <v>0</v>
      </c>
      <c r="AX669" s="91">
        <f t="shared" si="524"/>
        <v>1</v>
      </c>
      <c r="AY669" s="91">
        <f t="shared" si="522"/>
        <v>1</v>
      </c>
      <c r="AZ669" s="91">
        <f t="shared" si="523"/>
        <v>0</v>
      </c>
      <c r="BA669" s="91">
        <f t="shared" si="523"/>
        <v>0</v>
      </c>
      <c r="BB669" s="79">
        <f t="shared" si="525"/>
        <v>0</v>
      </c>
      <c r="BC669" s="91">
        <f t="shared" si="526"/>
        <v>0</v>
      </c>
      <c r="BD669" s="75" t="s">
        <v>59</v>
      </c>
      <c r="BE669" s="91">
        <f>IF(BC669&lt;BU42,((BC669*10)+5),999999)</f>
        <v>5</v>
      </c>
      <c r="BF669" s="91">
        <f t="shared" si="527"/>
        <v>1</v>
      </c>
      <c r="BG669" s="75">
        <f t="shared" si="528"/>
        <v>0</v>
      </c>
      <c r="BH669" s="75">
        <f t="shared" si="547"/>
        <v>0</v>
      </c>
      <c r="BI669" s="75" t="b">
        <f t="shared" si="529"/>
        <v>0</v>
      </c>
      <c r="BJ669" s="75">
        <f t="shared" si="530"/>
        <v>0</v>
      </c>
      <c r="BK669" s="75">
        <f t="shared" si="531"/>
        <v>0</v>
      </c>
      <c r="BL669" s="75" t="b">
        <f t="shared" si="532"/>
        <v>1</v>
      </c>
      <c r="BM669" s="75">
        <f t="shared" si="533"/>
        <v>0</v>
      </c>
      <c r="BN669" s="75">
        <f t="shared" si="534"/>
        <v>0</v>
      </c>
      <c r="BO669" s="75" t="b">
        <f t="shared" si="535"/>
        <v>0</v>
      </c>
      <c r="BP669" s="75">
        <f t="shared" si="536"/>
        <v>0</v>
      </c>
      <c r="BQ669" s="75">
        <f t="shared" si="537"/>
        <v>0</v>
      </c>
      <c r="BR669" s="75"/>
      <c r="BS669" s="72" t="b">
        <f t="shared" si="561"/>
        <v>0</v>
      </c>
      <c r="BT669" s="72">
        <f t="shared" ref="BT669:BT718" si="566">IF(BS669= TRUE,BT668 + 1,BT668)</f>
        <v>0</v>
      </c>
      <c r="BU669" s="69" t="str">
        <f t="shared" si="565"/>
        <v/>
      </c>
      <c r="BV669" s="75"/>
      <c r="BW669" s="75"/>
      <c r="BX669" s="105"/>
      <c r="BY669" s="75"/>
      <c r="BZ669" s="75"/>
      <c r="CA669" s="75"/>
      <c r="CB669" s="75"/>
      <c r="CC669" s="75"/>
      <c r="CD669" s="79">
        <f t="shared" si="538"/>
        <v>0</v>
      </c>
      <c r="CE669" s="92">
        <f>IF(CD669&lt;CE3,CD669,CE3)</f>
        <v>0</v>
      </c>
      <c r="CF669" s="72" t="str">
        <f>IF(CE669&gt;=CE3,"BALLOON","PMT")</f>
        <v>PMT</v>
      </c>
      <c r="CG669" s="91">
        <f t="shared" si="548"/>
        <v>0</v>
      </c>
      <c r="CH669" s="91">
        <f>IF(BX1=360,CB5,CG669)</f>
        <v>0</v>
      </c>
      <c r="CI669" s="75" t="b">
        <f t="shared" si="539"/>
        <v>0</v>
      </c>
      <c r="CJ669" s="75">
        <f t="shared" si="549"/>
        <v>0</v>
      </c>
      <c r="CK669" s="75">
        <f>SUM(CJ669*CK1)</f>
        <v>0</v>
      </c>
      <c r="CL669" s="98">
        <f t="shared" si="540"/>
        <v>0</v>
      </c>
      <c r="CM669" s="97">
        <f>IF(CF669="PMT",E16-CL669,0)</f>
        <v>0</v>
      </c>
      <c r="CN669" s="97">
        <f t="shared" si="554"/>
        <v>0</v>
      </c>
      <c r="CO669" s="97">
        <f t="shared" si="541"/>
        <v>0</v>
      </c>
      <c r="CP669" s="97">
        <f t="shared" si="542"/>
        <v>0</v>
      </c>
      <c r="CQ669" s="94">
        <f t="shared" si="543"/>
        <v>0</v>
      </c>
      <c r="CR669" s="95">
        <f t="shared" si="550"/>
        <v>0</v>
      </c>
      <c r="CS669" s="96">
        <f t="shared" si="544"/>
        <v>0</v>
      </c>
      <c r="CT669" s="75">
        <f t="shared" si="553"/>
        <v>0</v>
      </c>
      <c r="CU669" s="99">
        <f t="shared" si="545"/>
        <v>0</v>
      </c>
      <c r="CV669" s="99">
        <f t="shared" si="521"/>
        <v>0</v>
      </c>
      <c r="CW669" s="100">
        <f t="shared" si="551"/>
        <v>0</v>
      </c>
      <c r="CX669" s="75">
        <f>SUM(CR669*CT669*BE1)</f>
        <v>0</v>
      </c>
    </row>
    <row r="670" spans="1:102" ht="18.95" customHeight="1">
      <c r="A670" s="45" t="str">
        <f t="shared" si="520"/>
        <v/>
      </c>
      <c r="B670" s="55" t="str">
        <f t="shared" si="557"/>
        <v/>
      </c>
      <c r="C670" s="47" t="str">
        <f t="shared" si="556"/>
        <v/>
      </c>
      <c r="D670" s="56" t="str">
        <f t="shared" si="558"/>
        <v/>
      </c>
      <c r="E670" s="121" t="str">
        <f t="shared" si="562"/>
        <v/>
      </c>
      <c r="F670" s="121"/>
      <c r="G670" s="57" t="str">
        <f t="shared" si="559"/>
        <v/>
      </c>
      <c r="H670" s="57" t="str">
        <f t="shared" si="560"/>
        <v/>
      </c>
      <c r="I670" s="128" t="str">
        <f t="shared" si="563"/>
        <v/>
      </c>
      <c r="J670" s="128" t="str">
        <f t="shared" si="564"/>
        <v/>
      </c>
      <c r="K670" s="140" t="str">
        <f t="shared" si="552"/>
        <v/>
      </c>
      <c r="L670" s="140"/>
      <c r="M670" s="139" t="str">
        <f t="shared" si="517"/>
        <v/>
      </c>
      <c r="N670" s="139"/>
      <c r="O670" s="46" t="str">
        <f t="shared" si="518"/>
        <v/>
      </c>
      <c r="P670" s="51" t="str">
        <f t="shared" si="519"/>
        <v/>
      </c>
      <c r="Q670" s="51"/>
      <c r="R670" s="75">
        <f>IF(R669+1&lt;13,(R669+1)*S1,1*S1)</f>
        <v>0</v>
      </c>
      <c r="S670" s="75">
        <f>SUM(BG670*S1)</f>
        <v>0</v>
      </c>
      <c r="T670" s="75">
        <f>IF(R670=1,(T669+1)*S1,T669*S1)</f>
        <v>0</v>
      </c>
      <c r="U670" s="75">
        <f>IF(U669+3&lt;13,(U669+3)*V1,(U669-9)*V1)</f>
        <v>0</v>
      </c>
      <c r="V670" s="75">
        <f>SUM(BG670*V1)</f>
        <v>0</v>
      </c>
      <c r="W670" s="75">
        <f>IF(U670&lt;4,(W669+1)*V1,W669*V1)</f>
        <v>0</v>
      </c>
      <c r="X670" s="75">
        <f>IF(X669+6&lt;13,(X669+6)*Y1,(X669-6)*Y1)</f>
        <v>0</v>
      </c>
      <c r="Y670" s="75">
        <f>SUM(BG670*Y1)</f>
        <v>0</v>
      </c>
      <c r="Z670" s="75">
        <f>IF(X670&lt;6,(Z669+1)*Y1,Z669*Y1)</f>
        <v>0</v>
      </c>
      <c r="AA670" s="75">
        <f>SUM(AA669*AB1)</f>
        <v>0</v>
      </c>
      <c r="AB670" s="75">
        <f>SUM(BG670*AB1)</f>
        <v>0</v>
      </c>
      <c r="AC670" s="75">
        <f>SUM(AC669+1*AB1)</f>
        <v>0</v>
      </c>
      <c r="AD670" s="75">
        <v>0</v>
      </c>
      <c r="AE670" s="75">
        <v>0</v>
      </c>
      <c r="AF670" s="75">
        <v>0</v>
      </c>
      <c r="AG670" s="75">
        <f>IF(AG669+2&lt;13,(AG669+2)*AH1,(AG669-10)*AH1)</f>
        <v>0</v>
      </c>
      <c r="AH670" s="75">
        <f>SUM(BG670*AH1)</f>
        <v>0</v>
      </c>
      <c r="AI670" s="75">
        <f>IF(AG670&lt;3,(AI669+1)*AH1,AI669*AH1)</f>
        <v>0</v>
      </c>
      <c r="AJ670" s="75">
        <f>IF(AJ668=AJ669,(AJ669+1-AK670)*AL1,AJ669*AL1)</f>
        <v>0</v>
      </c>
      <c r="AK670" s="75">
        <f t="shared" si="555"/>
        <v>0</v>
      </c>
      <c r="AL670" s="75">
        <f>IF(AJ670-AJ669=0,(AL669+15)*AL1,AM1*AL1)</f>
        <v>0</v>
      </c>
      <c r="AM670" s="75">
        <f>IF(AK670=12,(AM669+1)*AL1,AM669*AL1)</f>
        <v>0</v>
      </c>
      <c r="AN670" s="75">
        <f>IF(AN668=AN669,(AN669+1-AO670)*AO1,AN669*AO1)</f>
        <v>0</v>
      </c>
      <c r="AO670" s="75">
        <f t="shared" si="546"/>
        <v>0</v>
      </c>
      <c r="AP670" s="75">
        <f>IF(AN669=AN670,BG670*AO1,(AP669-15)*AO1)</f>
        <v>0</v>
      </c>
      <c r="AQ670" s="75">
        <f>IF(AO670=12,(AQ669+1)*AO1,AQ669*AO1)</f>
        <v>0</v>
      </c>
      <c r="AR670" s="91">
        <f>SUM(MONTH(BC669+14)*AS1)</f>
        <v>0</v>
      </c>
      <c r="AS670" s="91">
        <f>SUM(DAY(BC669+14)*AS1)</f>
        <v>0</v>
      </c>
      <c r="AT670" s="91">
        <f>SUM(YEAR(BC669+14)*AS1)</f>
        <v>0</v>
      </c>
      <c r="AU670" s="91">
        <f>SUM(MONTH(BC669+7)*AV1)</f>
        <v>0</v>
      </c>
      <c r="AV670" s="91">
        <f>SUM(DAY(BC669+7)*AV1)</f>
        <v>0</v>
      </c>
      <c r="AW670" s="91">
        <f>SUM(YEAR(BC669+7)*AV1)</f>
        <v>0</v>
      </c>
      <c r="AX670" s="91">
        <f t="shared" si="524"/>
        <v>1</v>
      </c>
      <c r="AY670" s="91">
        <f t="shared" si="522"/>
        <v>1</v>
      </c>
      <c r="AZ670" s="91">
        <f t="shared" si="523"/>
        <v>0</v>
      </c>
      <c r="BA670" s="91">
        <f t="shared" si="523"/>
        <v>0</v>
      </c>
      <c r="BB670" s="79">
        <f t="shared" si="525"/>
        <v>0</v>
      </c>
      <c r="BC670" s="91">
        <f t="shared" si="526"/>
        <v>0</v>
      </c>
      <c r="BD670" s="75" t="s">
        <v>59</v>
      </c>
      <c r="BE670" s="91">
        <f>IF(BC670&lt;BU42,((BC670*10)+5),999999)</f>
        <v>5</v>
      </c>
      <c r="BF670" s="91">
        <f t="shared" si="527"/>
        <v>1</v>
      </c>
      <c r="BG670" s="75">
        <f t="shared" si="528"/>
        <v>0</v>
      </c>
      <c r="BH670" s="75">
        <f t="shared" si="547"/>
        <v>0</v>
      </c>
      <c r="BI670" s="75" t="b">
        <f t="shared" si="529"/>
        <v>0</v>
      </c>
      <c r="BJ670" s="75">
        <f t="shared" si="530"/>
        <v>0</v>
      </c>
      <c r="BK670" s="75">
        <f t="shared" si="531"/>
        <v>0</v>
      </c>
      <c r="BL670" s="75" t="b">
        <f t="shared" si="532"/>
        <v>1</v>
      </c>
      <c r="BM670" s="75">
        <f t="shared" si="533"/>
        <v>0</v>
      </c>
      <c r="BN670" s="75">
        <f t="shared" si="534"/>
        <v>0</v>
      </c>
      <c r="BO670" s="75" t="b">
        <f t="shared" si="535"/>
        <v>0</v>
      </c>
      <c r="BP670" s="75">
        <f t="shared" si="536"/>
        <v>0</v>
      </c>
      <c r="BQ670" s="75">
        <f t="shared" si="537"/>
        <v>0</v>
      </c>
      <c r="BR670" s="75"/>
      <c r="BS670" s="72" t="b">
        <f t="shared" si="561"/>
        <v>0</v>
      </c>
      <c r="BT670" s="72">
        <f t="shared" si="566"/>
        <v>0</v>
      </c>
      <c r="BU670" s="69" t="str">
        <f t="shared" si="565"/>
        <v/>
      </c>
      <c r="BV670" s="75"/>
      <c r="BW670" s="75"/>
      <c r="BX670" s="105"/>
      <c r="BY670" s="75"/>
      <c r="BZ670" s="75"/>
      <c r="CA670" s="75"/>
      <c r="CB670" s="75"/>
      <c r="CC670" s="75"/>
      <c r="CD670" s="79">
        <f t="shared" si="538"/>
        <v>0</v>
      </c>
      <c r="CE670" s="92">
        <f>IF(CD670&lt;CE3,CD670,CE3)</f>
        <v>0</v>
      </c>
      <c r="CF670" s="72" t="str">
        <f>IF(CE670&gt;=CE3,"BALLOON","PMT")</f>
        <v>PMT</v>
      </c>
      <c r="CG670" s="91">
        <f t="shared" si="548"/>
        <v>0</v>
      </c>
      <c r="CH670" s="91">
        <f>IF(BX1=360,CB5,CG670)</f>
        <v>0</v>
      </c>
      <c r="CI670" s="75" t="b">
        <f t="shared" si="539"/>
        <v>0</v>
      </c>
      <c r="CJ670" s="75">
        <f t="shared" si="549"/>
        <v>0</v>
      </c>
      <c r="CK670" s="75">
        <f>SUM(CJ670*CK1)</f>
        <v>0</v>
      </c>
      <c r="CL670" s="98">
        <f t="shared" si="540"/>
        <v>0</v>
      </c>
      <c r="CM670" s="97">
        <f>IF(CF670="PMT",E16-CL670,0)</f>
        <v>0</v>
      </c>
      <c r="CN670" s="97">
        <f t="shared" si="554"/>
        <v>0</v>
      </c>
      <c r="CO670" s="97">
        <f t="shared" si="541"/>
        <v>0</v>
      </c>
      <c r="CP670" s="97">
        <f t="shared" si="542"/>
        <v>0</v>
      </c>
      <c r="CQ670" s="94">
        <f t="shared" si="543"/>
        <v>0</v>
      </c>
      <c r="CR670" s="95">
        <f t="shared" si="550"/>
        <v>0</v>
      </c>
      <c r="CS670" s="96">
        <f t="shared" si="544"/>
        <v>0</v>
      </c>
      <c r="CT670" s="75">
        <f t="shared" si="553"/>
        <v>0</v>
      </c>
      <c r="CU670" s="99">
        <f t="shared" si="545"/>
        <v>0</v>
      </c>
      <c r="CV670" s="99">
        <f t="shared" si="521"/>
        <v>0</v>
      </c>
      <c r="CW670" s="100">
        <f t="shared" si="551"/>
        <v>0</v>
      </c>
      <c r="CX670" s="75">
        <f>SUM(CR670*CT670*BE1)</f>
        <v>0</v>
      </c>
    </row>
    <row r="671" spans="1:102" ht="18.95" customHeight="1">
      <c r="A671" s="45" t="str">
        <f t="shared" si="520"/>
        <v/>
      </c>
      <c r="B671" s="55" t="str">
        <f t="shared" si="557"/>
        <v/>
      </c>
      <c r="C671" s="47" t="str">
        <f t="shared" si="556"/>
        <v/>
      </c>
      <c r="D671" s="56" t="str">
        <f t="shared" si="558"/>
        <v/>
      </c>
      <c r="E671" s="121" t="str">
        <f t="shared" si="562"/>
        <v/>
      </c>
      <c r="F671" s="121"/>
      <c r="G671" s="57" t="str">
        <f t="shared" si="559"/>
        <v/>
      </c>
      <c r="H671" s="57" t="str">
        <f t="shared" si="560"/>
        <v/>
      </c>
      <c r="I671" s="128" t="str">
        <f t="shared" si="563"/>
        <v/>
      </c>
      <c r="J671" s="128" t="str">
        <f t="shared" si="564"/>
        <v/>
      </c>
      <c r="K671" s="140" t="str">
        <f t="shared" si="552"/>
        <v/>
      </c>
      <c r="L671" s="140"/>
      <c r="M671" s="139" t="str">
        <f t="shared" si="517"/>
        <v/>
      </c>
      <c r="N671" s="139"/>
      <c r="O671" s="46" t="str">
        <f t="shared" si="518"/>
        <v/>
      </c>
      <c r="P671" s="51" t="str">
        <f t="shared" si="519"/>
        <v/>
      </c>
      <c r="Q671" s="51"/>
      <c r="R671" s="75">
        <f>IF(R670+1&lt;13,(R670+1)*S1,1*S1)</f>
        <v>0</v>
      </c>
      <c r="S671" s="75">
        <f>SUM(BG671*S1)</f>
        <v>0</v>
      </c>
      <c r="T671" s="75">
        <f>IF(R671=1,(T670+1)*S1,T670*S1)</f>
        <v>0</v>
      </c>
      <c r="U671" s="75">
        <f>IF(U670+3&lt;13,(U670+3)*V1,(U670-9)*V1)</f>
        <v>0</v>
      </c>
      <c r="V671" s="75">
        <f>SUM(BG671*V1)</f>
        <v>0</v>
      </c>
      <c r="W671" s="75">
        <f>IF(U671&lt;4,(W670+1)*V1,W670*V1)</f>
        <v>0</v>
      </c>
      <c r="X671" s="75">
        <f>IF(X670+6&lt;13,(X670+6)*Y1,(X670-6)*Y1)</f>
        <v>0</v>
      </c>
      <c r="Y671" s="75">
        <f>SUM(BG671*Y1)</f>
        <v>0</v>
      </c>
      <c r="Z671" s="75">
        <f>IF(X671&lt;6,(Z670+1)*Y1,Z670*Y1)</f>
        <v>0</v>
      </c>
      <c r="AA671" s="75">
        <f>SUM(AA670*AB1)</f>
        <v>0</v>
      </c>
      <c r="AB671" s="75">
        <f>SUM(BG671*AB1)</f>
        <v>0</v>
      </c>
      <c r="AC671" s="75">
        <f>SUM(AC670+1*AB1)</f>
        <v>0</v>
      </c>
      <c r="AD671" s="75">
        <v>0</v>
      </c>
      <c r="AE671" s="75">
        <v>0</v>
      </c>
      <c r="AF671" s="75">
        <v>0</v>
      </c>
      <c r="AG671" s="75">
        <f>IF(AG670+2&lt;13,(AG670+2)*AH1,(AG670-10)*AH1)</f>
        <v>0</v>
      </c>
      <c r="AH671" s="75">
        <f>SUM(BG671*AH1)</f>
        <v>0</v>
      </c>
      <c r="AI671" s="75">
        <f>IF(AG671&lt;3,(AI670+1)*AH1,AI670*AH1)</f>
        <v>0</v>
      </c>
      <c r="AJ671" s="75">
        <f>IF(AJ669=AJ670,(AJ670+1-AK671)*AL1,AJ670*AL1)</f>
        <v>0</v>
      </c>
      <c r="AK671" s="75">
        <f t="shared" si="555"/>
        <v>0</v>
      </c>
      <c r="AL671" s="75">
        <f>IF(AJ671-AJ670=0,(AL670+15)*AL1,AM1*AL1)</f>
        <v>0</v>
      </c>
      <c r="AM671" s="75">
        <f>IF(AK671=12,(AM670+1)*AL1,AM670*AL1)</f>
        <v>0</v>
      </c>
      <c r="AN671" s="75">
        <f>IF(AN669=AN670,(AN670+1-AO671)*AO1,AN670*AO1)</f>
        <v>0</v>
      </c>
      <c r="AO671" s="75">
        <f t="shared" si="546"/>
        <v>0</v>
      </c>
      <c r="AP671" s="75">
        <f>IF(AN670=AN671,BG671*AO1,(AP670-15)*AO1)</f>
        <v>0</v>
      </c>
      <c r="AQ671" s="75">
        <f>IF(AO671=12,(AQ670+1)*AO1,AQ670*AO1)</f>
        <v>0</v>
      </c>
      <c r="AR671" s="91">
        <f>SUM(MONTH(BC670+14)*AS1)</f>
        <v>0</v>
      </c>
      <c r="AS671" s="91">
        <f>SUM(DAY(BC670+14)*AS1)</f>
        <v>0</v>
      </c>
      <c r="AT671" s="91">
        <f>SUM(YEAR(BC670+14)*AS1)</f>
        <v>0</v>
      </c>
      <c r="AU671" s="91">
        <f>SUM(MONTH(BC670+7)*AV1)</f>
        <v>0</v>
      </c>
      <c r="AV671" s="91">
        <f>SUM(DAY(BC670+7)*AV1)</f>
        <v>0</v>
      </c>
      <c r="AW671" s="91">
        <f>SUM(YEAR(BC670+7)*AV1)</f>
        <v>0</v>
      </c>
      <c r="AX671" s="91">
        <f t="shared" si="524"/>
        <v>1</v>
      </c>
      <c r="AY671" s="91">
        <f t="shared" si="522"/>
        <v>1</v>
      </c>
      <c r="AZ671" s="91">
        <f t="shared" si="523"/>
        <v>0</v>
      </c>
      <c r="BA671" s="91">
        <f t="shared" si="523"/>
        <v>0</v>
      </c>
      <c r="BB671" s="79">
        <f t="shared" si="525"/>
        <v>0</v>
      </c>
      <c r="BC671" s="91">
        <f t="shared" si="526"/>
        <v>0</v>
      </c>
      <c r="BD671" s="75" t="s">
        <v>59</v>
      </c>
      <c r="BE671" s="91">
        <f>IF(BC671&lt;BU42,((BC671*10)+5),999999)</f>
        <v>5</v>
      </c>
      <c r="BF671" s="91">
        <f t="shared" si="527"/>
        <v>1</v>
      </c>
      <c r="BG671" s="75">
        <f t="shared" si="528"/>
        <v>0</v>
      </c>
      <c r="BH671" s="75">
        <f t="shared" si="547"/>
        <v>0</v>
      </c>
      <c r="BI671" s="75" t="b">
        <f t="shared" si="529"/>
        <v>0</v>
      </c>
      <c r="BJ671" s="75">
        <f t="shared" si="530"/>
        <v>0</v>
      </c>
      <c r="BK671" s="75">
        <f t="shared" si="531"/>
        <v>0</v>
      </c>
      <c r="BL671" s="75" t="b">
        <f t="shared" si="532"/>
        <v>1</v>
      </c>
      <c r="BM671" s="75">
        <f t="shared" si="533"/>
        <v>0</v>
      </c>
      <c r="BN671" s="75">
        <f t="shared" si="534"/>
        <v>0</v>
      </c>
      <c r="BO671" s="75" t="b">
        <f t="shared" si="535"/>
        <v>0</v>
      </c>
      <c r="BP671" s="75">
        <f t="shared" si="536"/>
        <v>0</v>
      </c>
      <c r="BQ671" s="75">
        <f t="shared" si="537"/>
        <v>0</v>
      </c>
      <c r="BR671" s="75"/>
      <c r="BS671" s="72" t="b">
        <f t="shared" si="561"/>
        <v>0</v>
      </c>
      <c r="BT671" s="72">
        <f t="shared" si="566"/>
        <v>0</v>
      </c>
      <c r="BU671" s="69" t="str">
        <f t="shared" si="565"/>
        <v/>
      </c>
      <c r="BV671" s="75"/>
      <c r="BW671" s="75"/>
      <c r="BX671" s="105"/>
      <c r="BY671" s="75"/>
      <c r="BZ671" s="75"/>
      <c r="CA671" s="75"/>
      <c r="CB671" s="75"/>
      <c r="CC671" s="75"/>
      <c r="CD671" s="79">
        <f t="shared" si="538"/>
        <v>0</v>
      </c>
      <c r="CE671" s="92">
        <f>IF(CD671&lt;CE3,CD671,CE3)</f>
        <v>0</v>
      </c>
      <c r="CF671" s="72" t="str">
        <f>IF(CE671&gt;=CE3,"BALLOON","PMT")</f>
        <v>PMT</v>
      </c>
      <c r="CG671" s="91">
        <f t="shared" si="548"/>
        <v>0</v>
      </c>
      <c r="CH671" s="91">
        <f>IF(BX1=360,CB5,CG671)</f>
        <v>0</v>
      </c>
      <c r="CI671" s="75" t="b">
        <f t="shared" si="539"/>
        <v>0</v>
      </c>
      <c r="CJ671" s="75">
        <f t="shared" si="549"/>
        <v>0</v>
      </c>
      <c r="CK671" s="75">
        <f>SUM(CJ671*CK1)</f>
        <v>0</v>
      </c>
      <c r="CL671" s="98">
        <f t="shared" si="540"/>
        <v>0</v>
      </c>
      <c r="CM671" s="97">
        <f>IF(CF671="PMT",E16-CL671,0)</f>
        <v>0</v>
      </c>
      <c r="CN671" s="97">
        <f t="shared" si="554"/>
        <v>0</v>
      </c>
      <c r="CO671" s="97">
        <f t="shared" si="541"/>
        <v>0</v>
      </c>
      <c r="CP671" s="97">
        <f t="shared" si="542"/>
        <v>0</v>
      </c>
      <c r="CQ671" s="94">
        <f t="shared" si="543"/>
        <v>0</v>
      </c>
      <c r="CR671" s="95">
        <f t="shared" si="550"/>
        <v>0</v>
      </c>
      <c r="CS671" s="96">
        <f t="shared" si="544"/>
        <v>0</v>
      </c>
      <c r="CT671" s="75">
        <f t="shared" si="553"/>
        <v>0</v>
      </c>
      <c r="CU671" s="99">
        <f t="shared" si="545"/>
        <v>0</v>
      </c>
      <c r="CV671" s="99">
        <f t="shared" si="521"/>
        <v>0</v>
      </c>
      <c r="CW671" s="100">
        <f t="shared" si="551"/>
        <v>0</v>
      </c>
      <c r="CX671" s="75">
        <f>SUM(CR671*CT671*BE1)</f>
        <v>0</v>
      </c>
    </row>
    <row r="672" spans="1:102" ht="18.95" customHeight="1">
      <c r="A672" s="45" t="str">
        <f t="shared" si="520"/>
        <v/>
      </c>
      <c r="B672" s="55" t="str">
        <f t="shared" si="557"/>
        <v/>
      </c>
      <c r="C672" s="47" t="str">
        <f t="shared" si="556"/>
        <v/>
      </c>
      <c r="D672" s="56" t="str">
        <f t="shared" si="558"/>
        <v/>
      </c>
      <c r="E672" s="121" t="str">
        <f t="shared" si="562"/>
        <v/>
      </c>
      <c r="F672" s="121"/>
      <c r="G672" s="57" t="str">
        <f t="shared" si="559"/>
        <v/>
      </c>
      <c r="H672" s="57" t="str">
        <f t="shared" si="560"/>
        <v/>
      </c>
      <c r="I672" s="128" t="str">
        <f t="shared" si="563"/>
        <v/>
      </c>
      <c r="J672" s="128" t="str">
        <f t="shared" si="564"/>
        <v/>
      </c>
      <c r="K672" s="140" t="str">
        <f t="shared" si="552"/>
        <v/>
      </c>
      <c r="L672" s="140"/>
      <c r="M672" s="139" t="str">
        <f t="shared" si="517"/>
        <v/>
      </c>
      <c r="N672" s="139"/>
      <c r="O672" s="46" t="str">
        <f t="shared" si="518"/>
        <v/>
      </c>
      <c r="P672" s="51" t="str">
        <f t="shared" si="519"/>
        <v/>
      </c>
      <c r="Q672" s="51"/>
      <c r="R672" s="75">
        <f>IF(R671+1&lt;13,(R671+1)*S1,1*S1)</f>
        <v>0</v>
      </c>
      <c r="S672" s="75">
        <f>SUM(BG672*S1)</f>
        <v>0</v>
      </c>
      <c r="T672" s="75">
        <f>IF(R672=1,(T671+1)*S1,T671*S1)</f>
        <v>0</v>
      </c>
      <c r="U672" s="75">
        <f>IF(U671+3&lt;13,(U671+3)*V1,(U671-9)*V1)</f>
        <v>0</v>
      </c>
      <c r="V672" s="75">
        <f>SUM(BG672*V1)</f>
        <v>0</v>
      </c>
      <c r="W672" s="75">
        <f>IF(U672&lt;4,(W671+1)*V1,W671*V1)</f>
        <v>0</v>
      </c>
      <c r="X672" s="75">
        <f>IF(X671+6&lt;13,(X671+6)*Y1,(X671-6)*Y1)</f>
        <v>0</v>
      </c>
      <c r="Y672" s="75">
        <f>SUM(BG672*Y1)</f>
        <v>0</v>
      </c>
      <c r="Z672" s="75">
        <f>IF(X672&lt;6,(Z671+1)*Y1,Z671*Y1)</f>
        <v>0</v>
      </c>
      <c r="AA672" s="75">
        <f>SUM(AA671*AB1)</f>
        <v>0</v>
      </c>
      <c r="AB672" s="75">
        <f>SUM(BG672*AB1)</f>
        <v>0</v>
      </c>
      <c r="AC672" s="75">
        <f>SUM(AC671+1*AB1)</f>
        <v>0</v>
      </c>
      <c r="AD672" s="75">
        <v>0</v>
      </c>
      <c r="AE672" s="75">
        <v>0</v>
      </c>
      <c r="AF672" s="75">
        <v>0</v>
      </c>
      <c r="AG672" s="75">
        <f>IF(AG671+2&lt;13,(AG671+2)*AH1,(AG671-10)*AH1)</f>
        <v>0</v>
      </c>
      <c r="AH672" s="75">
        <f>SUM(BG672*AH1)</f>
        <v>0</v>
      </c>
      <c r="AI672" s="75">
        <f>IF(AG672&lt;3,(AI671+1)*AH1,AI671*AH1)</f>
        <v>0</v>
      </c>
      <c r="AJ672" s="75">
        <f>IF(AJ670=AJ671,(AJ671+1-AK672)*AL1,AJ671*AL1)</f>
        <v>0</v>
      </c>
      <c r="AK672" s="75">
        <f t="shared" si="555"/>
        <v>0</v>
      </c>
      <c r="AL672" s="75">
        <f>IF(AJ672-AJ671=0,(AL671+15)*AL1,AM1*AL1)</f>
        <v>0</v>
      </c>
      <c r="AM672" s="75">
        <f>IF(AK672=12,(AM671+1)*AL1,AM671*AL1)</f>
        <v>0</v>
      </c>
      <c r="AN672" s="75">
        <f>IF(AN670=AN671,(AN671+1-AO672)*AO1,AN671*AO1)</f>
        <v>0</v>
      </c>
      <c r="AO672" s="75">
        <f t="shared" si="546"/>
        <v>0</v>
      </c>
      <c r="AP672" s="75">
        <f>IF(AN671=AN672,BG672*AO1,(AP671-15)*AO1)</f>
        <v>0</v>
      </c>
      <c r="AQ672" s="75">
        <f>IF(AO672=12,(AQ671+1)*AO1,AQ671*AO1)</f>
        <v>0</v>
      </c>
      <c r="AR672" s="91">
        <f>SUM(MONTH(BC671+14)*AS1)</f>
        <v>0</v>
      </c>
      <c r="AS672" s="91">
        <f>SUM(DAY(BC671+14)*AS1)</f>
        <v>0</v>
      </c>
      <c r="AT672" s="91">
        <f>SUM(YEAR(BC671+14)*AS1)</f>
        <v>0</v>
      </c>
      <c r="AU672" s="91">
        <f>SUM(MONTH(BC671+7)*AV1)</f>
        <v>0</v>
      </c>
      <c r="AV672" s="91">
        <f>SUM(DAY(BC671+7)*AV1)</f>
        <v>0</v>
      </c>
      <c r="AW672" s="91">
        <f>SUM(YEAR(BC671+7)*AV1)</f>
        <v>0</v>
      </c>
      <c r="AX672" s="91">
        <f t="shared" si="524"/>
        <v>1</v>
      </c>
      <c r="AY672" s="91">
        <f t="shared" si="522"/>
        <v>1</v>
      </c>
      <c r="AZ672" s="91">
        <f t="shared" si="523"/>
        <v>0</v>
      </c>
      <c r="BA672" s="91">
        <f t="shared" si="523"/>
        <v>0</v>
      </c>
      <c r="BB672" s="79">
        <f t="shared" si="525"/>
        <v>0</v>
      </c>
      <c r="BC672" s="91">
        <f t="shared" si="526"/>
        <v>0</v>
      </c>
      <c r="BD672" s="75" t="s">
        <v>59</v>
      </c>
      <c r="BE672" s="91">
        <f>IF(BC672&lt;BU42,((BC672*10)+5),999999)</f>
        <v>5</v>
      </c>
      <c r="BF672" s="91">
        <f t="shared" si="527"/>
        <v>1</v>
      </c>
      <c r="BG672" s="75">
        <f t="shared" si="528"/>
        <v>0</v>
      </c>
      <c r="BH672" s="75">
        <f t="shared" si="547"/>
        <v>0</v>
      </c>
      <c r="BI672" s="75" t="b">
        <f t="shared" si="529"/>
        <v>0</v>
      </c>
      <c r="BJ672" s="75">
        <f t="shared" si="530"/>
        <v>0</v>
      </c>
      <c r="BK672" s="75">
        <f t="shared" si="531"/>
        <v>0</v>
      </c>
      <c r="BL672" s="75" t="b">
        <f t="shared" si="532"/>
        <v>1</v>
      </c>
      <c r="BM672" s="75">
        <f t="shared" si="533"/>
        <v>0</v>
      </c>
      <c r="BN672" s="75">
        <f t="shared" si="534"/>
        <v>0</v>
      </c>
      <c r="BO672" s="75" t="b">
        <f t="shared" si="535"/>
        <v>0</v>
      </c>
      <c r="BP672" s="75">
        <f t="shared" si="536"/>
        <v>0</v>
      </c>
      <c r="BQ672" s="75">
        <f t="shared" si="537"/>
        <v>0</v>
      </c>
      <c r="BR672" s="75"/>
      <c r="BS672" s="72" t="b">
        <f t="shared" si="561"/>
        <v>0</v>
      </c>
      <c r="BT672" s="72">
        <f t="shared" si="566"/>
        <v>0</v>
      </c>
      <c r="BU672" s="69" t="str">
        <f t="shared" si="565"/>
        <v/>
      </c>
      <c r="BV672" s="75"/>
      <c r="BW672" s="75"/>
      <c r="BX672" s="105"/>
      <c r="BY672" s="75"/>
      <c r="BZ672" s="75"/>
      <c r="CA672" s="75"/>
      <c r="CB672" s="75"/>
      <c r="CC672" s="75"/>
      <c r="CD672" s="79">
        <f t="shared" si="538"/>
        <v>0</v>
      </c>
      <c r="CE672" s="92">
        <f>IF(CD672&lt;CE3,CD672,CE3)</f>
        <v>0</v>
      </c>
      <c r="CF672" s="72" t="str">
        <f>IF(CE672&gt;=CE3,"BALLOON","PMT")</f>
        <v>PMT</v>
      </c>
      <c r="CG672" s="91">
        <f t="shared" si="548"/>
        <v>0</v>
      </c>
      <c r="CH672" s="91">
        <f>IF(BX1=360,CB5,CG672)</f>
        <v>0</v>
      </c>
      <c r="CI672" s="75" t="b">
        <f t="shared" si="539"/>
        <v>0</v>
      </c>
      <c r="CJ672" s="75">
        <f t="shared" si="549"/>
        <v>0</v>
      </c>
      <c r="CK672" s="75">
        <f>SUM(CJ672*CK1)</f>
        <v>0</v>
      </c>
      <c r="CL672" s="98">
        <f t="shared" si="540"/>
        <v>0</v>
      </c>
      <c r="CM672" s="97">
        <f>IF(CF672="PMT",E16-CL672,0)</f>
        <v>0</v>
      </c>
      <c r="CN672" s="97">
        <f t="shared" si="554"/>
        <v>0</v>
      </c>
      <c r="CO672" s="97">
        <f t="shared" si="541"/>
        <v>0</v>
      </c>
      <c r="CP672" s="97">
        <f t="shared" si="542"/>
        <v>0</v>
      </c>
      <c r="CQ672" s="94">
        <f t="shared" si="543"/>
        <v>0</v>
      </c>
      <c r="CR672" s="95">
        <f t="shared" si="550"/>
        <v>0</v>
      </c>
      <c r="CS672" s="96">
        <f t="shared" si="544"/>
        <v>0</v>
      </c>
      <c r="CT672" s="75">
        <f t="shared" si="553"/>
        <v>0</v>
      </c>
      <c r="CU672" s="99">
        <f t="shared" si="545"/>
        <v>0</v>
      </c>
      <c r="CV672" s="99">
        <f t="shared" si="521"/>
        <v>0</v>
      </c>
      <c r="CW672" s="100">
        <f t="shared" si="551"/>
        <v>0</v>
      </c>
      <c r="CX672" s="75">
        <f>SUM(CR672*CT672*BE1)</f>
        <v>0</v>
      </c>
    </row>
    <row r="673" spans="1:102" ht="18.95" customHeight="1">
      <c r="A673" s="45" t="str">
        <f t="shared" si="520"/>
        <v/>
      </c>
      <c r="B673" s="55" t="str">
        <f t="shared" si="557"/>
        <v/>
      </c>
      <c r="C673" s="47" t="str">
        <f t="shared" si="556"/>
        <v/>
      </c>
      <c r="D673" s="56" t="str">
        <f t="shared" si="558"/>
        <v/>
      </c>
      <c r="E673" s="121" t="str">
        <f t="shared" si="562"/>
        <v/>
      </c>
      <c r="F673" s="121"/>
      <c r="G673" s="57" t="str">
        <f t="shared" si="559"/>
        <v/>
      </c>
      <c r="H673" s="57" t="str">
        <f t="shared" si="560"/>
        <v/>
      </c>
      <c r="I673" s="128" t="str">
        <f t="shared" si="563"/>
        <v/>
      </c>
      <c r="J673" s="128" t="str">
        <f t="shared" si="564"/>
        <v/>
      </c>
      <c r="K673" s="140" t="str">
        <f t="shared" si="552"/>
        <v/>
      </c>
      <c r="L673" s="140"/>
      <c r="M673" s="139" t="str">
        <f t="shared" si="517"/>
        <v/>
      </c>
      <c r="N673" s="139"/>
      <c r="O673" s="46" t="str">
        <f t="shared" si="518"/>
        <v/>
      </c>
      <c r="P673" s="51" t="str">
        <f t="shared" si="519"/>
        <v/>
      </c>
      <c r="Q673" s="51"/>
      <c r="R673" s="75">
        <f>IF(R672+1&lt;13,(R672+1)*S1,1*S1)</f>
        <v>0</v>
      </c>
      <c r="S673" s="75">
        <f>SUM(BG673*S1)</f>
        <v>0</v>
      </c>
      <c r="T673" s="75">
        <f>IF(R673=1,(T672+1)*S1,T672*S1)</f>
        <v>0</v>
      </c>
      <c r="U673" s="75">
        <f>IF(U672+3&lt;13,(U672+3)*V1,(U672-9)*V1)</f>
        <v>0</v>
      </c>
      <c r="V673" s="75">
        <f>SUM(BG673*V1)</f>
        <v>0</v>
      </c>
      <c r="W673" s="75">
        <f>IF(U673&lt;4,(W672+1)*V1,W672*V1)</f>
        <v>0</v>
      </c>
      <c r="X673" s="75">
        <f>IF(X672+6&lt;13,(X672+6)*Y1,(X672-6)*Y1)</f>
        <v>0</v>
      </c>
      <c r="Y673" s="75">
        <f>SUM(BG673*Y1)</f>
        <v>0</v>
      </c>
      <c r="Z673" s="75">
        <f>IF(X673&lt;6,(Z672+1)*Y1,Z672*Y1)</f>
        <v>0</v>
      </c>
      <c r="AA673" s="75">
        <f>SUM(AA672*AB1)</f>
        <v>0</v>
      </c>
      <c r="AB673" s="75">
        <f>SUM(BG673*AB1)</f>
        <v>0</v>
      </c>
      <c r="AC673" s="75">
        <f>SUM(AC672+1*AB1)</f>
        <v>0</v>
      </c>
      <c r="AD673" s="75">
        <v>0</v>
      </c>
      <c r="AE673" s="75">
        <v>0</v>
      </c>
      <c r="AF673" s="75">
        <v>0</v>
      </c>
      <c r="AG673" s="75">
        <f>IF(AG672+2&lt;13,(AG672+2)*AH1,(AG672-10)*AH1)</f>
        <v>0</v>
      </c>
      <c r="AH673" s="75">
        <f>SUM(BG673*AH1)</f>
        <v>0</v>
      </c>
      <c r="AI673" s="75">
        <f>IF(AG673&lt;3,(AI672+1)*AH1,AI672*AH1)</f>
        <v>0</v>
      </c>
      <c r="AJ673" s="75">
        <f>IF(AJ671=AJ672,(AJ672+1-AK673)*AL1,AJ672*AL1)</f>
        <v>0</v>
      </c>
      <c r="AK673" s="75">
        <f t="shared" si="555"/>
        <v>0</v>
      </c>
      <c r="AL673" s="75">
        <f>IF(AJ673-AJ672=0,(AL672+15)*AL1,AM1*AL1)</f>
        <v>0</v>
      </c>
      <c r="AM673" s="75">
        <f>IF(AK673=12,(AM672+1)*AL1,AM672*AL1)</f>
        <v>0</v>
      </c>
      <c r="AN673" s="75">
        <f>IF(AN671=AN672,(AN672+1-AO673)*AO1,AN672*AO1)</f>
        <v>0</v>
      </c>
      <c r="AO673" s="75">
        <f t="shared" si="546"/>
        <v>0</v>
      </c>
      <c r="AP673" s="75">
        <f>IF(AN672=AN673,BG673*AO1,(AP672-15)*AO1)</f>
        <v>0</v>
      </c>
      <c r="AQ673" s="75">
        <f>IF(AO673=12,(AQ672+1)*AO1,AQ672*AO1)</f>
        <v>0</v>
      </c>
      <c r="AR673" s="91">
        <f>SUM(MONTH(BC672+14)*AS1)</f>
        <v>0</v>
      </c>
      <c r="AS673" s="91">
        <f>SUM(DAY(BC672+14)*AS1)</f>
        <v>0</v>
      </c>
      <c r="AT673" s="91">
        <f>SUM(YEAR(BC672+14)*AS1)</f>
        <v>0</v>
      </c>
      <c r="AU673" s="91">
        <f>SUM(MONTH(BC672+7)*AV1)</f>
        <v>0</v>
      </c>
      <c r="AV673" s="91">
        <f>SUM(DAY(BC672+7)*AV1)</f>
        <v>0</v>
      </c>
      <c r="AW673" s="91">
        <f>SUM(YEAR(BC672+7)*AV1)</f>
        <v>0</v>
      </c>
      <c r="AX673" s="91">
        <f t="shared" si="524"/>
        <v>1</v>
      </c>
      <c r="AY673" s="91">
        <f t="shared" si="522"/>
        <v>1</v>
      </c>
      <c r="AZ673" s="91">
        <f t="shared" si="523"/>
        <v>0</v>
      </c>
      <c r="BA673" s="91">
        <f t="shared" si="523"/>
        <v>0</v>
      </c>
      <c r="BB673" s="79">
        <f t="shared" si="525"/>
        <v>0</v>
      </c>
      <c r="BC673" s="91">
        <f t="shared" si="526"/>
        <v>0</v>
      </c>
      <c r="BD673" s="75" t="s">
        <v>59</v>
      </c>
      <c r="BE673" s="91">
        <f>IF(BC673&lt;BU42,((BC673*10)+5),999999)</f>
        <v>5</v>
      </c>
      <c r="BF673" s="91">
        <f t="shared" si="527"/>
        <v>1</v>
      </c>
      <c r="BG673" s="75">
        <f t="shared" si="528"/>
        <v>0</v>
      </c>
      <c r="BH673" s="75">
        <f t="shared" si="547"/>
        <v>0</v>
      </c>
      <c r="BI673" s="75" t="b">
        <f t="shared" si="529"/>
        <v>0</v>
      </c>
      <c r="BJ673" s="75">
        <f t="shared" si="530"/>
        <v>0</v>
      </c>
      <c r="BK673" s="75">
        <f t="shared" si="531"/>
        <v>0</v>
      </c>
      <c r="BL673" s="75" t="b">
        <f t="shared" si="532"/>
        <v>1</v>
      </c>
      <c r="BM673" s="75">
        <f t="shared" si="533"/>
        <v>0</v>
      </c>
      <c r="BN673" s="75">
        <f t="shared" si="534"/>
        <v>0</v>
      </c>
      <c r="BO673" s="75" t="b">
        <f t="shared" si="535"/>
        <v>0</v>
      </c>
      <c r="BP673" s="75">
        <f t="shared" si="536"/>
        <v>0</v>
      </c>
      <c r="BQ673" s="75">
        <f t="shared" si="537"/>
        <v>0</v>
      </c>
      <c r="BR673" s="75"/>
      <c r="BS673" s="72" t="b">
        <f t="shared" si="561"/>
        <v>0</v>
      </c>
      <c r="BT673" s="72">
        <f t="shared" si="566"/>
        <v>0</v>
      </c>
      <c r="BU673" s="69" t="str">
        <f t="shared" si="565"/>
        <v/>
      </c>
      <c r="BV673" s="75"/>
      <c r="BW673" s="75"/>
      <c r="BX673" s="105"/>
      <c r="BY673" s="75"/>
      <c r="BZ673" s="75"/>
      <c r="CA673" s="75"/>
      <c r="CB673" s="75"/>
      <c r="CC673" s="75"/>
      <c r="CD673" s="79">
        <f t="shared" si="538"/>
        <v>0</v>
      </c>
      <c r="CE673" s="92">
        <f>IF(CD673&lt;CE3,CD673,CE3)</f>
        <v>0</v>
      </c>
      <c r="CF673" s="72" t="str">
        <f>IF(CE673&gt;=CE3,"BALLOON","PMT")</f>
        <v>PMT</v>
      </c>
      <c r="CG673" s="91">
        <f t="shared" si="548"/>
        <v>0</v>
      </c>
      <c r="CH673" s="91">
        <f>IF(BX1=360,CB5,CG673)</f>
        <v>0</v>
      </c>
      <c r="CI673" s="75" t="b">
        <f t="shared" si="539"/>
        <v>0</v>
      </c>
      <c r="CJ673" s="75">
        <f t="shared" si="549"/>
        <v>0</v>
      </c>
      <c r="CK673" s="75">
        <f>SUM(CJ673*CK1)</f>
        <v>0</v>
      </c>
      <c r="CL673" s="98">
        <f t="shared" si="540"/>
        <v>0</v>
      </c>
      <c r="CM673" s="97">
        <f>IF(CF673="PMT",E16-CL673,0)</f>
        <v>0</v>
      </c>
      <c r="CN673" s="97">
        <f t="shared" si="554"/>
        <v>0</v>
      </c>
      <c r="CO673" s="97">
        <f t="shared" si="541"/>
        <v>0</v>
      </c>
      <c r="CP673" s="97">
        <f t="shared" si="542"/>
        <v>0</v>
      </c>
      <c r="CQ673" s="94">
        <f t="shared" si="543"/>
        <v>0</v>
      </c>
      <c r="CR673" s="95">
        <f t="shared" si="550"/>
        <v>0</v>
      </c>
      <c r="CS673" s="96">
        <f t="shared" si="544"/>
        <v>0</v>
      </c>
      <c r="CT673" s="75">
        <f t="shared" si="553"/>
        <v>0</v>
      </c>
      <c r="CU673" s="99">
        <f t="shared" si="545"/>
        <v>0</v>
      </c>
      <c r="CV673" s="99">
        <f t="shared" si="521"/>
        <v>0</v>
      </c>
      <c r="CW673" s="100">
        <f t="shared" si="551"/>
        <v>0</v>
      </c>
      <c r="CX673" s="75">
        <f>SUM(CR673*CT673*BE1)</f>
        <v>0</v>
      </c>
    </row>
    <row r="674" spans="1:102" ht="18.95" customHeight="1">
      <c r="A674" s="45" t="str">
        <f t="shared" si="520"/>
        <v/>
      </c>
      <c r="B674" s="55" t="str">
        <f t="shared" si="557"/>
        <v/>
      </c>
      <c r="C674" s="47" t="str">
        <f t="shared" si="556"/>
        <v/>
      </c>
      <c r="D674" s="56" t="str">
        <f t="shared" si="558"/>
        <v/>
      </c>
      <c r="E674" s="121" t="str">
        <f t="shared" si="562"/>
        <v/>
      </c>
      <c r="F674" s="121"/>
      <c r="G674" s="57" t="str">
        <f t="shared" si="559"/>
        <v/>
      </c>
      <c r="H674" s="57" t="str">
        <f t="shared" si="560"/>
        <v/>
      </c>
      <c r="I674" s="128" t="str">
        <f t="shared" si="563"/>
        <v/>
      </c>
      <c r="J674" s="128" t="str">
        <f t="shared" si="564"/>
        <v/>
      </c>
      <c r="K674" s="140" t="str">
        <f t="shared" si="552"/>
        <v/>
      </c>
      <c r="L674" s="140"/>
      <c r="M674" s="139" t="str">
        <f t="shared" si="517"/>
        <v/>
      </c>
      <c r="N674" s="139"/>
      <c r="O674" s="46" t="str">
        <f t="shared" si="518"/>
        <v/>
      </c>
      <c r="P674" s="51" t="str">
        <f t="shared" si="519"/>
        <v/>
      </c>
      <c r="Q674" s="51"/>
      <c r="R674" s="75">
        <f>IF(R673+1&lt;13,(R673+1)*S1,1*S1)</f>
        <v>0</v>
      </c>
      <c r="S674" s="75">
        <f>SUM(BG674*S1)</f>
        <v>0</v>
      </c>
      <c r="T674" s="75">
        <f>IF(R674=1,(T673+1)*S1,T673*S1)</f>
        <v>0</v>
      </c>
      <c r="U674" s="75">
        <f>IF(U673+3&lt;13,(U673+3)*V1,(U673-9)*V1)</f>
        <v>0</v>
      </c>
      <c r="V674" s="75">
        <f>SUM(BG674*V1)</f>
        <v>0</v>
      </c>
      <c r="W674" s="75">
        <f>IF(U674&lt;4,(W673+1)*V1,W673*V1)</f>
        <v>0</v>
      </c>
      <c r="X674" s="75">
        <f>IF(X673+6&lt;13,(X673+6)*Y1,(X673-6)*Y1)</f>
        <v>0</v>
      </c>
      <c r="Y674" s="75">
        <f>SUM(BG674*Y1)</f>
        <v>0</v>
      </c>
      <c r="Z674" s="75">
        <f>IF(X674&lt;6,(Z673+1)*Y1,Z673*Y1)</f>
        <v>0</v>
      </c>
      <c r="AA674" s="75">
        <f>SUM(AA673*AB1)</f>
        <v>0</v>
      </c>
      <c r="AB674" s="75">
        <f>SUM(BG674*AB1)</f>
        <v>0</v>
      </c>
      <c r="AC674" s="75">
        <f>SUM(AC673+1*AB1)</f>
        <v>0</v>
      </c>
      <c r="AD674" s="75">
        <v>0</v>
      </c>
      <c r="AE674" s="75">
        <v>0</v>
      </c>
      <c r="AF674" s="75">
        <v>0</v>
      </c>
      <c r="AG674" s="75">
        <f>IF(AG673+2&lt;13,(AG673+2)*AH1,(AG673-10)*AH1)</f>
        <v>0</v>
      </c>
      <c r="AH674" s="75">
        <f>SUM(BG674*AH1)</f>
        <v>0</v>
      </c>
      <c r="AI674" s="75">
        <f>IF(AG674&lt;3,(AI673+1)*AH1,AI673*AH1)</f>
        <v>0</v>
      </c>
      <c r="AJ674" s="75">
        <f>IF(AJ672=AJ673,(AJ673+1-AK674)*AL1,AJ673*AL1)</f>
        <v>0</v>
      </c>
      <c r="AK674" s="75">
        <f t="shared" si="555"/>
        <v>0</v>
      </c>
      <c r="AL674" s="75">
        <f>IF(AJ674-AJ673=0,(AL673+15)*AL1,AM1*AL1)</f>
        <v>0</v>
      </c>
      <c r="AM674" s="75">
        <f>IF(AK674=12,(AM673+1)*AL1,AM673*AL1)</f>
        <v>0</v>
      </c>
      <c r="AN674" s="75">
        <f>IF(AN672=AN673,(AN673+1-AO674)*AO1,AN673*AO1)</f>
        <v>0</v>
      </c>
      <c r="AO674" s="75">
        <f t="shared" si="546"/>
        <v>0</v>
      </c>
      <c r="AP674" s="75">
        <f>IF(AN673=AN674,BG674*AO1,(AP673-15)*AO1)</f>
        <v>0</v>
      </c>
      <c r="AQ674" s="75">
        <f>IF(AO674=12,(AQ673+1)*AO1,AQ673*AO1)</f>
        <v>0</v>
      </c>
      <c r="AR674" s="91">
        <f>SUM(MONTH(BC673+14)*AS1)</f>
        <v>0</v>
      </c>
      <c r="AS674" s="91">
        <f>SUM(DAY(BC673+14)*AS1)</f>
        <v>0</v>
      </c>
      <c r="AT674" s="91">
        <f>SUM(YEAR(BC673+14)*AS1)</f>
        <v>0</v>
      </c>
      <c r="AU674" s="91">
        <f>SUM(MONTH(BC673+7)*AV1)</f>
        <v>0</v>
      </c>
      <c r="AV674" s="91">
        <f>SUM(DAY(BC673+7)*AV1)</f>
        <v>0</v>
      </c>
      <c r="AW674" s="91">
        <f>SUM(YEAR(BC673+7)*AV1)</f>
        <v>0</v>
      </c>
      <c r="AX674" s="91">
        <f t="shared" si="524"/>
        <v>1</v>
      </c>
      <c r="AY674" s="91">
        <f t="shared" si="522"/>
        <v>1</v>
      </c>
      <c r="AZ674" s="91">
        <f t="shared" si="523"/>
        <v>0</v>
      </c>
      <c r="BA674" s="91">
        <f t="shared" si="523"/>
        <v>0</v>
      </c>
      <c r="BB674" s="79">
        <f t="shared" si="525"/>
        <v>0</v>
      </c>
      <c r="BC674" s="91">
        <f t="shared" si="526"/>
        <v>0</v>
      </c>
      <c r="BD674" s="75" t="s">
        <v>59</v>
      </c>
      <c r="BE674" s="91">
        <f>IF(BC674&lt;BU42,((BC674*10)+5),999999)</f>
        <v>5</v>
      </c>
      <c r="BF674" s="91">
        <f t="shared" si="527"/>
        <v>1</v>
      </c>
      <c r="BG674" s="75">
        <f t="shared" si="528"/>
        <v>0</v>
      </c>
      <c r="BH674" s="75">
        <f t="shared" si="547"/>
        <v>0</v>
      </c>
      <c r="BI674" s="75" t="b">
        <f t="shared" si="529"/>
        <v>0</v>
      </c>
      <c r="BJ674" s="75">
        <f t="shared" si="530"/>
        <v>0</v>
      </c>
      <c r="BK674" s="75">
        <f t="shared" si="531"/>
        <v>0</v>
      </c>
      <c r="BL674" s="75" t="b">
        <f t="shared" si="532"/>
        <v>1</v>
      </c>
      <c r="BM674" s="75">
        <f t="shared" si="533"/>
        <v>0</v>
      </c>
      <c r="BN674" s="75">
        <f t="shared" si="534"/>
        <v>0</v>
      </c>
      <c r="BO674" s="75" t="b">
        <f t="shared" si="535"/>
        <v>0</v>
      </c>
      <c r="BP674" s="75">
        <f t="shared" si="536"/>
        <v>0</v>
      </c>
      <c r="BQ674" s="75">
        <f t="shared" si="537"/>
        <v>0</v>
      </c>
      <c r="BR674" s="75"/>
      <c r="BS674" s="72" t="b">
        <f t="shared" si="561"/>
        <v>0</v>
      </c>
      <c r="BT674" s="72">
        <f t="shared" si="566"/>
        <v>0</v>
      </c>
      <c r="BU674" s="69" t="str">
        <f t="shared" si="565"/>
        <v/>
      </c>
      <c r="BV674" s="75"/>
      <c r="BW674" s="75"/>
      <c r="BX674" s="105"/>
      <c r="BY674" s="75"/>
      <c r="BZ674" s="75"/>
      <c r="CA674" s="75"/>
      <c r="CB674" s="75"/>
      <c r="CC674" s="75"/>
      <c r="CD674" s="79">
        <f t="shared" si="538"/>
        <v>0</v>
      </c>
      <c r="CE674" s="92">
        <f>IF(CD674&lt;CE3,CD674,CE3)</f>
        <v>0</v>
      </c>
      <c r="CF674" s="72" t="str">
        <f>IF(CE674&gt;=CE3,"BALLOON","PMT")</f>
        <v>PMT</v>
      </c>
      <c r="CG674" s="91">
        <f t="shared" si="548"/>
        <v>0</v>
      </c>
      <c r="CH674" s="91">
        <f>IF(BX1=360,CB5,CG674)</f>
        <v>0</v>
      </c>
      <c r="CI674" s="75" t="b">
        <f t="shared" si="539"/>
        <v>0</v>
      </c>
      <c r="CJ674" s="75">
        <f t="shared" si="549"/>
        <v>0</v>
      </c>
      <c r="CK674" s="75">
        <f>SUM(CJ674*CK1)</f>
        <v>0</v>
      </c>
      <c r="CL674" s="98">
        <f t="shared" si="540"/>
        <v>0</v>
      </c>
      <c r="CM674" s="97">
        <f>IF(CF674="PMT",E16-CL674,0)</f>
        <v>0</v>
      </c>
      <c r="CN674" s="97">
        <f t="shared" si="554"/>
        <v>0</v>
      </c>
      <c r="CO674" s="97">
        <f t="shared" si="541"/>
        <v>0</v>
      </c>
      <c r="CP674" s="97">
        <f t="shared" si="542"/>
        <v>0</v>
      </c>
      <c r="CQ674" s="94">
        <f t="shared" si="543"/>
        <v>0</v>
      </c>
      <c r="CR674" s="95">
        <f t="shared" si="550"/>
        <v>0</v>
      </c>
      <c r="CS674" s="96">
        <f t="shared" si="544"/>
        <v>0</v>
      </c>
      <c r="CT674" s="75">
        <f t="shared" si="553"/>
        <v>0</v>
      </c>
      <c r="CU674" s="99">
        <f t="shared" si="545"/>
        <v>0</v>
      </c>
      <c r="CV674" s="99">
        <f t="shared" si="521"/>
        <v>0</v>
      </c>
      <c r="CW674" s="100">
        <f t="shared" si="551"/>
        <v>0</v>
      </c>
      <c r="CX674" s="75">
        <f>SUM(CR674*CT674*BE1)</f>
        <v>0</v>
      </c>
    </row>
    <row r="675" spans="1:102" ht="18.95" customHeight="1">
      <c r="A675" s="45" t="str">
        <f t="shared" si="520"/>
        <v/>
      </c>
      <c r="B675" s="55" t="str">
        <f t="shared" si="557"/>
        <v/>
      </c>
      <c r="C675" s="47" t="str">
        <f t="shared" si="556"/>
        <v/>
      </c>
      <c r="D675" s="56" t="str">
        <f t="shared" si="558"/>
        <v/>
      </c>
      <c r="E675" s="121" t="str">
        <f t="shared" si="562"/>
        <v/>
      </c>
      <c r="F675" s="121"/>
      <c r="G675" s="57" t="str">
        <f t="shared" si="559"/>
        <v/>
      </c>
      <c r="H675" s="57" t="str">
        <f t="shared" si="560"/>
        <v/>
      </c>
      <c r="I675" s="128" t="str">
        <f t="shared" si="563"/>
        <v/>
      </c>
      <c r="J675" s="128" t="str">
        <f t="shared" si="564"/>
        <v/>
      </c>
      <c r="K675" s="140" t="str">
        <f t="shared" si="552"/>
        <v/>
      </c>
      <c r="L675" s="140"/>
      <c r="M675" s="139" t="str">
        <f t="shared" si="517"/>
        <v/>
      </c>
      <c r="N675" s="139"/>
      <c r="O675" s="46" t="str">
        <f t="shared" si="518"/>
        <v/>
      </c>
      <c r="P675" s="51" t="str">
        <f t="shared" si="519"/>
        <v/>
      </c>
      <c r="Q675" s="51"/>
      <c r="R675" s="75">
        <f>IF(R674+1&lt;13,(R674+1)*S1,1*S1)</f>
        <v>0</v>
      </c>
      <c r="S675" s="75">
        <f>SUM(BG675*S1)</f>
        <v>0</v>
      </c>
      <c r="T675" s="75">
        <f>IF(R675=1,(T674+1)*S1,T674*S1)</f>
        <v>0</v>
      </c>
      <c r="U675" s="75">
        <f>IF(U674+3&lt;13,(U674+3)*V1,(U674-9)*V1)</f>
        <v>0</v>
      </c>
      <c r="V675" s="75">
        <f>SUM(BG675*V1)</f>
        <v>0</v>
      </c>
      <c r="W675" s="75">
        <f>IF(U675&lt;4,(W674+1)*V1,W674*V1)</f>
        <v>0</v>
      </c>
      <c r="X675" s="75">
        <f>IF(X674+6&lt;13,(X674+6)*Y1,(X674-6)*Y1)</f>
        <v>0</v>
      </c>
      <c r="Y675" s="75">
        <f>SUM(BG675*Y1)</f>
        <v>0</v>
      </c>
      <c r="Z675" s="75">
        <f>IF(X675&lt;6,(Z674+1)*Y1,Z674*Y1)</f>
        <v>0</v>
      </c>
      <c r="AA675" s="75">
        <f>SUM(AA674*AB1)</f>
        <v>0</v>
      </c>
      <c r="AB675" s="75">
        <f>SUM(BG675*AB1)</f>
        <v>0</v>
      </c>
      <c r="AC675" s="75">
        <f>SUM(AC674+1*AB1)</f>
        <v>0</v>
      </c>
      <c r="AD675" s="75">
        <v>0</v>
      </c>
      <c r="AE675" s="75">
        <v>0</v>
      </c>
      <c r="AF675" s="75">
        <v>0</v>
      </c>
      <c r="AG675" s="75">
        <f>IF(AG674+2&lt;13,(AG674+2)*AH1,(AG674-10)*AH1)</f>
        <v>0</v>
      </c>
      <c r="AH675" s="75">
        <f>SUM(BG675*AH1)</f>
        <v>0</v>
      </c>
      <c r="AI675" s="75">
        <f>IF(AG675&lt;3,(AI674+1)*AH1,AI674*AH1)</f>
        <v>0</v>
      </c>
      <c r="AJ675" s="75">
        <f>IF(AJ673=AJ674,(AJ674+1-AK675)*AL1,AJ674*AL1)</f>
        <v>0</v>
      </c>
      <c r="AK675" s="75">
        <f t="shared" si="555"/>
        <v>0</v>
      </c>
      <c r="AL675" s="75">
        <f>IF(AJ675-AJ674=0,(AL674+15)*AL1,AM1*AL1)</f>
        <v>0</v>
      </c>
      <c r="AM675" s="75">
        <f>IF(AK675=12,(AM674+1)*AL1,AM674*AL1)</f>
        <v>0</v>
      </c>
      <c r="AN675" s="75">
        <f>IF(AN673=AN674,(AN674+1-AO675)*AO1,AN674*AO1)</f>
        <v>0</v>
      </c>
      <c r="AO675" s="75">
        <f t="shared" si="546"/>
        <v>0</v>
      </c>
      <c r="AP675" s="75">
        <f>IF(AN674=AN675,BG675*AO1,(AP674-15)*AO1)</f>
        <v>0</v>
      </c>
      <c r="AQ675" s="75">
        <f>IF(AO675=12,(AQ674+1)*AO1,AQ674*AO1)</f>
        <v>0</v>
      </c>
      <c r="AR675" s="91">
        <f>SUM(MONTH(BC674+14)*AS1)</f>
        <v>0</v>
      </c>
      <c r="AS675" s="91">
        <f>SUM(DAY(BC674+14)*AS1)</f>
        <v>0</v>
      </c>
      <c r="AT675" s="91">
        <f>SUM(YEAR(BC674+14)*AS1)</f>
        <v>0</v>
      </c>
      <c r="AU675" s="91">
        <f>SUM(MONTH(BC674+7)*AV1)</f>
        <v>0</v>
      </c>
      <c r="AV675" s="91">
        <f>SUM(DAY(BC674+7)*AV1)</f>
        <v>0</v>
      </c>
      <c r="AW675" s="91">
        <f>SUM(YEAR(BC674+7)*AV1)</f>
        <v>0</v>
      </c>
      <c r="AX675" s="91">
        <f t="shared" si="524"/>
        <v>1</v>
      </c>
      <c r="AY675" s="91">
        <f t="shared" si="522"/>
        <v>1</v>
      </c>
      <c r="AZ675" s="91">
        <f t="shared" si="523"/>
        <v>0</v>
      </c>
      <c r="BA675" s="91">
        <f t="shared" si="523"/>
        <v>0</v>
      </c>
      <c r="BB675" s="79">
        <f t="shared" si="525"/>
        <v>0</v>
      </c>
      <c r="BC675" s="91">
        <f t="shared" si="526"/>
        <v>0</v>
      </c>
      <c r="BD675" s="75" t="s">
        <v>59</v>
      </c>
      <c r="BE675" s="91">
        <f>IF(BC675&lt;BU42,((BC675*10)+5),999999)</f>
        <v>5</v>
      </c>
      <c r="BF675" s="91">
        <f t="shared" si="527"/>
        <v>1</v>
      </c>
      <c r="BG675" s="75">
        <f t="shared" si="528"/>
        <v>0</v>
      </c>
      <c r="BH675" s="75">
        <f t="shared" si="547"/>
        <v>0</v>
      </c>
      <c r="BI675" s="75" t="b">
        <f t="shared" si="529"/>
        <v>0</v>
      </c>
      <c r="BJ675" s="75">
        <f t="shared" si="530"/>
        <v>0</v>
      </c>
      <c r="BK675" s="75">
        <f t="shared" si="531"/>
        <v>0</v>
      </c>
      <c r="BL675" s="75" t="b">
        <f t="shared" si="532"/>
        <v>1</v>
      </c>
      <c r="BM675" s="75">
        <f t="shared" si="533"/>
        <v>0</v>
      </c>
      <c r="BN675" s="75">
        <f t="shared" si="534"/>
        <v>0</v>
      </c>
      <c r="BO675" s="75" t="b">
        <f t="shared" si="535"/>
        <v>0</v>
      </c>
      <c r="BP675" s="75">
        <f t="shared" si="536"/>
        <v>0</v>
      </c>
      <c r="BQ675" s="75">
        <f t="shared" si="537"/>
        <v>0</v>
      </c>
      <c r="BR675" s="75"/>
      <c r="BS675" s="72" t="b">
        <f t="shared" si="561"/>
        <v>0</v>
      </c>
      <c r="BT675" s="72">
        <f t="shared" si="566"/>
        <v>0</v>
      </c>
      <c r="BU675" s="69" t="str">
        <f t="shared" si="565"/>
        <v/>
      </c>
      <c r="BV675" s="75"/>
      <c r="BW675" s="75"/>
      <c r="BX675" s="105"/>
      <c r="BY675" s="75"/>
      <c r="BZ675" s="75"/>
      <c r="CA675" s="75"/>
      <c r="CB675" s="75"/>
      <c r="CC675" s="75"/>
      <c r="CD675" s="79">
        <f t="shared" si="538"/>
        <v>0</v>
      </c>
      <c r="CE675" s="92">
        <f>IF(CD675&lt;CE3,CD675,CE3)</f>
        <v>0</v>
      </c>
      <c r="CF675" s="72" t="str">
        <f>IF(CE675&gt;=CE3,"BALLOON","PMT")</f>
        <v>PMT</v>
      </c>
      <c r="CG675" s="91">
        <f t="shared" si="548"/>
        <v>0</v>
      </c>
      <c r="CH675" s="91">
        <f>IF(BX1=360,CB5,CG675)</f>
        <v>0</v>
      </c>
      <c r="CI675" s="75" t="b">
        <f t="shared" si="539"/>
        <v>0</v>
      </c>
      <c r="CJ675" s="75">
        <f t="shared" si="549"/>
        <v>0</v>
      </c>
      <c r="CK675" s="75">
        <f>SUM(CJ675*CK1)</f>
        <v>0</v>
      </c>
      <c r="CL675" s="98">
        <f t="shared" si="540"/>
        <v>0</v>
      </c>
      <c r="CM675" s="97">
        <f>IF(CF675="PMT",E16-CL675,0)</f>
        <v>0</v>
      </c>
      <c r="CN675" s="97">
        <f t="shared" si="554"/>
        <v>0</v>
      </c>
      <c r="CO675" s="97">
        <f t="shared" si="541"/>
        <v>0</v>
      </c>
      <c r="CP675" s="97">
        <f t="shared" si="542"/>
        <v>0</v>
      </c>
      <c r="CQ675" s="94">
        <f t="shared" si="543"/>
        <v>0</v>
      </c>
      <c r="CR675" s="95">
        <f t="shared" si="550"/>
        <v>0</v>
      </c>
      <c r="CS675" s="96">
        <f t="shared" si="544"/>
        <v>0</v>
      </c>
      <c r="CT675" s="75">
        <f t="shared" si="553"/>
        <v>0</v>
      </c>
      <c r="CU675" s="99">
        <f t="shared" si="545"/>
        <v>0</v>
      </c>
      <c r="CV675" s="99">
        <f t="shared" si="521"/>
        <v>0</v>
      </c>
      <c r="CW675" s="100">
        <f t="shared" si="551"/>
        <v>0</v>
      </c>
      <c r="CX675" s="75">
        <f>SUM(CR675*CT675*BE1)</f>
        <v>0</v>
      </c>
    </row>
    <row r="676" spans="1:102" ht="18.95" customHeight="1">
      <c r="A676" s="45" t="str">
        <f t="shared" si="520"/>
        <v/>
      </c>
      <c r="B676" s="55" t="str">
        <f t="shared" si="557"/>
        <v/>
      </c>
      <c r="C676" s="47" t="str">
        <f t="shared" si="556"/>
        <v/>
      </c>
      <c r="D676" s="56" t="str">
        <f t="shared" si="558"/>
        <v/>
      </c>
      <c r="E676" s="121" t="str">
        <f t="shared" si="562"/>
        <v/>
      </c>
      <c r="F676" s="121"/>
      <c r="G676" s="57" t="str">
        <f t="shared" si="559"/>
        <v/>
      </c>
      <c r="H676" s="57" t="str">
        <f t="shared" si="560"/>
        <v/>
      </c>
      <c r="I676" s="128" t="str">
        <f t="shared" si="563"/>
        <v/>
      </c>
      <c r="J676" s="128" t="str">
        <f t="shared" si="564"/>
        <v/>
      </c>
      <c r="K676" s="140" t="str">
        <f t="shared" si="552"/>
        <v/>
      </c>
      <c r="L676" s="140"/>
      <c r="M676" s="139" t="str">
        <f t="shared" ref="M676:M716" si="567">IF(C676="","","$____________")</f>
        <v/>
      </c>
      <c r="N676" s="139"/>
      <c r="O676" s="46" t="str">
        <f t="shared" si="518"/>
        <v/>
      </c>
      <c r="P676" s="51" t="str">
        <f t="shared" si="519"/>
        <v/>
      </c>
      <c r="Q676" s="51"/>
      <c r="R676" s="75">
        <f>IF(R675+1&lt;13,(R675+1)*S1,1*S1)</f>
        <v>0</v>
      </c>
      <c r="S676" s="75">
        <f>SUM(BG676*S1)</f>
        <v>0</v>
      </c>
      <c r="T676" s="75">
        <f>IF(R676=1,(T675+1)*S1,T675*S1)</f>
        <v>0</v>
      </c>
      <c r="U676" s="75">
        <f>IF(U675+3&lt;13,(U675+3)*V1,(U675-9)*V1)</f>
        <v>0</v>
      </c>
      <c r="V676" s="75">
        <f>SUM(BG676*V1)</f>
        <v>0</v>
      </c>
      <c r="W676" s="75">
        <f>IF(U676&lt;4,(W675+1)*V1,W675*V1)</f>
        <v>0</v>
      </c>
      <c r="X676" s="75">
        <f>IF(X675+6&lt;13,(X675+6)*Y1,(X675-6)*Y1)</f>
        <v>0</v>
      </c>
      <c r="Y676" s="75">
        <f>SUM(BG676*Y1)</f>
        <v>0</v>
      </c>
      <c r="Z676" s="75">
        <f>IF(X676&lt;6,(Z675+1)*Y1,Z675*Y1)</f>
        <v>0</v>
      </c>
      <c r="AA676" s="75">
        <f>SUM(AA675*AB1)</f>
        <v>0</v>
      </c>
      <c r="AB676" s="75">
        <f>SUM(BG676*AB1)</f>
        <v>0</v>
      </c>
      <c r="AC676" s="75">
        <f>SUM(AC675+1*AB1)</f>
        <v>0</v>
      </c>
      <c r="AD676" s="75">
        <v>0</v>
      </c>
      <c r="AE676" s="75">
        <v>0</v>
      </c>
      <c r="AF676" s="75">
        <v>0</v>
      </c>
      <c r="AG676" s="75">
        <f>IF(AG675+2&lt;13,(AG675+2)*AH1,(AG675-10)*AH1)</f>
        <v>0</v>
      </c>
      <c r="AH676" s="75">
        <f>SUM(BG676*AH1)</f>
        <v>0</v>
      </c>
      <c r="AI676" s="75">
        <f>IF(AG676&lt;3,(AI675+1)*AH1,AI675*AH1)</f>
        <v>0</v>
      </c>
      <c r="AJ676" s="75">
        <f>IF(AJ674=AJ675,(AJ675+1-AK676)*AL1,AJ675*AL1)</f>
        <v>0</v>
      </c>
      <c r="AK676" s="75">
        <f t="shared" si="555"/>
        <v>0</v>
      </c>
      <c r="AL676" s="75">
        <f>IF(AJ676-AJ675=0,(AL675+15)*AL1,AM1*AL1)</f>
        <v>0</v>
      </c>
      <c r="AM676" s="75">
        <f>IF(AK676=12,(AM675+1)*AL1,AM675*AL1)</f>
        <v>0</v>
      </c>
      <c r="AN676" s="75">
        <f>IF(AN674=AN675,(AN675+1-AO676)*AO1,AN675*AO1)</f>
        <v>0</v>
      </c>
      <c r="AO676" s="75">
        <f t="shared" si="546"/>
        <v>0</v>
      </c>
      <c r="AP676" s="75">
        <f>IF(AN675=AN676,BG676*AO1,(AP675-15)*AO1)</f>
        <v>0</v>
      </c>
      <c r="AQ676" s="75">
        <f>IF(AO676=12,(AQ675+1)*AO1,AQ675*AO1)</f>
        <v>0</v>
      </c>
      <c r="AR676" s="91">
        <f>SUM(MONTH(BC675+14)*AS1)</f>
        <v>0</v>
      </c>
      <c r="AS676" s="91">
        <f>SUM(DAY(BC675+14)*AS1)</f>
        <v>0</v>
      </c>
      <c r="AT676" s="91">
        <f>SUM(YEAR(BC675+14)*AS1)</f>
        <v>0</v>
      </c>
      <c r="AU676" s="91">
        <f>SUM(MONTH(BC675+7)*AV1)</f>
        <v>0</v>
      </c>
      <c r="AV676" s="91">
        <f>SUM(DAY(BC675+7)*AV1)</f>
        <v>0</v>
      </c>
      <c r="AW676" s="91">
        <f>SUM(YEAR(BC675+7)*AV1)</f>
        <v>0</v>
      </c>
      <c r="AX676" s="91">
        <f t="shared" si="524"/>
        <v>1</v>
      </c>
      <c r="AY676" s="91">
        <f t="shared" si="522"/>
        <v>1</v>
      </c>
      <c r="AZ676" s="91">
        <f t="shared" si="523"/>
        <v>0</v>
      </c>
      <c r="BA676" s="91">
        <f t="shared" si="523"/>
        <v>0</v>
      </c>
      <c r="BB676" s="79">
        <f t="shared" si="525"/>
        <v>0</v>
      </c>
      <c r="BC676" s="91">
        <f t="shared" si="526"/>
        <v>0</v>
      </c>
      <c r="BD676" s="75" t="s">
        <v>59</v>
      </c>
      <c r="BE676" s="91">
        <f>IF(BC676&lt;BU42,((BC676*10)+5),999999)</f>
        <v>5</v>
      </c>
      <c r="BF676" s="91">
        <f t="shared" si="527"/>
        <v>1</v>
      </c>
      <c r="BG676" s="75">
        <f t="shared" si="528"/>
        <v>0</v>
      </c>
      <c r="BH676" s="75">
        <f t="shared" si="547"/>
        <v>0</v>
      </c>
      <c r="BI676" s="75" t="b">
        <f t="shared" si="529"/>
        <v>0</v>
      </c>
      <c r="BJ676" s="75">
        <f t="shared" si="530"/>
        <v>0</v>
      </c>
      <c r="BK676" s="75">
        <f t="shared" si="531"/>
        <v>0</v>
      </c>
      <c r="BL676" s="75" t="b">
        <f t="shared" si="532"/>
        <v>1</v>
      </c>
      <c r="BM676" s="75">
        <f t="shared" si="533"/>
        <v>0</v>
      </c>
      <c r="BN676" s="75">
        <f t="shared" si="534"/>
        <v>0</v>
      </c>
      <c r="BO676" s="75" t="b">
        <f t="shared" si="535"/>
        <v>0</v>
      </c>
      <c r="BP676" s="75">
        <f t="shared" si="536"/>
        <v>0</v>
      </c>
      <c r="BQ676" s="75">
        <f t="shared" si="537"/>
        <v>0</v>
      </c>
      <c r="BR676" s="75"/>
      <c r="BS676" s="72" t="b">
        <f t="shared" si="561"/>
        <v>0</v>
      </c>
      <c r="BT676" s="72">
        <f t="shared" si="566"/>
        <v>0</v>
      </c>
      <c r="BU676" s="69" t="str">
        <f t="shared" si="565"/>
        <v/>
      </c>
      <c r="BV676" s="75"/>
      <c r="BW676" s="75"/>
      <c r="BX676" s="105"/>
      <c r="BY676" s="75"/>
      <c r="BZ676" s="75"/>
      <c r="CA676" s="75"/>
      <c r="CB676" s="75"/>
      <c r="CC676" s="75"/>
      <c r="CD676" s="79">
        <f t="shared" si="538"/>
        <v>0</v>
      </c>
      <c r="CE676" s="92">
        <f>IF(CD676&lt;CE3,CD676,CE3)</f>
        <v>0</v>
      </c>
      <c r="CF676" s="72" t="str">
        <f>IF(CE676&gt;=CE3,"BALLOON","PMT")</f>
        <v>PMT</v>
      </c>
      <c r="CG676" s="91">
        <f t="shared" si="548"/>
        <v>0</v>
      </c>
      <c r="CH676" s="91">
        <f>IF(BX1=360,CB5,CG676)</f>
        <v>0</v>
      </c>
      <c r="CI676" s="75" t="b">
        <f t="shared" si="539"/>
        <v>0</v>
      </c>
      <c r="CJ676" s="75">
        <f t="shared" si="549"/>
        <v>0</v>
      </c>
      <c r="CK676" s="75">
        <f>SUM(CJ676*CK1)</f>
        <v>0</v>
      </c>
      <c r="CL676" s="98">
        <f t="shared" si="540"/>
        <v>0</v>
      </c>
      <c r="CM676" s="97">
        <f>IF(CF676="PMT",E16-CL676,0)</f>
        <v>0</v>
      </c>
      <c r="CN676" s="97">
        <f t="shared" si="554"/>
        <v>0</v>
      </c>
      <c r="CO676" s="97">
        <f t="shared" si="541"/>
        <v>0</v>
      </c>
      <c r="CP676" s="97">
        <f t="shared" si="542"/>
        <v>0</v>
      </c>
      <c r="CQ676" s="94">
        <f t="shared" si="543"/>
        <v>0</v>
      </c>
      <c r="CR676" s="95">
        <f t="shared" si="550"/>
        <v>0</v>
      </c>
      <c r="CS676" s="96">
        <f t="shared" si="544"/>
        <v>0</v>
      </c>
      <c r="CT676" s="75">
        <f t="shared" si="553"/>
        <v>0</v>
      </c>
      <c r="CU676" s="99">
        <f t="shared" si="545"/>
        <v>0</v>
      </c>
      <c r="CV676" s="99">
        <f t="shared" si="521"/>
        <v>0</v>
      </c>
      <c r="CW676" s="100">
        <f t="shared" si="551"/>
        <v>0</v>
      </c>
      <c r="CX676" s="75">
        <f>SUM(CR676*CT676*BE1)</f>
        <v>0</v>
      </c>
    </row>
    <row r="677" spans="1:102" ht="18.95" customHeight="1">
      <c r="A677" s="45" t="str">
        <f t="shared" si="520"/>
        <v/>
      </c>
      <c r="B677" s="55" t="str">
        <f t="shared" si="557"/>
        <v/>
      </c>
      <c r="C677" s="47" t="str">
        <f t="shared" si="556"/>
        <v/>
      </c>
      <c r="D677" s="56" t="str">
        <f t="shared" si="558"/>
        <v/>
      </c>
      <c r="E677" s="121" t="str">
        <f t="shared" si="562"/>
        <v/>
      </c>
      <c r="F677" s="121"/>
      <c r="G677" s="57" t="str">
        <f t="shared" si="559"/>
        <v/>
      </c>
      <c r="H677" s="57" t="str">
        <f t="shared" si="560"/>
        <v/>
      </c>
      <c r="I677" s="128" t="str">
        <f t="shared" si="563"/>
        <v/>
      </c>
      <c r="J677" s="128" t="str">
        <f t="shared" si="564"/>
        <v/>
      </c>
      <c r="K677" s="140" t="str">
        <f t="shared" si="552"/>
        <v/>
      </c>
      <c r="L677" s="140"/>
      <c r="M677" s="139" t="str">
        <f t="shared" si="567"/>
        <v/>
      </c>
      <c r="N677" s="139"/>
      <c r="O677" s="46" t="str">
        <f t="shared" si="518"/>
        <v/>
      </c>
      <c r="P677" s="51" t="str">
        <f t="shared" si="519"/>
        <v/>
      </c>
      <c r="Q677" s="51"/>
      <c r="R677" s="75">
        <f>IF(R676+1&lt;13,(R676+1)*S1,1*S1)</f>
        <v>0</v>
      </c>
      <c r="S677" s="75">
        <f>SUM(BG677*S1)</f>
        <v>0</v>
      </c>
      <c r="T677" s="75">
        <f>IF(R677=1,(T676+1)*S1,T676*S1)</f>
        <v>0</v>
      </c>
      <c r="U677" s="75">
        <f>IF(U676+3&lt;13,(U676+3)*V1,(U676-9)*V1)</f>
        <v>0</v>
      </c>
      <c r="V677" s="75">
        <f>SUM(BG677*V1)</f>
        <v>0</v>
      </c>
      <c r="W677" s="75">
        <f>IF(U677&lt;4,(W676+1)*V1,W676*V1)</f>
        <v>0</v>
      </c>
      <c r="X677" s="75">
        <f>IF(X676+6&lt;13,(X676+6)*Y1,(X676-6)*Y1)</f>
        <v>0</v>
      </c>
      <c r="Y677" s="75">
        <f>SUM(BG677*Y1)</f>
        <v>0</v>
      </c>
      <c r="Z677" s="75">
        <f>IF(X677&lt;6,(Z676+1)*Y1,Z676*Y1)</f>
        <v>0</v>
      </c>
      <c r="AA677" s="75">
        <f>SUM(AA676*AB1)</f>
        <v>0</v>
      </c>
      <c r="AB677" s="75">
        <f>SUM(BG677*AB1)</f>
        <v>0</v>
      </c>
      <c r="AC677" s="75">
        <f>SUM(AC676+1*AB1)</f>
        <v>0</v>
      </c>
      <c r="AD677" s="75">
        <v>0</v>
      </c>
      <c r="AE677" s="75">
        <v>0</v>
      </c>
      <c r="AF677" s="75">
        <v>0</v>
      </c>
      <c r="AG677" s="75">
        <f>IF(AG676+2&lt;13,(AG676+2)*AH1,(AG676-10)*AH1)</f>
        <v>0</v>
      </c>
      <c r="AH677" s="75">
        <f>SUM(BG677*AH1)</f>
        <v>0</v>
      </c>
      <c r="AI677" s="75">
        <f>IF(AG677&lt;3,(AI676+1)*AH1,AI676*AH1)</f>
        <v>0</v>
      </c>
      <c r="AJ677" s="75">
        <f>IF(AJ675=AJ676,(AJ676+1-AK677)*AL1,AJ676*AL1)</f>
        <v>0</v>
      </c>
      <c r="AK677" s="75">
        <f t="shared" si="555"/>
        <v>0</v>
      </c>
      <c r="AL677" s="75">
        <f>IF(AJ677-AJ676=0,(AL676+15)*AL1,AM1*AL1)</f>
        <v>0</v>
      </c>
      <c r="AM677" s="75">
        <f>IF(AK677=12,(AM676+1)*AL1,AM676*AL1)</f>
        <v>0</v>
      </c>
      <c r="AN677" s="75">
        <f>IF(AN675=AN676,(AN676+1-AO677)*AO1,AN676*AO1)</f>
        <v>0</v>
      </c>
      <c r="AO677" s="75">
        <f t="shared" si="546"/>
        <v>0</v>
      </c>
      <c r="AP677" s="75">
        <f>IF(AN676=AN677,BG677*AO1,(AP676-15)*AO1)</f>
        <v>0</v>
      </c>
      <c r="AQ677" s="75">
        <f>IF(AO677=12,(AQ676+1)*AO1,AQ676*AO1)</f>
        <v>0</v>
      </c>
      <c r="AR677" s="91">
        <f>SUM(MONTH(BC676+14)*AS1)</f>
        <v>0</v>
      </c>
      <c r="AS677" s="91">
        <f>SUM(DAY(BC676+14)*AS1)</f>
        <v>0</v>
      </c>
      <c r="AT677" s="91">
        <f>SUM(YEAR(BC676+14)*AS1)</f>
        <v>0</v>
      </c>
      <c r="AU677" s="91">
        <f>SUM(MONTH(BC676+7)*AV1)</f>
        <v>0</v>
      </c>
      <c r="AV677" s="91">
        <f>SUM(DAY(BC676+7)*AV1)</f>
        <v>0</v>
      </c>
      <c r="AW677" s="91">
        <f>SUM(YEAR(BC676+7)*AV1)</f>
        <v>0</v>
      </c>
      <c r="AX677" s="91">
        <f t="shared" si="524"/>
        <v>1</v>
      </c>
      <c r="AY677" s="91">
        <f t="shared" si="522"/>
        <v>1</v>
      </c>
      <c r="AZ677" s="91">
        <f t="shared" si="523"/>
        <v>0</v>
      </c>
      <c r="BA677" s="91">
        <f t="shared" si="523"/>
        <v>0</v>
      </c>
      <c r="BB677" s="79">
        <f t="shared" si="525"/>
        <v>0</v>
      </c>
      <c r="BC677" s="91">
        <f t="shared" si="526"/>
        <v>0</v>
      </c>
      <c r="BD677" s="75" t="s">
        <v>59</v>
      </c>
      <c r="BE677" s="91">
        <f>IF(BC677&lt;BU42,((BC677*10)+5),999999)</f>
        <v>5</v>
      </c>
      <c r="BF677" s="91">
        <f t="shared" si="527"/>
        <v>1</v>
      </c>
      <c r="BG677" s="75">
        <f t="shared" si="528"/>
        <v>0</v>
      </c>
      <c r="BH677" s="75">
        <f t="shared" si="547"/>
        <v>0</v>
      </c>
      <c r="BI677" s="75" t="b">
        <f t="shared" si="529"/>
        <v>0</v>
      </c>
      <c r="BJ677" s="75">
        <f t="shared" si="530"/>
        <v>0</v>
      </c>
      <c r="BK677" s="75">
        <f t="shared" si="531"/>
        <v>0</v>
      </c>
      <c r="BL677" s="75" t="b">
        <f t="shared" si="532"/>
        <v>1</v>
      </c>
      <c r="BM677" s="75">
        <f t="shared" si="533"/>
        <v>0</v>
      </c>
      <c r="BN677" s="75">
        <f t="shared" si="534"/>
        <v>0</v>
      </c>
      <c r="BO677" s="75" t="b">
        <f t="shared" si="535"/>
        <v>0</v>
      </c>
      <c r="BP677" s="75">
        <f t="shared" si="536"/>
        <v>0</v>
      </c>
      <c r="BQ677" s="75">
        <f t="shared" si="537"/>
        <v>0</v>
      </c>
      <c r="BR677" s="75"/>
      <c r="BS677" s="72" t="b">
        <f t="shared" si="561"/>
        <v>0</v>
      </c>
      <c r="BT677" s="72">
        <f t="shared" si="566"/>
        <v>0</v>
      </c>
      <c r="BU677" s="69" t="str">
        <f t="shared" si="565"/>
        <v/>
      </c>
      <c r="BV677" s="75"/>
      <c r="BW677" s="75"/>
      <c r="BX677" s="105"/>
      <c r="BY677" s="75"/>
      <c r="BZ677" s="75"/>
      <c r="CA677" s="75"/>
      <c r="CB677" s="75"/>
      <c r="CC677" s="75"/>
      <c r="CD677" s="79">
        <f t="shared" si="538"/>
        <v>0</v>
      </c>
      <c r="CE677" s="92">
        <f>IF(CD677&lt;CE3,CD677,CE3)</f>
        <v>0</v>
      </c>
      <c r="CF677" s="72" t="str">
        <f>IF(CE677&gt;=CE3,"BALLOON","PMT")</f>
        <v>PMT</v>
      </c>
      <c r="CG677" s="91">
        <f t="shared" si="548"/>
        <v>0</v>
      </c>
      <c r="CH677" s="91">
        <f>IF(BX1=360,CB5,CG677)</f>
        <v>0</v>
      </c>
      <c r="CI677" s="75" t="b">
        <f t="shared" si="539"/>
        <v>0</v>
      </c>
      <c r="CJ677" s="75">
        <f t="shared" si="549"/>
        <v>0</v>
      </c>
      <c r="CK677" s="75">
        <f>SUM(CJ677*CK1)</f>
        <v>0</v>
      </c>
      <c r="CL677" s="98">
        <f t="shared" si="540"/>
        <v>0</v>
      </c>
      <c r="CM677" s="97">
        <f>IF(CF677="PMT",E16-CL677,0)</f>
        <v>0</v>
      </c>
      <c r="CN677" s="97">
        <f t="shared" si="554"/>
        <v>0</v>
      </c>
      <c r="CO677" s="97">
        <f t="shared" si="541"/>
        <v>0</v>
      </c>
      <c r="CP677" s="97">
        <f t="shared" si="542"/>
        <v>0</v>
      </c>
      <c r="CQ677" s="94">
        <f t="shared" si="543"/>
        <v>0</v>
      </c>
      <c r="CR677" s="95">
        <f t="shared" si="550"/>
        <v>0</v>
      </c>
      <c r="CS677" s="96">
        <f t="shared" si="544"/>
        <v>0</v>
      </c>
      <c r="CT677" s="75">
        <f t="shared" si="553"/>
        <v>0</v>
      </c>
      <c r="CU677" s="99">
        <f t="shared" si="545"/>
        <v>0</v>
      </c>
      <c r="CV677" s="99">
        <f t="shared" si="521"/>
        <v>0</v>
      </c>
      <c r="CW677" s="100">
        <f t="shared" si="551"/>
        <v>0</v>
      </c>
      <c r="CX677" s="75">
        <f>SUM(CR677*CT677*BE1)</f>
        <v>0</v>
      </c>
    </row>
    <row r="678" spans="1:102" ht="18.95" customHeight="1">
      <c r="A678" s="45" t="str">
        <f t="shared" si="520"/>
        <v/>
      </c>
      <c r="B678" s="55" t="str">
        <f t="shared" si="557"/>
        <v/>
      </c>
      <c r="C678" s="47" t="str">
        <f t="shared" si="556"/>
        <v/>
      </c>
      <c r="D678" s="56" t="str">
        <f t="shared" si="558"/>
        <v/>
      </c>
      <c r="E678" s="121" t="str">
        <f t="shared" si="562"/>
        <v/>
      </c>
      <c r="F678" s="121"/>
      <c r="G678" s="57" t="str">
        <f t="shared" si="559"/>
        <v/>
      </c>
      <c r="H678" s="57" t="str">
        <f t="shared" si="560"/>
        <v/>
      </c>
      <c r="I678" s="128" t="str">
        <f t="shared" si="563"/>
        <v/>
      </c>
      <c r="J678" s="128" t="str">
        <f t="shared" si="564"/>
        <v/>
      </c>
      <c r="K678" s="140" t="str">
        <f t="shared" si="552"/>
        <v/>
      </c>
      <c r="L678" s="140"/>
      <c r="M678" s="139" t="str">
        <f t="shared" si="567"/>
        <v/>
      </c>
      <c r="N678" s="139"/>
      <c r="O678" s="46" t="str">
        <f t="shared" si="518"/>
        <v/>
      </c>
      <c r="P678" s="51" t="str">
        <f t="shared" si="519"/>
        <v/>
      </c>
      <c r="Q678" s="51"/>
      <c r="R678" s="75">
        <f>IF(R677+1&lt;13,(R677+1)*S1,1*S1)</f>
        <v>0</v>
      </c>
      <c r="S678" s="75">
        <f>SUM(BG678*S1)</f>
        <v>0</v>
      </c>
      <c r="T678" s="75">
        <f>IF(R678=1,(T677+1)*S1,T677*S1)</f>
        <v>0</v>
      </c>
      <c r="U678" s="75">
        <f>IF(U677+3&lt;13,(U677+3)*V1,(U677-9)*V1)</f>
        <v>0</v>
      </c>
      <c r="V678" s="75">
        <f>SUM(BG678*V1)</f>
        <v>0</v>
      </c>
      <c r="W678" s="75">
        <f>IF(U678&lt;4,(W677+1)*V1,W677*V1)</f>
        <v>0</v>
      </c>
      <c r="X678" s="75">
        <f>IF(X677+6&lt;13,(X677+6)*Y1,(X677-6)*Y1)</f>
        <v>0</v>
      </c>
      <c r="Y678" s="75">
        <f>SUM(BG678*Y1)</f>
        <v>0</v>
      </c>
      <c r="Z678" s="75">
        <f>IF(X678&lt;6,(Z677+1)*Y1,Z677*Y1)</f>
        <v>0</v>
      </c>
      <c r="AA678" s="75">
        <f>SUM(AA677*AB1)</f>
        <v>0</v>
      </c>
      <c r="AB678" s="75">
        <f>SUM(BG678*AB1)</f>
        <v>0</v>
      </c>
      <c r="AC678" s="75">
        <f>SUM(AC677+1*AB1)</f>
        <v>0</v>
      </c>
      <c r="AD678" s="75">
        <v>0</v>
      </c>
      <c r="AE678" s="75">
        <v>0</v>
      </c>
      <c r="AF678" s="75">
        <v>0</v>
      </c>
      <c r="AG678" s="75">
        <f>IF(AG677+2&lt;13,(AG677+2)*AH1,(AG677-10)*AH1)</f>
        <v>0</v>
      </c>
      <c r="AH678" s="75">
        <f>SUM(BG678*AH1)</f>
        <v>0</v>
      </c>
      <c r="AI678" s="75">
        <f>IF(AG678&lt;3,(AI677+1)*AH1,AI677*AH1)</f>
        <v>0</v>
      </c>
      <c r="AJ678" s="75">
        <f>IF(AJ676=AJ677,(AJ677+1-AK678)*AL1,AJ677*AL1)</f>
        <v>0</v>
      </c>
      <c r="AK678" s="75">
        <f t="shared" si="555"/>
        <v>0</v>
      </c>
      <c r="AL678" s="75">
        <f>IF(AJ678-AJ677=0,(AL677+15)*AL1,AM1*AL1)</f>
        <v>0</v>
      </c>
      <c r="AM678" s="75">
        <f>IF(AK678=12,(AM677+1)*AL1,AM677*AL1)</f>
        <v>0</v>
      </c>
      <c r="AN678" s="75">
        <f>IF(AN676=AN677,(AN677+1-AO678)*AO1,AN677*AO1)</f>
        <v>0</v>
      </c>
      <c r="AO678" s="75">
        <f t="shared" si="546"/>
        <v>0</v>
      </c>
      <c r="AP678" s="75">
        <f>IF(AN677=AN678,BG678*AO1,(AP677-15)*AO1)</f>
        <v>0</v>
      </c>
      <c r="AQ678" s="75">
        <f>IF(AO678=12,(AQ677+1)*AO1,AQ677*AO1)</f>
        <v>0</v>
      </c>
      <c r="AR678" s="91">
        <f>SUM(MONTH(BC677+14)*AS1)</f>
        <v>0</v>
      </c>
      <c r="AS678" s="91">
        <f>SUM(DAY(BC677+14)*AS1)</f>
        <v>0</v>
      </c>
      <c r="AT678" s="91">
        <f>SUM(YEAR(BC677+14)*AS1)</f>
        <v>0</v>
      </c>
      <c r="AU678" s="91">
        <f>SUM(MONTH(BC677+7)*AV1)</f>
        <v>0</v>
      </c>
      <c r="AV678" s="91">
        <f>SUM(DAY(BC677+7)*AV1)</f>
        <v>0</v>
      </c>
      <c r="AW678" s="91">
        <f>SUM(YEAR(BC677+7)*AV1)</f>
        <v>0</v>
      </c>
      <c r="AX678" s="91">
        <f t="shared" si="524"/>
        <v>1</v>
      </c>
      <c r="AY678" s="91">
        <f t="shared" si="522"/>
        <v>1</v>
      </c>
      <c r="AZ678" s="91">
        <f t="shared" si="523"/>
        <v>0</v>
      </c>
      <c r="BA678" s="91">
        <f t="shared" si="523"/>
        <v>0</v>
      </c>
      <c r="BB678" s="79">
        <f t="shared" si="525"/>
        <v>0</v>
      </c>
      <c r="BC678" s="91">
        <f t="shared" si="526"/>
        <v>0</v>
      </c>
      <c r="BD678" s="75" t="s">
        <v>59</v>
      </c>
      <c r="BE678" s="91">
        <f>IF(BC678&lt;BU42,((BC678*10)+5),999999)</f>
        <v>5</v>
      </c>
      <c r="BF678" s="91">
        <f t="shared" si="527"/>
        <v>1</v>
      </c>
      <c r="BG678" s="75">
        <f t="shared" si="528"/>
        <v>0</v>
      </c>
      <c r="BH678" s="75">
        <f t="shared" si="547"/>
        <v>0</v>
      </c>
      <c r="BI678" s="75" t="b">
        <f t="shared" si="529"/>
        <v>0</v>
      </c>
      <c r="BJ678" s="75">
        <f t="shared" si="530"/>
        <v>0</v>
      </c>
      <c r="BK678" s="75">
        <f t="shared" si="531"/>
        <v>0</v>
      </c>
      <c r="BL678" s="75" t="b">
        <f t="shared" si="532"/>
        <v>1</v>
      </c>
      <c r="BM678" s="75">
        <f t="shared" si="533"/>
        <v>0</v>
      </c>
      <c r="BN678" s="75">
        <f t="shared" si="534"/>
        <v>0</v>
      </c>
      <c r="BO678" s="75" t="b">
        <f t="shared" si="535"/>
        <v>0</v>
      </c>
      <c r="BP678" s="75">
        <f t="shared" si="536"/>
        <v>0</v>
      </c>
      <c r="BQ678" s="75">
        <f t="shared" si="537"/>
        <v>0</v>
      </c>
      <c r="BR678" s="75"/>
      <c r="BS678" s="72" t="b">
        <f t="shared" si="561"/>
        <v>0</v>
      </c>
      <c r="BT678" s="72">
        <f t="shared" si="566"/>
        <v>0</v>
      </c>
      <c r="BU678" s="69" t="str">
        <f t="shared" si="565"/>
        <v/>
      </c>
      <c r="BV678" s="75"/>
      <c r="BW678" s="75"/>
      <c r="BX678" s="105"/>
      <c r="BY678" s="75"/>
      <c r="BZ678" s="75"/>
      <c r="CA678" s="75"/>
      <c r="CB678" s="75"/>
      <c r="CC678" s="75"/>
      <c r="CD678" s="79">
        <f t="shared" si="538"/>
        <v>0</v>
      </c>
      <c r="CE678" s="92">
        <f>IF(CD678&lt;CE3,CD678,CE3)</f>
        <v>0</v>
      </c>
      <c r="CF678" s="72" t="str">
        <f>IF(CE678&gt;=CE3,"BALLOON","PMT")</f>
        <v>PMT</v>
      </c>
      <c r="CG678" s="91">
        <f t="shared" si="548"/>
        <v>0</v>
      </c>
      <c r="CH678" s="91">
        <f>IF(BX1=360,CB5,CG678)</f>
        <v>0</v>
      </c>
      <c r="CI678" s="75" t="b">
        <f t="shared" si="539"/>
        <v>0</v>
      </c>
      <c r="CJ678" s="75">
        <f t="shared" si="549"/>
        <v>0</v>
      </c>
      <c r="CK678" s="75">
        <f>SUM(CJ678*CK1)</f>
        <v>0</v>
      </c>
      <c r="CL678" s="98">
        <f t="shared" si="540"/>
        <v>0</v>
      </c>
      <c r="CM678" s="97">
        <f>IF(CF678="PMT",E16-CL678,0)</f>
        <v>0</v>
      </c>
      <c r="CN678" s="97">
        <f t="shared" si="554"/>
        <v>0</v>
      </c>
      <c r="CO678" s="97">
        <f t="shared" si="541"/>
        <v>0</v>
      </c>
      <c r="CP678" s="97">
        <f t="shared" si="542"/>
        <v>0</v>
      </c>
      <c r="CQ678" s="94">
        <f t="shared" si="543"/>
        <v>0</v>
      </c>
      <c r="CR678" s="95">
        <f t="shared" si="550"/>
        <v>0</v>
      </c>
      <c r="CS678" s="96">
        <f t="shared" si="544"/>
        <v>0</v>
      </c>
      <c r="CT678" s="75">
        <f t="shared" si="553"/>
        <v>0</v>
      </c>
      <c r="CU678" s="99">
        <f t="shared" si="545"/>
        <v>0</v>
      </c>
      <c r="CV678" s="99">
        <f t="shared" si="521"/>
        <v>0</v>
      </c>
      <c r="CW678" s="100">
        <f t="shared" si="551"/>
        <v>0</v>
      </c>
      <c r="CX678" s="75">
        <f>SUM(CR678*CT678*BE1)</f>
        <v>0</v>
      </c>
    </row>
    <row r="679" spans="1:102" ht="18.95" customHeight="1">
      <c r="A679" s="45" t="str">
        <f t="shared" si="520"/>
        <v/>
      </c>
      <c r="B679" s="55" t="str">
        <f t="shared" si="557"/>
        <v/>
      </c>
      <c r="C679" s="47" t="str">
        <f t="shared" si="556"/>
        <v/>
      </c>
      <c r="D679" s="56" t="str">
        <f t="shared" si="558"/>
        <v/>
      </c>
      <c r="E679" s="121" t="str">
        <f t="shared" si="562"/>
        <v/>
      </c>
      <c r="F679" s="121"/>
      <c r="G679" s="57" t="str">
        <f t="shared" si="559"/>
        <v/>
      </c>
      <c r="H679" s="57" t="str">
        <f t="shared" si="560"/>
        <v/>
      </c>
      <c r="I679" s="128" t="str">
        <f t="shared" si="563"/>
        <v/>
      </c>
      <c r="J679" s="128" t="str">
        <f t="shared" si="564"/>
        <v/>
      </c>
      <c r="K679" s="140" t="str">
        <f t="shared" si="552"/>
        <v/>
      </c>
      <c r="L679" s="140"/>
      <c r="M679" s="139" t="str">
        <f t="shared" si="567"/>
        <v/>
      </c>
      <c r="N679" s="139"/>
      <c r="O679" s="46" t="str">
        <f t="shared" si="518"/>
        <v/>
      </c>
      <c r="P679" s="51" t="str">
        <f t="shared" si="519"/>
        <v/>
      </c>
      <c r="Q679" s="51"/>
      <c r="R679" s="75">
        <f>IF(R678+1&lt;13,(R678+1)*S1,1*S1)</f>
        <v>0</v>
      </c>
      <c r="S679" s="75">
        <f>SUM(BG679*S1)</f>
        <v>0</v>
      </c>
      <c r="T679" s="75">
        <f>IF(R679=1,(T678+1)*S1,T678*S1)</f>
        <v>0</v>
      </c>
      <c r="U679" s="75">
        <f>IF(U678+3&lt;13,(U678+3)*V1,(U678-9)*V1)</f>
        <v>0</v>
      </c>
      <c r="V679" s="75">
        <f>SUM(BG679*V1)</f>
        <v>0</v>
      </c>
      <c r="W679" s="75">
        <f>IF(U679&lt;4,(W678+1)*V1,W678*V1)</f>
        <v>0</v>
      </c>
      <c r="X679" s="75">
        <f>IF(X678+6&lt;13,(X678+6)*Y1,(X678-6)*Y1)</f>
        <v>0</v>
      </c>
      <c r="Y679" s="75">
        <f>SUM(BG679*Y1)</f>
        <v>0</v>
      </c>
      <c r="Z679" s="75">
        <f>IF(X679&lt;6,(Z678+1)*Y1,Z678*Y1)</f>
        <v>0</v>
      </c>
      <c r="AA679" s="75">
        <f>SUM(AA678*AB1)</f>
        <v>0</v>
      </c>
      <c r="AB679" s="75">
        <f>SUM(BG679*AB1)</f>
        <v>0</v>
      </c>
      <c r="AC679" s="75">
        <f>SUM(AC678+1*AB1)</f>
        <v>0</v>
      </c>
      <c r="AD679" s="75">
        <v>0</v>
      </c>
      <c r="AE679" s="75">
        <v>0</v>
      </c>
      <c r="AF679" s="75">
        <v>0</v>
      </c>
      <c r="AG679" s="75">
        <f>IF(AG678+2&lt;13,(AG678+2)*AH1,(AG678-10)*AH1)</f>
        <v>0</v>
      </c>
      <c r="AH679" s="75">
        <f>SUM(BG679*AH1)</f>
        <v>0</v>
      </c>
      <c r="AI679" s="75">
        <f>IF(AG679&lt;3,(AI678+1)*AH1,AI678*AH1)</f>
        <v>0</v>
      </c>
      <c r="AJ679" s="75">
        <f>IF(AJ677=AJ678,(AJ678+1-AK679)*AL1,AJ678*AL1)</f>
        <v>0</v>
      </c>
      <c r="AK679" s="75">
        <f t="shared" si="555"/>
        <v>0</v>
      </c>
      <c r="AL679" s="75">
        <f>IF(AJ679-AJ678=0,(AL678+15)*AL1,AM1*AL1)</f>
        <v>0</v>
      </c>
      <c r="AM679" s="75">
        <f>IF(AK679=12,(AM678+1)*AL1,AM678*AL1)</f>
        <v>0</v>
      </c>
      <c r="AN679" s="75">
        <f>IF(AN677=AN678,(AN678+1-AO679)*AO1,AN678*AO1)</f>
        <v>0</v>
      </c>
      <c r="AO679" s="75">
        <f t="shared" si="546"/>
        <v>0</v>
      </c>
      <c r="AP679" s="75">
        <f>IF(AN678=AN679,BG679*AO1,(AP678-15)*AO1)</f>
        <v>0</v>
      </c>
      <c r="AQ679" s="75">
        <f>IF(AO679=12,(AQ678+1)*AO1,AQ678*AO1)</f>
        <v>0</v>
      </c>
      <c r="AR679" s="91">
        <f>SUM(MONTH(BC678+14)*AS1)</f>
        <v>0</v>
      </c>
      <c r="AS679" s="91">
        <f>SUM(DAY(BC678+14)*AS1)</f>
        <v>0</v>
      </c>
      <c r="AT679" s="91">
        <f>SUM(YEAR(BC678+14)*AS1)</f>
        <v>0</v>
      </c>
      <c r="AU679" s="91">
        <f>SUM(MONTH(BC678+7)*AV1)</f>
        <v>0</v>
      </c>
      <c r="AV679" s="91">
        <f>SUM(DAY(BC678+7)*AV1)</f>
        <v>0</v>
      </c>
      <c r="AW679" s="91">
        <f>SUM(YEAR(BC678+7)*AV1)</f>
        <v>0</v>
      </c>
      <c r="AX679" s="91">
        <f t="shared" si="524"/>
        <v>1</v>
      </c>
      <c r="AY679" s="91">
        <f t="shared" si="522"/>
        <v>1</v>
      </c>
      <c r="AZ679" s="91">
        <f t="shared" si="523"/>
        <v>0</v>
      </c>
      <c r="BA679" s="91">
        <f t="shared" si="523"/>
        <v>0</v>
      </c>
      <c r="BB679" s="79">
        <f t="shared" si="525"/>
        <v>0</v>
      </c>
      <c r="BC679" s="91">
        <f t="shared" si="526"/>
        <v>0</v>
      </c>
      <c r="BD679" s="75" t="s">
        <v>59</v>
      </c>
      <c r="BE679" s="91">
        <f>IF(BC679&lt;BU42,((BC679*10)+5),999999)</f>
        <v>5</v>
      </c>
      <c r="BF679" s="91">
        <f t="shared" si="527"/>
        <v>1</v>
      </c>
      <c r="BG679" s="75">
        <f t="shared" si="528"/>
        <v>0</v>
      </c>
      <c r="BH679" s="75">
        <f t="shared" si="547"/>
        <v>0</v>
      </c>
      <c r="BI679" s="75" t="b">
        <f t="shared" si="529"/>
        <v>0</v>
      </c>
      <c r="BJ679" s="75">
        <f t="shared" si="530"/>
        <v>0</v>
      </c>
      <c r="BK679" s="75">
        <f t="shared" si="531"/>
        <v>0</v>
      </c>
      <c r="BL679" s="75" t="b">
        <f t="shared" si="532"/>
        <v>1</v>
      </c>
      <c r="BM679" s="75">
        <f t="shared" si="533"/>
        <v>0</v>
      </c>
      <c r="BN679" s="75">
        <f t="shared" si="534"/>
        <v>0</v>
      </c>
      <c r="BO679" s="75" t="b">
        <f t="shared" si="535"/>
        <v>0</v>
      </c>
      <c r="BP679" s="75">
        <f t="shared" si="536"/>
        <v>0</v>
      </c>
      <c r="BQ679" s="75">
        <f t="shared" si="537"/>
        <v>0</v>
      </c>
      <c r="BR679" s="75"/>
      <c r="BS679" s="72" t="b">
        <f t="shared" si="561"/>
        <v>0</v>
      </c>
      <c r="BT679" s="72">
        <f t="shared" si="566"/>
        <v>0</v>
      </c>
      <c r="BU679" s="69" t="str">
        <f t="shared" si="565"/>
        <v/>
      </c>
      <c r="BV679" s="75"/>
      <c r="BW679" s="75"/>
      <c r="BX679" s="105"/>
      <c r="BY679" s="75"/>
      <c r="BZ679" s="75"/>
      <c r="CA679" s="75"/>
      <c r="CB679" s="75"/>
      <c r="CC679" s="75"/>
      <c r="CD679" s="79">
        <f t="shared" si="538"/>
        <v>0</v>
      </c>
      <c r="CE679" s="92">
        <f>IF(CD679&lt;CE3,CD679,CE3)</f>
        <v>0</v>
      </c>
      <c r="CF679" s="72" t="str">
        <f>IF(CE679&gt;=CE3,"BALLOON","PMT")</f>
        <v>PMT</v>
      </c>
      <c r="CG679" s="91">
        <f t="shared" si="548"/>
        <v>0</v>
      </c>
      <c r="CH679" s="91">
        <f>IF(BX1=360,CB5,CG679)</f>
        <v>0</v>
      </c>
      <c r="CI679" s="75" t="b">
        <f t="shared" si="539"/>
        <v>0</v>
      </c>
      <c r="CJ679" s="75">
        <f t="shared" si="549"/>
        <v>0</v>
      </c>
      <c r="CK679" s="75">
        <f>SUM(CJ679*CK1)</f>
        <v>0</v>
      </c>
      <c r="CL679" s="98">
        <f t="shared" si="540"/>
        <v>0</v>
      </c>
      <c r="CM679" s="97">
        <f>IF(CF679="PMT",E16-CL679,0)</f>
        <v>0</v>
      </c>
      <c r="CN679" s="97">
        <f t="shared" si="554"/>
        <v>0</v>
      </c>
      <c r="CO679" s="97">
        <f t="shared" si="541"/>
        <v>0</v>
      </c>
      <c r="CP679" s="97">
        <f t="shared" si="542"/>
        <v>0</v>
      </c>
      <c r="CQ679" s="94">
        <f t="shared" si="543"/>
        <v>0</v>
      </c>
      <c r="CR679" s="95">
        <f t="shared" si="550"/>
        <v>0</v>
      </c>
      <c r="CS679" s="96">
        <f t="shared" si="544"/>
        <v>0</v>
      </c>
      <c r="CT679" s="75">
        <f t="shared" si="553"/>
        <v>0</v>
      </c>
      <c r="CU679" s="99">
        <f t="shared" si="545"/>
        <v>0</v>
      </c>
      <c r="CV679" s="99">
        <f t="shared" si="521"/>
        <v>0</v>
      </c>
      <c r="CW679" s="100">
        <f t="shared" si="551"/>
        <v>0</v>
      </c>
      <c r="CX679" s="75">
        <f>SUM(CR679*CT679*BE1)</f>
        <v>0</v>
      </c>
    </row>
    <row r="680" spans="1:102" ht="18.95" customHeight="1">
      <c r="A680" s="45" t="str">
        <f t="shared" si="520"/>
        <v/>
      </c>
      <c r="B680" s="55" t="str">
        <f t="shared" si="557"/>
        <v/>
      </c>
      <c r="C680" s="47" t="str">
        <f t="shared" si="556"/>
        <v/>
      </c>
      <c r="D680" s="56" t="str">
        <f t="shared" si="558"/>
        <v/>
      </c>
      <c r="E680" s="121" t="str">
        <f t="shared" si="562"/>
        <v/>
      </c>
      <c r="F680" s="121"/>
      <c r="G680" s="57" t="str">
        <f t="shared" si="559"/>
        <v/>
      </c>
      <c r="H680" s="57" t="str">
        <f t="shared" si="560"/>
        <v/>
      </c>
      <c r="I680" s="128" t="str">
        <f t="shared" si="563"/>
        <v/>
      </c>
      <c r="J680" s="128" t="str">
        <f t="shared" si="564"/>
        <v/>
      </c>
      <c r="K680" s="140" t="str">
        <f t="shared" si="552"/>
        <v/>
      </c>
      <c r="L680" s="140"/>
      <c r="M680" s="139" t="str">
        <f t="shared" si="567"/>
        <v/>
      </c>
      <c r="N680" s="139"/>
      <c r="O680" s="46" t="str">
        <f t="shared" ref="O680:O716" si="568">IF(C680="","","$_______")</f>
        <v/>
      </c>
      <c r="P680" s="51" t="str">
        <f t="shared" ref="P680:P716" si="569">IF(C680="","","$_______")</f>
        <v/>
      </c>
      <c r="Q680" s="51"/>
      <c r="R680" s="75">
        <f>IF(R679+1&lt;13,(R679+1)*S1,1*S1)</f>
        <v>0</v>
      </c>
      <c r="S680" s="75">
        <f>SUM(BG680*S1)</f>
        <v>0</v>
      </c>
      <c r="T680" s="75">
        <f>IF(R680=1,(T679+1)*S1,T679*S1)</f>
        <v>0</v>
      </c>
      <c r="U680" s="75">
        <f>IF(U679+3&lt;13,(U679+3)*V1,(U679-9)*V1)</f>
        <v>0</v>
      </c>
      <c r="V680" s="75">
        <f>SUM(BG680*V1)</f>
        <v>0</v>
      </c>
      <c r="W680" s="75">
        <f>IF(U680&lt;4,(W679+1)*V1,W679*V1)</f>
        <v>0</v>
      </c>
      <c r="X680" s="75">
        <f>IF(X679+6&lt;13,(X679+6)*Y1,(X679-6)*Y1)</f>
        <v>0</v>
      </c>
      <c r="Y680" s="75">
        <f>SUM(BG680*Y1)</f>
        <v>0</v>
      </c>
      <c r="Z680" s="75">
        <f>IF(X680&lt;6,(Z679+1)*Y1,Z679*Y1)</f>
        <v>0</v>
      </c>
      <c r="AA680" s="75">
        <f>SUM(AA679*AB1)</f>
        <v>0</v>
      </c>
      <c r="AB680" s="75">
        <f>SUM(BG680*AB1)</f>
        <v>0</v>
      </c>
      <c r="AC680" s="75">
        <f>SUM(AC679+1*AB1)</f>
        <v>0</v>
      </c>
      <c r="AD680" s="75">
        <v>0</v>
      </c>
      <c r="AE680" s="75">
        <v>0</v>
      </c>
      <c r="AF680" s="75">
        <v>0</v>
      </c>
      <c r="AG680" s="75">
        <f>IF(AG679+2&lt;13,(AG679+2)*AH1,(AG679-10)*AH1)</f>
        <v>0</v>
      </c>
      <c r="AH680" s="75">
        <f>SUM(BG680*AH1)</f>
        <v>0</v>
      </c>
      <c r="AI680" s="75">
        <f>IF(AG680&lt;3,(AI679+1)*AH1,AI679*AH1)</f>
        <v>0</v>
      </c>
      <c r="AJ680" s="75">
        <f>IF(AJ678=AJ679,(AJ679+1-AK680)*AL1,AJ679*AL1)</f>
        <v>0</v>
      </c>
      <c r="AK680" s="75">
        <f t="shared" si="555"/>
        <v>0</v>
      </c>
      <c r="AL680" s="75">
        <f>IF(AJ680-AJ679=0,(AL679+15)*AL1,AM1*AL1)</f>
        <v>0</v>
      </c>
      <c r="AM680" s="75">
        <f>IF(AK680=12,(AM679+1)*AL1,AM679*AL1)</f>
        <v>0</v>
      </c>
      <c r="AN680" s="75">
        <f>IF(AN678=AN679,(AN679+1-AO680)*AO1,AN679*AO1)</f>
        <v>0</v>
      </c>
      <c r="AO680" s="75">
        <f t="shared" si="546"/>
        <v>0</v>
      </c>
      <c r="AP680" s="75">
        <f>IF(AN679=AN680,BG680*AO1,(AP679-15)*AO1)</f>
        <v>0</v>
      </c>
      <c r="AQ680" s="75">
        <f>IF(AO680=12,(AQ679+1)*AO1,AQ679*AO1)</f>
        <v>0</v>
      </c>
      <c r="AR680" s="91">
        <f>SUM(MONTH(BC679+14)*AS1)</f>
        <v>0</v>
      </c>
      <c r="AS680" s="91">
        <f>SUM(DAY(BC679+14)*AS1)</f>
        <v>0</v>
      </c>
      <c r="AT680" s="91">
        <f>SUM(YEAR(BC679+14)*AS1)</f>
        <v>0</v>
      </c>
      <c r="AU680" s="91">
        <f>SUM(MONTH(BC679+7)*AV1)</f>
        <v>0</v>
      </c>
      <c r="AV680" s="91">
        <f>SUM(DAY(BC679+7)*AV1)</f>
        <v>0</v>
      </c>
      <c r="AW680" s="91">
        <f>SUM(YEAR(BC679+7)*AV1)</f>
        <v>0</v>
      </c>
      <c r="AX680" s="91">
        <f t="shared" si="524"/>
        <v>1</v>
      </c>
      <c r="AY680" s="91">
        <f t="shared" si="522"/>
        <v>1</v>
      </c>
      <c r="AZ680" s="91">
        <f t="shared" si="523"/>
        <v>0</v>
      </c>
      <c r="BA680" s="91">
        <f t="shared" si="523"/>
        <v>0</v>
      </c>
      <c r="BB680" s="79">
        <f t="shared" si="525"/>
        <v>0</v>
      </c>
      <c r="BC680" s="91">
        <f t="shared" si="526"/>
        <v>0</v>
      </c>
      <c r="BD680" s="75" t="s">
        <v>59</v>
      </c>
      <c r="BE680" s="91">
        <f>IF(BC680&lt;BU42,((BC680*10)+5),999999)</f>
        <v>5</v>
      </c>
      <c r="BF680" s="91">
        <f t="shared" si="527"/>
        <v>1</v>
      </c>
      <c r="BG680" s="75">
        <f t="shared" si="528"/>
        <v>0</v>
      </c>
      <c r="BH680" s="75">
        <f t="shared" si="547"/>
        <v>0</v>
      </c>
      <c r="BI680" s="75" t="b">
        <f t="shared" si="529"/>
        <v>0</v>
      </c>
      <c r="BJ680" s="75">
        <f t="shared" si="530"/>
        <v>0</v>
      </c>
      <c r="BK680" s="75">
        <f t="shared" si="531"/>
        <v>0</v>
      </c>
      <c r="BL680" s="75" t="b">
        <f t="shared" si="532"/>
        <v>1</v>
      </c>
      <c r="BM680" s="75">
        <f t="shared" si="533"/>
        <v>0</v>
      </c>
      <c r="BN680" s="75">
        <f t="shared" si="534"/>
        <v>0</v>
      </c>
      <c r="BO680" s="75" t="b">
        <f t="shared" si="535"/>
        <v>0</v>
      </c>
      <c r="BP680" s="75">
        <f t="shared" si="536"/>
        <v>0</v>
      </c>
      <c r="BQ680" s="75">
        <f t="shared" si="537"/>
        <v>0</v>
      </c>
      <c r="BR680" s="75"/>
      <c r="BS680" s="72" t="b">
        <f t="shared" si="561"/>
        <v>0</v>
      </c>
      <c r="BT680" s="72">
        <f t="shared" si="566"/>
        <v>0</v>
      </c>
      <c r="BU680" s="69" t="str">
        <f t="shared" si="565"/>
        <v/>
      </c>
      <c r="BV680" s="75"/>
      <c r="BW680" s="75"/>
      <c r="BX680" s="105"/>
      <c r="BY680" s="75"/>
      <c r="BZ680" s="75"/>
      <c r="CA680" s="75"/>
      <c r="CB680" s="75"/>
      <c r="CC680" s="75"/>
      <c r="CD680" s="79">
        <f t="shared" si="538"/>
        <v>0</v>
      </c>
      <c r="CE680" s="92">
        <f>IF(CD680&lt;CE3,CD680,CE3)</f>
        <v>0</v>
      </c>
      <c r="CF680" s="72" t="str">
        <f>IF(CE680&gt;=CE3,"BALLOON","PMT")</f>
        <v>PMT</v>
      </c>
      <c r="CG680" s="91">
        <f t="shared" si="548"/>
        <v>0</v>
      </c>
      <c r="CH680" s="91">
        <f>IF(BX1=360,CB5,CG680)</f>
        <v>0</v>
      </c>
      <c r="CI680" s="75" t="b">
        <f t="shared" si="539"/>
        <v>0</v>
      </c>
      <c r="CJ680" s="75">
        <f t="shared" si="549"/>
        <v>0</v>
      </c>
      <c r="CK680" s="75">
        <f>SUM(CJ680*CK1)</f>
        <v>0</v>
      </c>
      <c r="CL680" s="98">
        <f t="shared" si="540"/>
        <v>0</v>
      </c>
      <c r="CM680" s="97">
        <f>IF(CF680="PMT",E16-CL680,0)</f>
        <v>0</v>
      </c>
      <c r="CN680" s="97">
        <f t="shared" si="554"/>
        <v>0</v>
      </c>
      <c r="CO680" s="97">
        <f t="shared" si="541"/>
        <v>0</v>
      </c>
      <c r="CP680" s="97">
        <f t="shared" si="542"/>
        <v>0</v>
      </c>
      <c r="CQ680" s="94">
        <f t="shared" si="543"/>
        <v>0</v>
      </c>
      <c r="CR680" s="95">
        <f t="shared" si="550"/>
        <v>0</v>
      </c>
      <c r="CS680" s="96">
        <f t="shared" si="544"/>
        <v>0</v>
      </c>
      <c r="CT680" s="75">
        <f t="shared" si="553"/>
        <v>0</v>
      </c>
      <c r="CU680" s="99">
        <f t="shared" si="545"/>
        <v>0</v>
      </c>
      <c r="CV680" s="99">
        <f t="shared" si="521"/>
        <v>0</v>
      </c>
      <c r="CW680" s="100">
        <f t="shared" si="551"/>
        <v>0</v>
      </c>
      <c r="CX680" s="75">
        <f>SUM(CR680*CT680*BE1)</f>
        <v>0</v>
      </c>
    </row>
    <row r="681" spans="1:102" ht="18.95" customHeight="1">
      <c r="A681" s="45" t="str">
        <f t="shared" si="520"/>
        <v/>
      </c>
      <c r="B681" s="55" t="str">
        <f t="shared" si="557"/>
        <v/>
      </c>
      <c r="C681" s="47" t="str">
        <f t="shared" si="556"/>
        <v/>
      </c>
      <c r="D681" s="56" t="str">
        <f t="shared" si="558"/>
        <v/>
      </c>
      <c r="E681" s="121" t="str">
        <f t="shared" si="562"/>
        <v/>
      </c>
      <c r="F681" s="121"/>
      <c r="G681" s="57" t="str">
        <f t="shared" si="559"/>
        <v/>
      </c>
      <c r="H681" s="57" t="str">
        <f t="shared" si="560"/>
        <v/>
      </c>
      <c r="I681" s="128" t="str">
        <f t="shared" si="563"/>
        <v/>
      </c>
      <c r="J681" s="128" t="str">
        <f t="shared" si="564"/>
        <v/>
      </c>
      <c r="K681" s="140" t="str">
        <f t="shared" si="552"/>
        <v/>
      </c>
      <c r="L681" s="140"/>
      <c r="M681" s="139" t="str">
        <f t="shared" si="567"/>
        <v/>
      </c>
      <c r="N681" s="139"/>
      <c r="O681" s="46" t="str">
        <f t="shared" si="568"/>
        <v/>
      </c>
      <c r="P681" s="51" t="str">
        <f t="shared" si="569"/>
        <v/>
      </c>
      <c r="Q681" s="51"/>
      <c r="R681" s="75">
        <f>IF(R680+1&lt;13,(R680+1)*S1,1*S1)</f>
        <v>0</v>
      </c>
      <c r="S681" s="75">
        <f>SUM(BG681*S1)</f>
        <v>0</v>
      </c>
      <c r="T681" s="75">
        <f>IF(R681=1,(T680+1)*S1,T680*S1)</f>
        <v>0</v>
      </c>
      <c r="U681" s="75">
        <f>IF(U680+3&lt;13,(U680+3)*V1,(U680-9)*V1)</f>
        <v>0</v>
      </c>
      <c r="V681" s="75">
        <f>SUM(BG681*V1)</f>
        <v>0</v>
      </c>
      <c r="W681" s="75">
        <f>IF(U681&lt;4,(W680+1)*V1,W680*V1)</f>
        <v>0</v>
      </c>
      <c r="X681" s="75">
        <f>IF(X680+6&lt;13,(X680+6)*Y1,(X680-6)*Y1)</f>
        <v>0</v>
      </c>
      <c r="Y681" s="75">
        <f>SUM(BG681*Y1)</f>
        <v>0</v>
      </c>
      <c r="Z681" s="75">
        <f>IF(X681&lt;6,(Z680+1)*Y1,Z680*Y1)</f>
        <v>0</v>
      </c>
      <c r="AA681" s="75">
        <f>SUM(AA680*AB1)</f>
        <v>0</v>
      </c>
      <c r="AB681" s="75">
        <f>SUM(BG681*AB1)</f>
        <v>0</v>
      </c>
      <c r="AC681" s="75">
        <f>SUM(AC680+1*AB1)</f>
        <v>0</v>
      </c>
      <c r="AD681" s="75">
        <v>0</v>
      </c>
      <c r="AE681" s="75">
        <v>0</v>
      </c>
      <c r="AF681" s="75">
        <v>0</v>
      </c>
      <c r="AG681" s="75">
        <f>IF(AG680+2&lt;13,(AG680+2)*AH1,(AG680-10)*AH1)</f>
        <v>0</v>
      </c>
      <c r="AH681" s="75">
        <f>SUM(BG681*AH1)</f>
        <v>0</v>
      </c>
      <c r="AI681" s="75">
        <f>IF(AG681&lt;3,(AI680+1)*AH1,AI680*AH1)</f>
        <v>0</v>
      </c>
      <c r="AJ681" s="75">
        <f>IF(AJ679=AJ680,(AJ680+1-AK681)*AL1,AJ680*AL1)</f>
        <v>0</v>
      </c>
      <c r="AK681" s="75">
        <f t="shared" si="555"/>
        <v>0</v>
      </c>
      <c r="AL681" s="75">
        <f>IF(AJ681-AJ680=0,(AL680+15)*AL1,AM1*AL1)</f>
        <v>0</v>
      </c>
      <c r="AM681" s="75">
        <f>IF(AK681=12,(AM680+1)*AL1,AM680*AL1)</f>
        <v>0</v>
      </c>
      <c r="AN681" s="75">
        <f>IF(AN679=AN680,(AN680+1-AO681)*AO1,AN680*AO1)</f>
        <v>0</v>
      </c>
      <c r="AO681" s="75">
        <f t="shared" si="546"/>
        <v>0</v>
      </c>
      <c r="AP681" s="75">
        <f>IF(AN680=AN681,BG681*AO1,(AP680-15)*AO1)</f>
        <v>0</v>
      </c>
      <c r="AQ681" s="75">
        <f>IF(AO681=12,(AQ680+1)*AO1,AQ680*AO1)</f>
        <v>0</v>
      </c>
      <c r="AR681" s="91">
        <f>SUM(MONTH(BC680+14)*AS1)</f>
        <v>0</v>
      </c>
      <c r="AS681" s="91">
        <f>SUM(DAY(BC680+14)*AS1)</f>
        <v>0</v>
      </c>
      <c r="AT681" s="91">
        <f>SUM(YEAR(BC680+14)*AS1)</f>
        <v>0</v>
      </c>
      <c r="AU681" s="91">
        <f>SUM(MONTH(BC680+7)*AV1)</f>
        <v>0</v>
      </c>
      <c r="AV681" s="91">
        <f>SUM(DAY(BC680+7)*AV1)</f>
        <v>0</v>
      </c>
      <c r="AW681" s="91">
        <f>SUM(YEAR(BC680+7)*AV1)</f>
        <v>0</v>
      </c>
      <c r="AX681" s="91">
        <f t="shared" si="524"/>
        <v>1</v>
      </c>
      <c r="AY681" s="91">
        <f t="shared" si="522"/>
        <v>1</v>
      </c>
      <c r="AZ681" s="91">
        <f t="shared" si="523"/>
        <v>0</v>
      </c>
      <c r="BA681" s="91">
        <f t="shared" si="523"/>
        <v>0</v>
      </c>
      <c r="BB681" s="79">
        <f t="shared" si="525"/>
        <v>0</v>
      </c>
      <c r="BC681" s="91">
        <f t="shared" si="526"/>
        <v>0</v>
      </c>
      <c r="BD681" s="75" t="s">
        <v>59</v>
      </c>
      <c r="BE681" s="91">
        <f>IF(BC681&lt;BU42,((BC681*10)+5),999999)</f>
        <v>5</v>
      </c>
      <c r="BF681" s="91">
        <f t="shared" si="527"/>
        <v>1</v>
      </c>
      <c r="BG681" s="75">
        <f t="shared" si="528"/>
        <v>0</v>
      </c>
      <c r="BH681" s="75">
        <f t="shared" si="547"/>
        <v>0</v>
      </c>
      <c r="BI681" s="75" t="b">
        <f t="shared" si="529"/>
        <v>0</v>
      </c>
      <c r="BJ681" s="75">
        <f t="shared" si="530"/>
        <v>0</v>
      </c>
      <c r="BK681" s="75">
        <f t="shared" si="531"/>
        <v>0</v>
      </c>
      <c r="BL681" s="75" t="b">
        <f t="shared" si="532"/>
        <v>1</v>
      </c>
      <c r="BM681" s="75">
        <f t="shared" si="533"/>
        <v>0</v>
      </c>
      <c r="BN681" s="75">
        <f t="shared" si="534"/>
        <v>0</v>
      </c>
      <c r="BO681" s="75" t="b">
        <f t="shared" si="535"/>
        <v>0</v>
      </c>
      <c r="BP681" s="75">
        <f t="shared" si="536"/>
        <v>0</v>
      </c>
      <c r="BQ681" s="75">
        <f t="shared" si="537"/>
        <v>0</v>
      </c>
      <c r="BR681" s="75"/>
      <c r="BS681" s="72" t="b">
        <f t="shared" si="561"/>
        <v>0</v>
      </c>
      <c r="BT681" s="72">
        <f t="shared" si="566"/>
        <v>0</v>
      </c>
      <c r="BU681" s="69" t="str">
        <f t="shared" si="565"/>
        <v/>
      </c>
      <c r="BV681" s="75"/>
      <c r="BW681" s="75"/>
      <c r="BX681" s="105"/>
      <c r="BY681" s="75"/>
      <c r="BZ681" s="75"/>
      <c r="CA681" s="75"/>
      <c r="CB681" s="75"/>
      <c r="CC681" s="75"/>
      <c r="CD681" s="79">
        <f t="shared" si="538"/>
        <v>0</v>
      </c>
      <c r="CE681" s="92">
        <f>IF(CD681&lt;CE3,CD681,CE3)</f>
        <v>0</v>
      </c>
      <c r="CF681" s="72" t="str">
        <f>IF(CE681&gt;=CE3,"BALLOON","PMT")</f>
        <v>PMT</v>
      </c>
      <c r="CG681" s="91">
        <f t="shared" si="548"/>
        <v>0</v>
      </c>
      <c r="CH681" s="91">
        <f>IF(BX1=360,CB5,CG681)</f>
        <v>0</v>
      </c>
      <c r="CI681" s="75" t="b">
        <f t="shared" si="539"/>
        <v>0</v>
      </c>
      <c r="CJ681" s="75">
        <f t="shared" si="549"/>
        <v>0</v>
      </c>
      <c r="CK681" s="75">
        <f>SUM(CJ681*CK1)</f>
        <v>0</v>
      </c>
      <c r="CL681" s="98">
        <f t="shared" si="540"/>
        <v>0</v>
      </c>
      <c r="CM681" s="97">
        <f>IF(CF681="PMT",E16-CL681,0)</f>
        <v>0</v>
      </c>
      <c r="CN681" s="97">
        <f t="shared" si="554"/>
        <v>0</v>
      </c>
      <c r="CO681" s="97">
        <f t="shared" si="541"/>
        <v>0</v>
      </c>
      <c r="CP681" s="97">
        <f t="shared" si="542"/>
        <v>0</v>
      </c>
      <c r="CQ681" s="94">
        <f t="shared" si="543"/>
        <v>0</v>
      </c>
      <c r="CR681" s="95">
        <f t="shared" si="550"/>
        <v>0</v>
      </c>
      <c r="CS681" s="96">
        <f t="shared" si="544"/>
        <v>0</v>
      </c>
      <c r="CT681" s="75">
        <f t="shared" si="553"/>
        <v>0</v>
      </c>
      <c r="CU681" s="99">
        <f t="shared" si="545"/>
        <v>0</v>
      </c>
      <c r="CV681" s="99">
        <f t="shared" si="521"/>
        <v>0</v>
      </c>
      <c r="CW681" s="100">
        <f t="shared" si="551"/>
        <v>0</v>
      </c>
      <c r="CX681" s="75">
        <f>SUM(CR681*CT681*BE1)</f>
        <v>0</v>
      </c>
    </row>
    <row r="682" spans="1:102" ht="18.95" customHeight="1">
      <c r="A682" s="45" t="str">
        <f t="shared" si="520"/>
        <v/>
      </c>
      <c r="B682" s="55" t="str">
        <f t="shared" si="557"/>
        <v/>
      </c>
      <c r="C682" s="47" t="str">
        <f t="shared" si="556"/>
        <v/>
      </c>
      <c r="D682" s="56" t="str">
        <f t="shared" si="558"/>
        <v/>
      </c>
      <c r="E682" s="121" t="str">
        <f t="shared" si="562"/>
        <v/>
      </c>
      <c r="F682" s="121"/>
      <c r="G682" s="57" t="str">
        <f t="shared" si="559"/>
        <v/>
      </c>
      <c r="H682" s="57" t="str">
        <f t="shared" si="560"/>
        <v/>
      </c>
      <c r="I682" s="128" t="str">
        <f t="shared" si="563"/>
        <v/>
      </c>
      <c r="J682" s="128" t="str">
        <f t="shared" si="564"/>
        <v/>
      </c>
      <c r="K682" s="140" t="str">
        <f t="shared" si="552"/>
        <v/>
      </c>
      <c r="L682" s="140"/>
      <c r="M682" s="139" t="str">
        <f t="shared" si="567"/>
        <v/>
      </c>
      <c r="N682" s="139"/>
      <c r="O682" s="46" t="str">
        <f t="shared" si="568"/>
        <v/>
      </c>
      <c r="P682" s="51" t="str">
        <f t="shared" si="569"/>
        <v/>
      </c>
      <c r="Q682" s="51"/>
      <c r="R682" s="75">
        <f>IF(R681+1&lt;13,(R681+1)*S1,1*S1)</f>
        <v>0</v>
      </c>
      <c r="S682" s="75">
        <f>SUM(BG682*S1)</f>
        <v>0</v>
      </c>
      <c r="T682" s="75">
        <f>IF(R682=1,(T681+1)*S1,T681*S1)</f>
        <v>0</v>
      </c>
      <c r="U682" s="75">
        <f>IF(U681+3&lt;13,(U681+3)*V1,(U681-9)*V1)</f>
        <v>0</v>
      </c>
      <c r="V682" s="75">
        <f>SUM(BG682*V1)</f>
        <v>0</v>
      </c>
      <c r="W682" s="75">
        <f>IF(U682&lt;4,(W681+1)*V1,W681*V1)</f>
        <v>0</v>
      </c>
      <c r="X682" s="75">
        <f>IF(X681+6&lt;13,(X681+6)*Y1,(X681-6)*Y1)</f>
        <v>0</v>
      </c>
      <c r="Y682" s="75">
        <f>SUM(BG682*Y1)</f>
        <v>0</v>
      </c>
      <c r="Z682" s="75">
        <f>IF(X682&lt;6,(Z681+1)*Y1,Z681*Y1)</f>
        <v>0</v>
      </c>
      <c r="AA682" s="75">
        <f>SUM(AA681*AB1)</f>
        <v>0</v>
      </c>
      <c r="AB682" s="75">
        <f>SUM(BG682*AB1)</f>
        <v>0</v>
      </c>
      <c r="AC682" s="75">
        <f>SUM(AC681+1*AB1)</f>
        <v>0</v>
      </c>
      <c r="AD682" s="75">
        <v>0</v>
      </c>
      <c r="AE682" s="75">
        <v>0</v>
      </c>
      <c r="AF682" s="75">
        <v>0</v>
      </c>
      <c r="AG682" s="75">
        <f>IF(AG681+2&lt;13,(AG681+2)*AH1,(AG681-10)*AH1)</f>
        <v>0</v>
      </c>
      <c r="AH682" s="75">
        <f>SUM(BG682*AH1)</f>
        <v>0</v>
      </c>
      <c r="AI682" s="75">
        <f>IF(AG682&lt;3,(AI681+1)*AH1,AI681*AH1)</f>
        <v>0</v>
      </c>
      <c r="AJ682" s="75">
        <f>IF(AJ680=AJ681,(AJ681+1-AK682)*AL1,AJ681*AL1)</f>
        <v>0</v>
      </c>
      <c r="AK682" s="75">
        <f t="shared" si="555"/>
        <v>0</v>
      </c>
      <c r="AL682" s="75">
        <f>IF(AJ682-AJ681=0,(AL681+15)*AL1,AM1*AL1)</f>
        <v>0</v>
      </c>
      <c r="AM682" s="75">
        <f>IF(AK682=12,(AM681+1)*AL1,AM681*AL1)</f>
        <v>0</v>
      </c>
      <c r="AN682" s="75">
        <f>IF(AN680=AN681,(AN681+1-AO682)*AO1,AN681*AO1)</f>
        <v>0</v>
      </c>
      <c r="AO682" s="75">
        <f t="shared" si="546"/>
        <v>0</v>
      </c>
      <c r="AP682" s="75">
        <f>IF(AN681=AN682,BG682*AO1,(AP681-15)*AO1)</f>
        <v>0</v>
      </c>
      <c r="AQ682" s="75">
        <f>IF(AO682=12,(AQ681+1)*AO1,AQ681*AO1)</f>
        <v>0</v>
      </c>
      <c r="AR682" s="91">
        <f>SUM(MONTH(BC681+14)*AS1)</f>
        <v>0</v>
      </c>
      <c r="AS682" s="91">
        <f>SUM(DAY(BC681+14)*AS1)</f>
        <v>0</v>
      </c>
      <c r="AT682" s="91">
        <f>SUM(YEAR(BC681+14)*AS1)</f>
        <v>0</v>
      </c>
      <c r="AU682" s="91">
        <f>SUM(MONTH(BC681+7)*AV1)</f>
        <v>0</v>
      </c>
      <c r="AV682" s="91">
        <f>SUM(DAY(BC681+7)*AV1)</f>
        <v>0</v>
      </c>
      <c r="AW682" s="91">
        <f>SUM(YEAR(BC681+7)*AV1)</f>
        <v>0</v>
      </c>
      <c r="AX682" s="91">
        <f t="shared" si="524"/>
        <v>1</v>
      </c>
      <c r="AY682" s="91">
        <f t="shared" si="522"/>
        <v>1</v>
      </c>
      <c r="AZ682" s="91">
        <f t="shared" si="523"/>
        <v>0</v>
      </c>
      <c r="BA682" s="91">
        <f t="shared" si="523"/>
        <v>0</v>
      </c>
      <c r="BB682" s="79">
        <f t="shared" si="525"/>
        <v>0</v>
      </c>
      <c r="BC682" s="91">
        <f t="shared" si="526"/>
        <v>0</v>
      </c>
      <c r="BD682" s="75" t="s">
        <v>59</v>
      </c>
      <c r="BE682" s="91">
        <f>IF(BC682&lt;BU42,((BC682*10)+5),999999)</f>
        <v>5</v>
      </c>
      <c r="BF682" s="91">
        <f t="shared" si="527"/>
        <v>1</v>
      </c>
      <c r="BG682" s="75">
        <f t="shared" si="528"/>
        <v>0</v>
      </c>
      <c r="BH682" s="75">
        <f t="shared" si="547"/>
        <v>0</v>
      </c>
      <c r="BI682" s="75" t="b">
        <f t="shared" si="529"/>
        <v>0</v>
      </c>
      <c r="BJ682" s="75">
        <f t="shared" si="530"/>
        <v>0</v>
      </c>
      <c r="BK682" s="75">
        <f t="shared" si="531"/>
        <v>0</v>
      </c>
      <c r="BL682" s="75" t="b">
        <f t="shared" si="532"/>
        <v>1</v>
      </c>
      <c r="BM682" s="75">
        <f t="shared" si="533"/>
        <v>0</v>
      </c>
      <c r="BN682" s="75">
        <f t="shared" si="534"/>
        <v>0</v>
      </c>
      <c r="BO682" s="75" t="b">
        <f t="shared" si="535"/>
        <v>0</v>
      </c>
      <c r="BP682" s="75">
        <f t="shared" si="536"/>
        <v>0</v>
      </c>
      <c r="BQ682" s="75">
        <f t="shared" si="537"/>
        <v>0</v>
      </c>
      <c r="BR682" s="75"/>
      <c r="BS682" s="72" t="b">
        <f t="shared" si="561"/>
        <v>0</v>
      </c>
      <c r="BT682" s="72">
        <f t="shared" si="566"/>
        <v>0</v>
      </c>
      <c r="BU682" s="69" t="str">
        <f t="shared" si="565"/>
        <v/>
      </c>
      <c r="BV682" s="75"/>
      <c r="BW682" s="75"/>
      <c r="BX682" s="105"/>
      <c r="BY682" s="75"/>
      <c r="BZ682" s="75"/>
      <c r="CA682" s="75"/>
      <c r="CB682" s="75"/>
      <c r="CC682" s="75"/>
      <c r="CD682" s="79">
        <f t="shared" si="538"/>
        <v>0</v>
      </c>
      <c r="CE682" s="92">
        <f>IF(CD682&lt;CE3,CD682,CE3)</f>
        <v>0</v>
      </c>
      <c r="CF682" s="72" t="str">
        <f>IF(CE682&gt;=CE3,"BALLOON","PMT")</f>
        <v>PMT</v>
      </c>
      <c r="CG682" s="91">
        <f t="shared" si="548"/>
        <v>0</v>
      </c>
      <c r="CH682" s="91">
        <f>IF(BX1=360,CB5,CG682)</f>
        <v>0</v>
      </c>
      <c r="CI682" s="75" t="b">
        <f t="shared" si="539"/>
        <v>0</v>
      </c>
      <c r="CJ682" s="75">
        <f t="shared" si="549"/>
        <v>0</v>
      </c>
      <c r="CK682" s="75">
        <f>SUM(CJ682*CK1)</f>
        <v>0</v>
      </c>
      <c r="CL682" s="98">
        <f t="shared" si="540"/>
        <v>0</v>
      </c>
      <c r="CM682" s="97">
        <f>IF(CF682="PMT",E16-CL682,0)</f>
        <v>0</v>
      </c>
      <c r="CN682" s="97">
        <f t="shared" si="554"/>
        <v>0</v>
      </c>
      <c r="CO682" s="97">
        <f t="shared" si="541"/>
        <v>0</v>
      </c>
      <c r="CP682" s="97">
        <f t="shared" si="542"/>
        <v>0</v>
      </c>
      <c r="CQ682" s="94">
        <f t="shared" si="543"/>
        <v>0</v>
      </c>
      <c r="CR682" s="95">
        <f t="shared" si="550"/>
        <v>0</v>
      </c>
      <c r="CS682" s="96">
        <f t="shared" si="544"/>
        <v>0</v>
      </c>
      <c r="CT682" s="75">
        <f t="shared" si="553"/>
        <v>0</v>
      </c>
      <c r="CU682" s="99">
        <f t="shared" si="545"/>
        <v>0</v>
      </c>
      <c r="CV682" s="99">
        <f t="shared" si="521"/>
        <v>0</v>
      </c>
      <c r="CW682" s="100">
        <f t="shared" si="551"/>
        <v>0</v>
      </c>
      <c r="CX682" s="75">
        <f>SUM(CR682*CT682*BE1)</f>
        <v>0</v>
      </c>
    </row>
    <row r="683" spans="1:102" ht="18.95" customHeight="1">
      <c r="A683" s="45" t="str">
        <f t="shared" si="520"/>
        <v/>
      </c>
      <c r="B683" s="55" t="str">
        <f t="shared" si="557"/>
        <v/>
      </c>
      <c r="C683" s="47" t="str">
        <f t="shared" si="556"/>
        <v/>
      </c>
      <c r="D683" s="56" t="str">
        <f t="shared" si="558"/>
        <v/>
      </c>
      <c r="E683" s="121" t="str">
        <f t="shared" si="562"/>
        <v/>
      </c>
      <c r="F683" s="121"/>
      <c r="G683" s="57" t="str">
        <f t="shared" si="559"/>
        <v/>
      </c>
      <c r="H683" s="57" t="str">
        <f t="shared" si="560"/>
        <v/>
      </c>
      <c r="I683" s="128" t="str">
        <f t="shared" si="563"/>
        <v/>
      </c>
      <c r="J683" s="128" t="str">
        <f t="shared" si="564"/>
        <v/>
      </c>
      <c r="K683" s="140" t="str">
        <f t="shared" si="552"/>
        <v/>
      </c>
      <c r="L683" s="140"/>
      <c r="M683" s="139" t="str">
        <f t="shared" si="567"/>
        <v/>
      </c>
      <c r="N683" s="139"/>
      <c r="O683" s="46" t="str">
        <f t="shared" si="568"/>
        <v/>
      </c>
      <c r="P683" s="51" t="str">
        <f t="shared" si="569"/>
        <v/>
      </c>
      <c r="Q683" s="51"/>
      <c r="R683" s="75">
        <f>IF(R682+1&lt;13,(R682+1)*S1,1*S1)</f>
        <v>0</v>
      </c>
      <c r="S683" s="75">
        <f>SUM(BG683*S1)</f>
        <v>0</v>
      </c>
      <c r="T683" s="75">
        <f>IF(R683=1,(T682+1)*S1,T682*S1)</f>
        <v>0</v>
      </c>
      <c r="U683" s="75">
        <f>IF(U682+3&lt;13,(U682+3)*V1,(U682-9)*V1)</f>
        <v>0</v>
      </c>
      <c r="V683" s="75">
        <f>SUM(BG683*V1)</f>
        <v>0</v>
      </c>
      <c r="W683" s="75">
        <f>IF(U683&lt;4,(W682+1)*V1,W682*V1)</f>
        <v>0</v>
      </c>
      <c r="X683" s="75">
        <f>IF(X682+6&lt;13,(X682+6)*Y1,(X682-6)*Y1)</f>
        <v>0</v>
      </c>
      <c r="Y683" s="75">
        <f>SUM(BG683*Y1)</f>
        <v>0</v>
      </c>
      <c r="Z683" s="75">
        <f>IF(X683&lt;6,(Z682+1)*Y1,Z682*Y1)</f>
        <v>0</v>
      </c>
      <c r="AA683" s="75">
        <f>SUM(AA682*AB1)</f>
        <v>0</v>
      </c>
      <c r="AB683" s="75">
        <f>SUM(BG683*AB1)</f>
        <v>0</v>
      </c>
      <c r="AC683" s="75">
        <f>SUM(AC682+1*AB1)</f>
        <v>0</v>
      </c>
      <c r="AD683" s="75">
        <v>0</v>
      </c>
      <c r="AE683" s="75">
        <v>0</v>
      </c>
      <c r="AF683" s="75">
        <v>0</v>
      </c>
      <c r="AG683" s="75">
        <f>IF(AG682+2&lt;13,(AG682+2)*AH1,(AG682-10)*AH1)</f>
        <v>0</v>
      </c>
      <c r="AH683" s="75">
        <f>SUM(BG683*AH1)</f>
        <v>0</v>
      </c>
      <c r="AI683" s="75">
        <f>IF(AG683&lt;3,(AI682+1)*AH1,AI682*AH1)</f>
        <v>0</v>
      </c>
      <c r="AJ683" s="75">
        <f>IF(AJ681=AJ682,(AJ682+1-AK683)*AL1,AJ682*AL1)</f>
        <v>0</v>
      </c>
      <c r="AK683" s="75">
        <f t="shared" si="555"/>
        <v>0</v>
      </c>
      <c r="AL683" s="75">
        <f>IF(AJ683-AJ682=0,(AL682+15)*AL1,AM1*AL1)</f>
        <v>0</v>
      </c>
      <c r="AM683" s="75">
        <f>IF(AK683=12,(AM682+1)*AL1,AM682*AL1)</f>
        <v>0</v>
      </c>
      <c r="AN683" s="75">
        <f>IF(AN681=AN682,(AN682+1-AO683)*AO1,AN682*AO1)</f>
        <v>0</v>
      </c>
      <c r="AO683" s="75">
        <f t="shared" si="546"/>
        <v>0</v>
      </c>
      <c r="AP683" s="75">
        <f>IF(AN682=AN683,BG683*AO1,(AP682-15)*AO1)</f>
        <v>0</v>
      </c>
      <c r="AQ683" s="75">
        <f>IF(AO683=12,(AQ682+1)*AO1,AQ682*AO1)</f>
        <v>0</v>
      </c>
      <c r="AR683" s="91">
        <f>SUM(MONTH(BC682+14)*AS1)</f>
        <v>0</v>
      </c>
      <c r="AS683" s="91">
        <f>SUM(DAY(BC682+14)*AS1)</f>
        <v>0</v>
      </c>
      <c r="AT683" s="91">
        <f>SUM(YEAR(BC682+14)*AS1)</f>
        <v>0</v>
      </c>
      <c r="AU683" s="91">
        <f>SUM(MONTH(BC682+7)*AV1)</f>
        <v>0</v>
      </c>
      <c r="AV683" s="91">
        <f>SUM(DAY(BC682+7)*AV1)</f>
        <v>0</v>
      </c>
      <c r="AW683" s="91">
        <f>SUM(YEAR(BC682+7)*AV1)</f>
        <v>0</v>
      </c>
      <c r="AX683" s="91">
        <f t="shared" si="524"/>
        <v>1</v>
      </c>
      <c r="AY683" s="91">
        <f t="shared" si="522"/>
        <v>1</v>
      </c>
      <c r="AZ683" s="91">
        <f t="shared" si="523"/>
        <v>0</v>
      </c>
      <c r="BA683" s="91">
        <f t="shared" si="523"/>
        <v>0</v>
      </c>
      <c r="BB683" s="79">
        <f t="shared" si="525"/>
        <v>0</v>
      </c>
      <c r="BC683" s="91">
        <f t="shared" si="526"/>
        <v>0</v>
      </c>
      <c r="BD683" s="75" t="s">
        <v>59</v>
      </c>
      <c r="BE683" s="91">
        <f>IF(BC683&lt;BU42,((BC683*10)+5),999999)</f>
        <v>5</v>
      </c>
      <c r="BF683" s="91">
        <f t="shared" si="527"/>
        <v>1</v>
      </c>
      <c r="BG683" s="75">
        <f t="shared" si="528"/>
        <v>0</v>
      </c>
      <c r="BH683" s="75">
        <f t="shared" si="547"/>
        <v>0</v>
      </c>
      <c r="BI683" s="75" t="b">
        <f t="shared" si="529"/>
        <v>0</v>
      </c>
      <c r="BJ683" s="75">
        <f t="shared" si="530"/>
        <v>0</v>
      </c>
      <c r="BK683" s="75">
        <f t="shared" si="531"/>
        <v>0</v>
      </c>
      <c r="BL683" s="75" t="b">
        <f t="shared" si="532"/>
        <v>1</v>
      </c>
      <c r="BM683" s="75">
        <f t="shared" si="533"/>
        <v>0</v>
      </c>
      <c r="BN683" s="75">
        <f t="shared" si="534"/>
        <v>0</v>
      </c>
      <c r="BO683" s="75" t="b">
        <f t="shared" si="535"/>
        <v>0</v>
      </c>
      <c r="BP683" s="75">
        <f t="shared" si="536"/>
        <v>0</v>
      </c>
      <c r="BQ683" s="75">
        <f t="shared" si="537"/>
        <v>0</v>
      </c>
      <c r="BR683" s="75"/>
      <c r="BS683" s="72" t="b">
        <f t="shared" si="561"/>
        <v>0</v>
      </c>
      <c r="BT683" s="72">
        <f t="shared" si="566"/>
        <v>0</v>
      </c>
      <c r="BU683" s="69" t="str">
        <f t="shared" si="565"/>
        <v/>
      </c>
      <c r="BV683" s="75"/>
      <c r="BW683" s="75"/>
      <c r="BX683" s="105"/>
      <c r="BY683" s="75"/>
      <c r="BZ683" s="75"/>
      <c r="CA683" s="75"/>
      <c r="CB683" s="75"/>
      <c r="CC683" s="75"/>
      <c r="CD683" s="79">
        <f t="shared" si="538"/>
        <v>0</v>
      </c>
      <c r="CE683" s="92">
        <f>IF(CD683&lt;CE3,CD683,CE3)</f>
        <v>0</v>
      </c>
      <c r="CF683" s="72" t="str">
        <f>IF(CE683&gt;=CE3,"BALLOON","PMT")</f>
        <v>PMT</v>
      </c>
      <c r="CG683" s="91">
        <f t="shared" si="548"/>
        <v>0</v>
      </c>
      <c r="CH683" s="91">
        <f>IF(BX1=360,CB5,CG683)</f>
        <v>0</v>
      </c>
      <c r="CI683" s="75" t="b">
        <f t="shared" si="539"/>
        <v>0</v>
      </c>
      <c r="CJ683" s="75">
        <f t="shared" si="549"/>
        <v>0</v>
      </c>
      <c r="CK683" s="75">
        <f>SUM(CJ683*CK1)</f>
        <v>0</v>
      </c>
      <c r="CL683" s="98">
        <f t="shared" si="540"/>
        <v>0</v>
      </c>
      <c r="CM683" s="97">
        <f>IF(CF683="PMT",E16-CL683,0)</f>
        <v>0</v>
      </c>
      <c r="CN683" s="97">
        <f t="shared" si="554"/>
        <v>0</v>
      </c>
      <c r="CO683" s="97">
        <f t="shared" si="541"/>
        <v>0</v>
      </c>
      <c r="CP683" s="97">
        <f t="shared" si="542"/>
        <v>0</v>
      </c>
      <c r="CQ683" s="94">
        <f t="shared" si="543"/>
        <v>0</v>
      </c>
      <c r="CR683" s="95">
        <f t="shared" si="550"/>
        <v>0</v>
      </c>
      <c r="CS683" s="96">
        <f t="shared" si="544"/>
        <v>0</v>
      </c>
      <c r="CT683" s="75">
        <f t="shared" si="553"/>
        <v>0</v>
      </c>
      <c r="CU683" s="99">
        <f t="shared" si="545"/>
        <v>0</v>
      </c>
      <c r="CV683" s="99">
        <f t="shared" si="521"/>
        <v>0</v>
      </c>
      <c r="CW683" s="100">
        <f t="shared" si="551"/>
        <v>0</v>
      </c>
      <c r="CX683" s="75">
        <f>SUM(CR683*CT683*BE1)</f>
        <v>0</v>
      </c>
    </row>
    <row r="684" spans="1:102" ht="18.95" customHeight="1">
      <c r="A684" s="45" t="str">
        <f t="shared" si="520"/>
        <v/>
      </c>
      <c r="B684" s="55" t="str">
        <f t="shared" si="557"/>
        <v/>
      </c>
      <c r="C684" s="47" t="str">
        <f t="shared" si="556"/>
        <v/>
      </c>
      <c r="D684" s="56" t="str">
        <f t="shared" si="558"/>
        <v/>
      </c>
      <c r="E684" s="121" t="str">
        <f t="shared" si="562"/>
        <v/>
      </c>
      <c r="F684" s="121"/>
      <c r="G684" s="57" t="str">
        <f t="shared" si="559"/>
        <v/>
      </c>
      <c r="H684" s="57" t="str">
        <f t="shared" si="560"/>
        <v/>
      </c>
      <c r="I684" s="128" t="str">
        <f t="shared" si="563"/>
        <v/>
      </c>
      <c r="J684" s="128" t="str">
        <f t="shared" si="564"/>
        <v/>
      </c>
      <c r="K684" s="140" t="str">
        <f t="shared" si="552"/>
        <v/>
      </c>
      <c r="L684" s="140"/>
      <c r="M684" s="139" t="str">
        <f t="shared" si="567"/>
        <v/>
      </c>
      <c r="N684" s="139"/>
      <c r="O684" s="46" t="str">
        <f t="shared" si="568"/>
        <v/>
      </c>
      <c r="P684" s="51" t="str">
        <f t="shared" si="569"/>
        <v/>
      </c>
      <c r="Q684" s="51"/>
      <c r="R684" s="75">
        <f>IF(R683+1&lt;13,(R683+1)*S1,1*S1)</f>
        <v>0</v>
      </c>
      <c r="S684" s="75">
        <f>SUM(BG684*S1)</f>
        <v>0</v>
      </c>
      <c r="T684" s="75">
        <f>IF(R684=1,(T683+1)*S1,T683*S1)</f>
        <v>0</v>
      </c>
      <c r="U684" s="75">
        <f>IF(U683+3&lt;13,(U683+3)*V1,(U683-9)*V1)</f>
        <v>0</v>
      </c>
      <c r="V684" s="75">
        <f>SUM(BG684*V1)</f>
        <v>0</v>
      </c>
      <c r="W684" s="75">
        <f>IF(U684&lt;4,(W683+1)*V1,W683*V1)</f>
        <v>0</v>
      </c>
      <c r="X684" s="75">
        <f>IF(X683+6&lt;13,(X683+6)*Y1,(X683-6)*Y1)</f>
        <v>0</v>
      </c>
      <c r="Y684" s="75">
        <f>SUM(BG684*Y1)</f>
        <v>0</v>
      </c>
      <c r="Z684" s="75">
        <f>IF(X684&lt;6,(Z683+1)*Y1,Z683*Y1)</f>
        <v>0</v>
      </c>
      <c r="AA684" s="75">
        <f>SUM(AA683*AB1)</f>
        <v>0</v>
      </c>
      <c r="AB684" s="75">
        <f>SUM(BG684*AB1)</f>
        <v>0</v>
      </c>
      <c r="AC684" s="75">
        <f>SUM(AC683+1*AB1)</f>
        <v>0</v>
      </c>
      <c r="AD684" s="75">
        <v>0</v>
      </c>
      <c r="AE684" s="75">
        <v>0</v>
      </c>
      <c r="AF684" s="75">
        <v>0</v>
      </c>
      <c r="AG684" s="75">
        <f>IF(AG683+2&lt;13,(AG683+2)*AH1,(AG683-10)*AH1)</f>
        <v>0</v>
      </c>
      <c r="AH684" s="75">
        <f>SUM(BG684*AH1)</f>
        <v>0</v>
      </c>
      <c r="AI684" s="75">
        <f>IF(AG684&lt;3,(AI683+1)*AH1,AI683*AH1)</f>
        <v>0</v>
      </c>
      <c r="AJ684" s="75">
        <f>IF(AJ682=AJ683,(AJ683+1-AK684)*AL1,AJ683*AL1)</f>
        <v>0</v>
      </c>
      <c r="AK684" s="75">
        <f t="shared" si="555"/>
        <v>0</v>
      </c>
      <c r="AL684" s="75">
        <f>IF(AJ684-AJ683=0,(AL683+15)*AL1,AM1*AL1)</f>
        <v>0</v>
      </c>
      <c r="AM684" s="75">
        <f>IF(AK684=12,(AM683+1)*AL1,AM683*AL1)</f>
        <v>0</v>
      </c>
      <c r="AN684" s="75">
        <f>IF(AN682=AN683,(AN683+1-AO684)*AO1,AN683*AO1)</f>
        <v>0</v>
      </c>
      <c r="AO684" s="75">
        <f t="shared" si="546"/>
        <v>0</v>
      </c>
      <c r="AP684" s="75">
        <f>IF(AN683=AN684,BG684*AO1,(AP683-15)*AO1)</f>
        <v>0</v>
      </c>
      <c r="AQ684" s="75">
        <f>IF(AO684=12,(AQ683+1)*AO1,AQ683*AO1)</f>
        <v>0</v>
      </c>
      <c r="AR684" s="91">
        <f>SUM(MONTH(BC683+14)*AS1)</f>
        <v>0</v>
      </c>
      <c r="AS684" s="91">
        <f>SUM(DAY(BC683+14)*AS1)</f>
        <v>0</v>
      </c>
      <c r="AT684" s="91">
        <f>SUM(YEAR(BC683+14)*AS1)</f>
        <v>0</v>
      </c>
      <c r="AU684" s="91">
        <f>SUM(MONTH(BC683+7)*AV1)</f>
        <v>0</v>
      </c>
      <c r="AV684" s="91">
        <f>SUM(DAY(BC683+7)*AV1)</f>
        <v>0</v>
      </c>
      <c r="AW684" s="91">
        <f>SUM(YEAR(BC683+7)*AV1)</f>
        <v>0</v>
      </c>
      <c r="AX684" s="91">
        <f t="shared" si="524"/>
        <v>1</v>
      </c>
      <c r="AY684" s="91">
        <f t="shared" si="522"/>
        <v>1</v>
      </c>
      <c r="AZ684" s="91">
        <f t="shared" si="523"/>
        <v>0</v>
      </c>
      <c r="BA684" s="91">
        <f t="shared" si="523"/>
        <v>0</v>
      </c>
      <c r="BB684" s="79">
        <f t="shared" si="525"/>
        <v>0</v>
      </c>
      <c r="BC684" s="91">
        <f t="shared" si="526"/>
        <v>0</v>
      </c>
      <c r="BD684" s="75" t="s">
        <v>59</v>
      </c>
      <c r="BE684" s="91">
        <f>IF(BC684&lt;BU42,((BC684*10)+5),999999)</f>
        <v>5</v>
      </c>
      <c r="BF684" s="91">
        <f t="shared" si="527"/>
        <v>1</v>
      </c>
      <c r="BG684" s="75">
        <f t="shared" si="528"/>
        <v>0</v>
      </c>
      <c r="BH684" s="75">
        <f t="shared" si="547"/>
        <v>0</v>
      </c>
      <c r="BI684" s="75" t="b">
        <f t="shared" si="529"/>
        <v>0</v>
      </c>
      <c r="BJ684" s="75">
        <f t="shared" si="530"/>
        <v>0</v>
      </c>
      <c r="BK684" s="75">
        <f t="shared" si="531"/>
        <v>0</v>
      </c>
      <c r="BL684" s="75" t="b">
        <f t="shared" si="532"/>
        <v>1</v>
      </c>
      <c r="BM684" s="75">
        <f t="shared" si="533"/>
        <v>0</v>
      </c>
      <c r="BN684" s="75">
        <f t="shared" si="534"/>
        <v>0</v>
      </c>
      <c r="BO684" s="75" t="b">
        <f t="shared" si="535"/>
        <v>0</v>
      </c>
      <c r="BP684" s="75">
        <f t="shared" si="536"/>
        <v>0</v>
      </c>
      <c r="BQ684" s="75">
        <f t="shared" si="537"/>
        <v>0</v>
      </c>
      <c r="BR684" s="75"/>
      <c r="BS684" s="72" t="b">
        <f t="shared" si="561"/>
        <v>0</v>
      </c>
      <c r="BT684" s="72">
        <f t="shared" si="566"/>
        <v>0</v>
      </c>
      <c r="BU684" s="69" t="str">
        <f t="shared" si="565"/>
        <v/>
      </c>
      <c r="BV684" s="75"/>
      <c r="BW684" s="75"/>
      <c r="BX684" s="105"/>
      <c r="BY684" s="75"/>
      <c r="BZ684" s="75"/>
      <c r="CA684" s="75"/>
      <c r="CB684" s="75"/>
      <c r="CC684" s="75"/>
      <c r="CD684" s="79">
        <f t="shared" si="538"/>
        <v>0</v>
      </c>
      <c r="CE684" s="92">
        <f>IF(CD684&lt;CE3,CD684,CE3)</f>
        <v>0</v>
      </c>
      <c r="CF684" s="72" t="str">
        <f>IF(CE684&gt;=CE3,"BALLOON","PMT")</f>
        <v>PMT</v>
      </c>
      <c r="CG684" s="91">
        <f t="shared" si="548"/>
        <v>0</v>
      </c>
      <c r="CH684" s="91">
        <f>IF(BX1=360,CB5,CG684)</f>
        <v>0</v>
      </c>
      <c r="CI684" s="75" t="b">
        <f t="shared" si="539"/>
        <v>0</v>
      </c>
      <c r="CJ684" s="75">
        <f t="shared" si="549"/>
        <v>0</v>
      </c>
      <c r="CK684" s="75">
        <f>SUM(CJ684*CK1)</f>
        <v>0</v>
      </c>
      <c r="CL684" s="98">
        <f t="shared" si="540"/>
        <v>0</v>
      </c>
      <c r="CM684" s="97">
        <f>IF(CF684="PMT",E16-CL684,0)</f>
        <v>0</v>
      </c>
      <c r="CN684" s="97">
        <f t="shared" si="554"/>
        <v>0</v>
      </c>
      <c r="CO684" s="97">
        <f t="shared" si="541"/>
        <v>0</v>
      </c>
      <c r="CP684" s="97">
        <f t="shared" si="542"/>
        <v>0</v>
      </c>
      <c r="CQ684" s="94">
        <f t="shared" si="543"/>
        <v>0</v>
      </c>
      <c r="CR684" s="95">
        <f t="shared" si="550"/>
        <v>0</v>
      </c>
      <c r="CS684" s="96">
        <f t="shared" si="544"/>
        <v>0</v>
      </c>
      <c r="CT684" s="75">
        <f t="shared" si="553"/>
        <v>0</v>
      </c>
      <c r="CU684" s="99">
        <f t="shared" si="545"/>
        <v>0</v>
      </c>
      <c r="CV684" s="99">
        <f t="shared" si="521"/>
        <v>0</v>
      </c>
      <c r="CW684" s="100">
        <f t="shared" si="551"/>
        <v>0</v>
      </c>
      <c r="CX684" s="75">
        <f>SUM(CR684*CT684*BE1)</f>
        <v>0</v>
      </c>
    </row>
    <row r="685" spans="1:102" ht="18.95" customHeight="1">
      <c r="A685" s="45" t="str">
        <f t="shared" si="520"/>
        <v/>
      </c>
      <c r="B685" s="55" t="str">
        <f t="shared" si="557"/>
        <v/>
      </c>
      <c r="C685" s="47" t="str">
        <f t="shared" si="556"/>
        <v/>
      </c>
      <c r="D685" s="56" t="str">
        <f t="shared" si="558"/>
        <v/>
      </c>
      <c r="E685" s="121" t="str">
        <f t="shared" si="562"/>
        <v/>
      </c>
      <c r="F685" s="121"/>
      <c r="G685" s="57" t="str">
        <f t="shared" si="559"/>
        <v/>
      </c>
      <c r="H685" s="57" t="str">
        <f t="shared" si="560"/>
        <v/>
      </c>
      <c r="I685" s="128" t="str">
        <f t="shared" si="563"/>
        <v/>
      </c>
      <c r="J685" s="128" t="str">
        <f t="shared" si="564"/>
        <v/>
      </c>
      <c r="K685" s="140" t="str">
        <f t="shared" si="552"/>
        <v/>
      </c>
      <c r="L685" s="140"/>
      <c r="M685" s="139" t="str">
        <f t="shared" si="567"/>
        <v/>
      </c>
      <c r="N685" s="139"/>
      <c r="O685" s="46" t="str">
        <f t="shared" si="568"/>
        <v/>
      </c>
      <c r="P685" s="51" t="str">
        <f t="shared" si="569"/>
        <v/>
      </c>
      <c r="Q685" s="51"/>
      <c r="R685" s="75">
        <f>IF(R684+1&lt;13,(R684+1)*S1,1*S1)</f>
        <v>0</v>
      </c>
      <c r="S685" s="75">
        <f>SUM(BG685*S1)</f>
        <v>0</v>
      </c>
      <c r="T685" s="75">
        <f>IF(R685=1,(T684+1)*S1,T684*S1)</f>
        <v>0</v>
      </c>
      <c r="U685" s="75">
        <f>IF(U684+3&lt;13,(U684+3)*V1,(U684-9)*V1)</f>
        <v>0</v>
      </c>
      <c r="V685" s="75">
        <f>SUM(BG685*V1)</f>
        <v>0</v>
      </c>
      <c r="W685" s="75">
        <f>IF(U685&lt;4,(W684+1)*V1,W684*V1)</f>
        <v>0</v>
      </c>
      <c r="X685" s="75">
        <f>IF(X684+6&lt;13,(X684+6)*Y1,(X684-6)*Y1)</f>
        <v>0</v>
      </c>
      <c r="Y685" s="75">
        <f>SUM(BG685*Y1)</f>
        <v>0</v>
      </c>
      <c r="Z685" s="75">
        <f>IF(X685&lt;6,(Z684+1)*Y1,Z684*Y1)</f>
        <v>0</v>
      </c>
      <c r="AA685" s="75">
        <f>SUM(AA684*AB1)</f>
        <v>0</v>
      </c>
      <c r="AB685" s="75">
        <f>SUM(BG685*AB1)</f>
        <v>0</v>
      </c>
      <c r="AC685" s="75">
        <f>SUM(AC684+1*AB1)</f>
        <v>0</v>
      </c>
      <c r="AD685" s="75">
        <v>0</v>
      </c>
      <c r="AE685" s="75">
        <v>0</v>
      </c>
      <c r="AF685" s="75">
        <v>0</v>
      </c>
      <c r="AG685" s="75">
        <f>IF(AG684+2&lt;13,(AG684+2)*AH1,(AG684-10)*AH1)</f>
        <v>0</v>
      </c>
      <c r="AH685" s="75">
        <f>SUM(BG685*AH1)</f>
        <v>0</v>
      </c>
      <c r="AI685" s="75">
        <f>IF(AG685&lt;3,(AI684+1)*AH1,AI684*AH1)</f>
        <v>0</v>
      </c>
      <c r="AJ685" s="75">
        <f>IF(AJ683=AJ684,(AJ684+1-AK685)*AL1,AJ684*AL1)</f>
        <v>0</v>
      </c>
      <c r="AK685" s="75">
        <f t="shared" si="555"/>
        <v>0</v>
      </c>
      <c r="AL685" s="75">
        <f>IF(AJ685-AJ684=0,(AL684+15)*AL1,AM1*AL1)</f>
        <v>0</v>
      </c>
      <c r="AM685" s="75">
        <f>IF(AK685=12,(AM684+1)*AL1,AM684*AL1)</f>
        <v>0</v>
      </c>
      <c r="AN685" s="75">
        <f>IF(AN683=AN684,(AN684+1-AO685)*AO1,AN684*AO1)</f>
        <v>0</v>
      </c>
      <c r="AO685" s="75">
        <f t="shared" si="546"/>
        <v>0</v>
      </c>
      <c r="AP685" s="75">
        <f>IF(AN684=AN685,BG685*AO1,(AP684-15)*AO1)</f>
        <v>0</v>
      </c>
      <c r="AQ685" s="75">
        <f>IF(AO685=12,(AQ684+1)*AO1,AQ684*AO1)</f>
        <v>0</v>
      </c>
      <c r="AR685" s="91">
        <f>SUM(MONTH(BC684+14)*AS1)</f>
        <v>0</v>
      </c>
      <c r="AS685" s="91">
        <f>SUM(DAY(BC684+14)*AS1)</f>
        <v>0</v>
      </c>
      <c r="AT685" s="91">
        <f>SUM(YEAR(BC684+14)*AS1)</f>
        <v>0</v>
      </c>
      <c r="AU685" s="91">
        <f>SUM(MONTH(BC684+7)*AV1)</f>
        <v>0</v>
      </c>
      <c r="AV685" s="91">
        <f>SUM(DAY(BC684+7)*AV1)</f>
        <v>0</v>
      </c>
      <c r="AW685" s="91">
        <f>SUM(YEAR(BC684+7)*AV1)</f>
        <v>0</v>
      </c>
      <c r="AX685" s="91">
        <f t="shared" si="524"/>
        <v>1</v>
      </c>
      <c r="AY685" s="91">
        <f t="shared" si="522"/>
        <v>1</v>
      </c>
      <c r="AZ685" s="91">
        <f t="shared" si="523"/>
        <v>0</v>
      </c>
      <c r="BA685" s="91">
        <f t="shared" si="523"/>
        <v>0</v>
      </c>
      <c r="BB685" s="79">
        <f t="shared" si="525"/>
        <v>0</v>
      </c>
      <c r="BC685" s="91">
        <f t="shared" si="526"/>
        <v>0</v>
      </c>
      <c r="BD685" s="75" t="s">
        <v>59</v>
      </c>
      <c r="BE685" s="91">
        <f>IF(BC685&lt;BU42,((BC685*10)+5),999999)</f>
        <v>5</v>
      </c>
      <c r="BF685" s="91">
        <f t="shared" si="527"/>
        <v>1</v>
      </c>
      <c r="BG685" s="75">
        <f t="shared" si="528"/>
        <v>0</v>
      </c>
      <c r="BH685" s="75">
        <f t="shared" si="547"/>
        <v>0</v>
      </c>
      <c r="BI685" s="75" t="b">
        <f t="shared" si="529"/>
        <v>0</v>
      </c>
      <c r="BJ685" s="75">
        <f t="shared" si="530"/>
        <v>0</v>
      </c>
      <c r="BK685" s="75">
        <f t="shared" si="531"/>
        <v>0</v>
      </c>
      <c r="BL685" s="75" t="b">
        <f t="shared" si="532"/>
        <v>1</v>
      </c>
      <c r="BM685" s="75">
        <f t="shared" si="533"/>
        <v>0</v>
      </c>
      <c r="BN685" s="75">
        <f t="shared" si="534"/>
        <v>0</v>
      </c>
      <c r="BO685" s="75" t="b">
        <f t="shared" si="535"/>
        <v>0</v>
      </c>
      <c r="BP685" s="75">
        <f t="shared" si="536"/>
        <v>0</v>
      </c>
      <c r="BQ685" s="75">
        <f t="shared" si="537"/>
        <v>0</v>
      </c>
      <c r="BR685" s="75"/>
      <c r="BS685" s="72" t="b">
        <f t="shared" si="561"/>
        <v>0</v>
      </c>
      <c r="BT685" s="72">
        <f t="shared" si="566"/>
        <v>0</v>
      </c>
      <c r="BU685" s="69" t="str">
        <f t="shared" si="565"/>
        <v/>
      </c>
      <c r="BV685" s="75"/>
      <c r="BW685" s="75"/>
      <c r="BX685" s="105"/>
      <c r="BY685" s="75"/>
      <c r="BZ685" s="75"/>
      <c r="CA685" s="75"/>
      <c r="CB685" s="75"/>
      <c r="CC685" s="75"/>
      <c r="CD685" s="79">
        <f t="shared" si="538"/>
        <v>0</v>
      </c>
      <c r="CE685" s="92">
        <f>IF(CD685&lt;CE3,CD685,CE3)</f>
        <v>0</v>
      </c>
      <c r="CF685" s="72" t="str">
        <f>IF(CE685&gt;=CE3,"BALLOON","PMT")</f>
        <v>PMT</v>
      </c>
      <c r="CG685" s="91">
        <f t="shared" si="548"/>
        <v>0</v>
      </c>
      <c r="CH685" s="91">
        <f>IF(BX1=360,CB5,CG685)</f>
        <v>0</v>
      </c>
      <c r="CI685" s="75" t="b">
        <f t="shared" si="539"/>
        <v>0</v>
      </c>
      <c r="CJ685" s="75">
        <f t="shared" si="549"/>
        <v>0</v>
      </c>
      <c r="CK685" s="75">
        <f>SUM(CJ685*CK1)</f>
        <v>0</v>
      </c>
      <c r="CL685" s="98">
        <f t="shared" si="540"/>
        <v>0</v>
      </c>
      <c r="CM685" s="97">
        <f>IF(CF685="PMT",E16-CL685,0)</f>
        <v>0</v>
      </c>
      <c r="CN685" s="97">
        <f t="shared" si="554"/>
        <v>0</v>
      </c>
      <c r="CO685" s="97">
        <f t="shared" si="541"/>
        <v>0</v>
      </c>
      <c r="CP685" s="97">
        <f t="shared" si="542"/>
        <v>0</v>
      </c>
      <c r="CQ685" s="94">
        <f t="shared" si="543"/>
        <v>0</v>
      </c>
      <c r="CR685" s="95">
        <f t="shared" si="550"/>
        <v>0</v>
      </c>
      <c r="CS685" s="96">
        <f t="shared" si="544"/>
        <v>0</v>
      </c>
      <c r="CT685" s="75">
        <f t="shared" si="553"/>
        <v>0</v>
      </c>
      <c r="CU685" s="99">
        <f t="shared" si="545"/>
        <v>0</v>
      </c>
      <c r="CV685" s="99">
        <f t="shared" si="521"/>
        <v>0</v>
      </c>
      <c r="CW685" s="100">
        <f t="shared" si="551"/>
        <v>0</v>
      </c>
      <c r="CX685" s="75">
        <f>SUM(CR685*CT685*BE1)</f>
        <v>0</v>
      </c>
    </row>
    <row r="686" spans="1:102" ht="18.95" customHeight="1">
      <c r="A686" s="45" t="str">
        <f t="shared" si="520"/>
        <v/>
      </c>
      <c r="B686" s="55" t="str">
        <f t="shared" si="557"/>
        <v/>
      </c>
      <c r="C686" s="47" t="str">
        <f t="shared" si="556"/>
        <v/>
      </c>
      <c r="D686" s="56" t="str">
        <f t="shared" si="558"/>
        <v/>
      </c>
      <c r="E686" s="121" t="str">
        <f t="shared" si="562"/>
        <v/>
      </c>
      <c r="F686" s="121"/>
      <c r="G686" s="57" t="str">
        <f t="shared" si="559"/>
        <v/>
      </c>
      <c r="H686" s="57" t="str">
        <f t="shared" si="560"/>
        <v/>
      </c>
      <c r="I686" s="128" t="str">
        <f t="shared" si="563"/>
        <v/>
      </c>
      <c r="J686" s="128" t="str">
        <f t="shared" si="564"/>
        <v/>
      </c>
      <c r="K686" s="140" t="str">
        <f t="shared" si="552"/>
        <v/>
      </c>
      <c r="L686" s="140"/>
      <c r="M686" s="139" t="str">
        <f t="shared" si="567"/>
        <v/>
      </c>
      <c r="N686" s="139"/>
      <c r="O686" s="46" t="str">
        <f t="shared" si="568"/>
        <v/>
      </c>
      <c r="P686" s="51" t="str">
        <f t="shared" si="569"/>
        <v/>
      </c>
      <c r="Q686" s="51"/>
      <c r="R686" s="75">
        <f>IF(R685+1&lt;13,(R685+1)*S1,1*S1)</f>
        <v>0</v>
      </c>
      <c r="S686" s="75">
        <f>SUM(BG686*S1)</f>
        <v>0</v>
      </c>
      <c r="T686" s="75">
        <f>IF(R686=1,(T685+1)*S1,T685*S1)</f>
        <v>0</v>
      </c>
      <c r="U686" s="75">
        <f>IF(U685+3&lt;13,(U685+3)*V1,(U685-9)*V1)</f>
        <v>0</v>
      </c>
      <c r="V686" s="75">
        <f>SUM(BG686*V1)</f>
        <v>0</v>
      </c>
      <c r="W686" s="75">
        <f>IF(U686&lt;4,(W685+1)*V1,W685*V1)</f>
        <v>0</v>
      </c>
      <c r="X686" s="75">
        <f>IF(X685+6&lt;13,(X685+6)*Y1,(X685-6)*Y1)</f>
        <v>0</v>
      </c>
      <c r="Y686" s="75">
        <f>SUM(BG686*Y1)</f>
        <v>0</v>
      </c>
      <c r="Z686" s="75">
        <f>IF(X686&lt;6,(Z685+1)*Y1,Z685*Y1)</f>
        <v>0</v>
      </c>
      <c r="AA686" s="75">
        <f>SUM(AA685*AB1)</f>
        <v>0</v>
      </c>
      <c r="AB686" s="75">
        <f>SUM(BG686*AB1)</f>
        <v>0</v>
      </c>
      <c r="AC686" s="75">
        <f>SUM(AC685+1*AB1)</f>
        <v>0</v>
      </c>
      <c r="AD686" s="75">
        <v>0</v>
      </c>
      <c r="AE686" s="75">
        <v>0</v>
      </c>
      <c r="AF686" s="75">
        <v>0</v>
      </c>
      <c r="AG686" s="75">
        <f>IF(AG685+2&lt;13,(AG685+2)*AH1,(AG685-10)*AH1)</f>
        <v>0</v>
      </c>
      <c r="AH686" s="75">
        <f>SUM(BG686*AH1)</f>
        <v>0</v>
      </c>
      <c r="AI686" s="75">
        <f>IF(AG686&lt;3,(AI685+1)*AH1,AI685*AH1)</f>
        <v>0</v>
      </c>
      <c r="AJ686" s="75">
        <f>IF(AJ684=AJ685,(AJ685+1-AK686)*AL1,AJ685*AL1)</f>
        <v>0</v>
      </c>
      <c r="AK686" s="75">
        <f t="shared" si="555"/>
        <v>0</v>
      </c>
      <c r="AL686" s="75">
        <f>IF(AJ686-AJ685=0,(AL685+15)*AL1,AM1*AL1)</f>
        <v>0</v>
      </c>
      <c r="AM686" s="75">
        <f>IF(AK686=12,(AM685+1)*AL1,AM685*AL1)</f>
        <v>0</v>
      </c>
      <c r="AN686" s="75">
        <f>IF(AN684=AN685,(AN685+1-AO686)*AO1,AN685*AO1)</f>
        <v>0</v>
      </c>
      <c r="AO686" s="75">
        <f t="shared" si="546"/>
        <v>0</v>
      </c>
      <c r="AP686" s="75">
        <f>IF(AN685=AN686,BG686*AO1,(AP685-15)*AO1)</f>
        <v>0</v>
      </c>
      <c r="AQ686" s="75">
        <f>IF(AO686=12,(AQ685+1)*AO1,AQ685*AO1)</f>
        <v>0</v>
      </c>
      <c r="AR686" s="91">
        <f>SUM(MONTH(BC685+14)*AS1)</f>
        <v>0</v>
      </c>
      <c r="AS686" s="91">
        <f>SUM(DAY(BC685+14)*AS1)</f>
        <v>0</v>
      </c>
      <c r="AT686" s="91">
        <f>SUM(YEAR(BC685+14)*AS1)</f>
        <v>0</v>
      </c>
      <c r="AU686" s="91">
        <f>SUM(MONTH(BC685+7)*AV1)</f>
        <v>0</v>
      </c>
      <c r="AV686" s="91">
        <f>SUM(DAY(BC685+7)*AV1)</f>
        <v>0</v>
      </c>
      <c r="AW686" s="91">
        <f>SUM(YEAR(BC685+7)*AV1)</f>
        <v>0</v>
      </c>
      <c r="AX686" s="91">
        <f t="shared" si="524"/>
        <v>1</v>
      </c>
      <c r="AY686" s="91">
        <f t="shared" si="522"/>
        <v>1</v>
      </c>
      <c r="AZ686" s="91">
        <f t="shared" si="523"/>
        <v>0</v>
      </c>
      <c r="BA686" s="91">
        <f t="shared" si="523"/>
        <v>0</v>
      </c>
      <c r="BB686" s="79">
        <f t="shared" si="525"/>
        <v>0</v>
      </c>
      <c r="BC686" s="91">
        <f t="shared" si="526"/>
        <v>0</v>
      </c>
      <c r="BD686" s="75" t="s">
        <v>59</v>
      </c>
      <c r="BE686" s="91">
        <f>IF(BC686&lt;BU42,((BC686*10)+5),999999)</f>
        <v>5</v>
      </c>
      <c r="BF686" s="91">
        <f t="shared" si="527"/>
        <v>1</v>
      </c>
      <c r="BG686" s="75">
        <f t="shared" si="528"/>
        <v>0</v>
      </c>
      <c r="BH686" s="75">
        <f t="shared" si="547"/>
        <v>0</v>
      </c>
      <c r="BI686" s="75" t="b">
        <f t="shared" si="529"/>
        <v>0</v>
      </c>
      <c r="BJ686" s="75">
        <f t="shared" si="530"/>
        <v>0</v>
      </c>
      <c r="BK686" s="75">
        <f t="shared" si="531"/>
        <v>0</v>
      </c>
      <c r="BL686" s="75" t="b">
        <f t="shared" si="532"/>
        <v>1</v>
      </c>
      <c r="BM686" s="75">
        <f t="shared" si="533"/>
        <v>0</v>
      </c>
      <c r="BN686" s="75">
        <f t="shared" si="534"/>
        <v>0</v>
      </c>
      <c r="BO686" s="75" t="b">
        <f t="shared" si="535"/>
        <v>0</v>
      </c>
      <c r="BP686" s="75">
        <f t="shared" si="536"/>
        <v>0</v>
      </c>
      <c r="BQ686" s="75">
        <f t="shared" si="537"/>
        <v>0</v>
      </c>
      <c r="BR686" s="75"/>
      <c r="BS686" s="72" t="b">
        <f t="shared" si="561"/>
        <v>0</v>
      </c>
      <c r="BT686" s="72">
        <f t="shared" si="566"/>
        <v>0</v>
      </c>
      <c r="BU686" s="69" t="str">
        <f t="shared" si="565"/>
        <v/>
      </c>
      <c r="BV686" s="75"/>
      <c r="BW686" s="75"/>
      <c r="BX686" s="105"/>
      <c r="BY686" s="75"/>
      <c r="BZ686" s="75"/>
      <c r="CA686" s="75"/>
      <c r="CB686" s="75"/>
      <c r="CC686" s="75"/>
      <c r="CD686" s="79">
        <f t="shared" si="538"/>
        <v>0</v>
      </c>
      <c r="CE686" s="92">
        <f>IF(CD686&lt;CE3,CD686,CE3)</f>
        <v>0</v>
      </c>
      <c r="CF686" s="72" t="str">
        <f>IF(CE686&gt;=CE3,"BALLOON","PMT")</f>
        <v>PMT</v>
      </c>
      <c r="CG686" s="91">
        <f t="shared" si="548"/>
        <v>0</v>
      </c>
      <c r="CH686" s="91">
        <f>IF(BX1=360,CB5,CG686)</f>
        <v>0</v>
      </c>
      <c r="CI686" s="75" t="b">
        <f t="shared" si="539"/>
        <v>0</v>
      </c>
      <c r="CJ686" s="75">
        <f t="shared" si="549"/>
        <v>0</v>
      </c>
      <c r="CK686" s="75">
        <f>SUM(CJ686*CK1)</f>
        <v>0</v>
      </c>
      <c r="CL686" s="98">
        <f t="shared" si="540"/>
        <v>0</v>
      </c>
      <c r="CM686" s="97">
        <f>IF(CF686="PMT",E16-CL686,0)</f>
        <v>0</v>
      </c>
      <c r="CN686" s="97">
        <f t="shared" si="554"/>
        <v>0</v>
      </c>
      <c r="CO686" s="97">
        <f t="shared" si="541"/>
        <v>0</v>
      </c>
      <c r="CP686" s="97">
        <f t="shared" si="542"/>
        <v>0</v>
      </c>
      <c r="CQ686" s="94">
        <f t="shared" si="543"/>
        <v>0</v>
      </c>
      <c r="CR686" s="95">
        <f t="shared" si="550"/>
        <v>0</v>
      </c>
      <c r="CS686" s="96">
        <f t="shared" si="544"/>
        <v>0</v>
      </c>
      <c r="CT686" s="75">
        <f t="shared" si="553"/>
        <v>0</v>
      </c>
      <c r="CU686" s="99">
        <f t="shared" si="545"/>
        <v>0</v>
      </c>
      <c r="CV686" s="99">
        <f t="shared" si="521"/>
        <v>0</v>
      </c>
      <c r="CW686" s="100">
        <f t="shared" si="551"/>
        <v>0</v>
      </c>
      <c r="CX686" s="75">
        <f>SUM(CR686*CT686*BE1)</f>
        <v>0</v>
      </c>
    </row>
    <row r="687" spans="1:102" ht="18.95" customHeight="1">
      <c r="A687" s="45" t="str">
        <f t="shared" si="520"/>
        <v/>
      </c>
      <c r="B687" s="55" t="str">
        <f t="shared" si="557"/>
        <v/>
      </c>
      <c r="C687" s="47" t="str">
        <f t="shared" si="556"/>
        <v/>
      </c>
      <c r="D687" s="56" t="str">
        <f t="shared" si="558"/>
        <v/>
      </c>
      <c r="E687" s="121" t="str">
        <f t="shared" si="562"/>
        <v/>
      </c>
      <c r="F687" s="121"/>
      <c r="G687" s="57" t="str">
        <f t="shared" si="559"/>
        <v/>
      </c>
      <c r="H687" s="57" t="str">
        <f t="shared" si="560"/>
        <v/>
      </c>
      <c r="I687" s="128" t="str">
        <f t="shared" si="563"/>
        <v/>
      </c>
      <c r="J687" s="128" t="str">
        <f t="shared" si="564"/>
        <v/>
      </c>
      <c r="K687" s="140" t="str">
        <f t="shared" si="552"/>
        <v/>
      </c>
      <c r="L687" s="140"/>
      <c r="M687" s="139" t="str">
        <f t="shared" si="567"/>
        <v/>
      </c>
      <c r="N687" s="139"/>
      <c r="O687" s="46" t="str">
        <f t="shared" si="568"/>
        <v/>
      </c>
      <c r="P687" s="51" t="str">
        <f t="shared" si="569"/>
        <v/>
      </c>
      <c r="Q687" s="51"/>
      <c r="R687" s="75">
        <f>IF(R686+1&lt;13,(R686+1)*S1,1*S1)</f>
        <v>0</v>
      </c>
      <c r="S687" s="75">
        <f>SUM(BG687*S1)</f>
        <v>0</v>
      </c>
      <c r="T687" s="75">
        <f>IF(R687=1,(T686+1)*S1,T686*S1)</f>
        <v>0</v>
      </c>
      <c r="U687" s="75">
        <f>IF(U686+3&lt;13,(U686+3)*V1,(U686-9)*V1)</f>
        <v>0</v>
      </c>
      <c r="V687" s="75">
        <f>SUM(BG687*V1)</f>
        <v>0</v>
      </c>
      <c r="W687" s="75">
        <f>IF(U687&lt;4,(W686+1)*V1,W686*V1)</f>
        <v>0</v>
      </c>
      <c r="X687" s="75">
        <f>IF(X686+6&lt;13,(X686+6)*Y1,(X686-6)*Y1)</f>
        <v>0</v>
      </c>
      <c r="Y687" s="75">
        <f>SUM(BG687*Y1)</f>
        <v>0</v>
      </c>
      <c r="Z687" s="75">
        <f>IF(X687&lt;6,(Z686+1)*Y1,Z686*Y1)</f>
        <v>0</v>
      </c>
      <c r="AA687" s="75">
        <f>SUM(AA686*AB1)</f>
        <v>0</v>
      </c>
      <c r="AB687" s="75">
        <f>SUM(BG687*AB1)</f>
        <v>0</v>
      </c>
      <c r="AC687" s="75">
        <f>SUM(AC686+1*AB1)</f>
        <v>0</v>
      </c>
      <c r="AD687" s="75">
        <v>0</v>
      </c>
      <c r="AE687" s="75">
        <v>0</v>
      </c>
      <c r="AF687" s="75">
        <v>0</v>
      </c>
      <c r="AG687" s="75">
        <f>IF(AG686+2&lt;13,(AG686+2)*AH1,(AG686-10)*AH1)</f>
        <v>0</v>
      </c>
      <c r="AH687" s="75">
        <f>SUM(BG687*AH1)</f>
        <v>0</v>
      </c>
      <c r="AI687" s="75">
        <f>IF(AG687&lt;3,(AI686+1)*AH1,AI686*AH1)</f>
        <v>0</v>
      </c>
      <c r="AJ687" s="75">
        <f>IF(AJ685=AJ686,(AJ686+1-AK687)*AL1,AJ686*AL1)</f>
        <v>0</v>
      </c>
      <c r="AK687" s="75">
        <f t="shared" si="555"/>
        <v>0</v>
      </c>
      <c r="AL687" s="75">
        <f>IF(AJ687-AJ686=0,(AL686+15)*AL1,AM1*AL1)</f>
        <v>0</v>
      </c>
      <c r="AM687" s="75">
        <f>IF(AK687=12,(AM686+1)*AL1,AM686*AL1)</f>
        <v>0</v>
      </c>
      <c r="AN687" s="75">
        <f>IF(AN685=AN686,(AN686+1-AO687)*AO1,AN686*AO1)</f>
        <v>0</v>
      </c>
      <c r="AO687" s="75">
        <f t="shared" si="546"/>
        <v>0</v>
      </c>
      <c r="AP687" s="75">
        <f>IF(AN686=AN687,BG687*AO1,(AP686-15)*AO1)</f>
        <v>0</v>
      </c>
      <c r="AQ687" s="75">
        <f>IF(AO687=12,(AQ686+1)*AO1,AQ686*AO1)</f>
        <v>0</v>
      </c>
      <c r="AR687" s="91">
        <f>SUM(MONTH(BC686+14)*AS1)</f>
        <v>0</v>
      </c>
      <c r="AS687" s="91">
        <f>SUM(DAY(BC686+14)*AS1)</f>
        <v>0</v>
      </c>
      <c r="AT687" s="91">
        <f>SUM(YEAR(BC686+14)*AS1)</f>
        <v>0</v>
      </c>
      <c r="AU687" s="91">
        <f>SUM(MONTH(BC686+7)*AV1)</f>
        <v>0</v>
      </c>
      <c r="AV687" s="91">
        <f>SUM(DAY(BC686+7)*AV1)</f>
        <v>0</v>
      </c>
      <c r="AW687" s="91">
        <f>SUM(YEAR(BC686+7)*AV1)</f>
        <v>0</v>
      </c>
      <c r="AX687" s="91">
        <f t="shared" si="524"/>
        <v>1</v>
      </c>
      <c r="AY687" s="91">
        <f t="shared" si="522"/>
        <v>1</v>
      </c>
      <c r="AZ687" s="91">
        <f t="shared" si="523"/>
        <v>0</v>
      </c>
      <c r="BA687" s="91">
        <f t="shared" si="523"/>
        <v>0</v>
      </c>
      <c r="BB687" s="79">
        <f t="shared" si="525"/>
        <v>0</v>
      </c>
      <c r="BC687" s="91">
        <f t="shared" si="526"/>
        <v>0</v>
      </c>
      <c r="BD687" s="75" t="s">
        <v>59</v>
      </c>
      <c r="BE687" s="91">
        <f>IF(BC687&lt;BU42,((BC687*10)+5),999999)</f>
        <v>5</v>
      </c>
      <c r="BF687" s="91">
        <f t="shared" si="527"/>
        <v>1</v>
      </c>
      <c r="BG687" s="75">
        <f t="shared" si="528"/>
        <v>0</v>
      </c>
      <c r="BH687" s="75">
        <f t="shared" si="547"/>
        <v>0</v>
      </c>
      <c r="BI687" s="75" t="b">
        <f t="shared" si="529"/>
        <v>0</v>
      </c>
      <c r="BJ687" s="75">
        <f t="shared" si="530"/>
        <v>0</v>
      </c>
      <c r="BK687" s="75">
        <f t="shared" si="531"/>
        <v>0</v>
      </c>
      <c r="BL687" s="75" t="b">
        <f t="shared" si="532"/>
        <v>1</v>
      </c>
      <c r="BM687" s="75">
        <f t="shared" si="533"/>
        <v>0</v>
      </c>
      <c r="BN687" s="75">
        <f t="shared" si="534"/>
        <v>0</v>
      </c>
      <c r="BO687" s="75" t="b">
        <f t="shared" si="535"/>
        <v>0</v>
      </c>
      <c r="BP687" s="75">
        <f t="shared" si="536"/>
        <v>0</v>
      </c>
      <c r="BQ687" s="75">
        <f t="shared" si="537"/>
        <v>0</v>
      </c>
      <c r="BR687" s="75"/>
      <c r="BS687" s="72" t="b">
        <f t="shared" si="561"/>
        <v>0</v>
      </c>
      <c r="BT687" s="72">
        <f t="shared" si="566"/>
        <v>0</v>
      </c>
      <c r="BU687" s="69" t="str">
        <f t="shared" si="565"/>
        <v/>
      </c>
      <c r="BV687" s="75"/>
      <c r="BW687" s="75"/>
      <c r="BX687" s="105"/>
      <c r="BY687" s="75"/>
      <c r="BZ687" s="75"/>
      <c r="CA687" s="75"/>
      <c r="CB687" s="75"/>
      <c r="CC687" s="75"/>
      <c r="CD687" s="79">
        <f t="shared" si="538"/>
        <v>0</v>
      </c>
      <c r="CE687" s="92">
        <f>IF(CD687&lt;CE3,CD687,CE3)</f>
        <v>0</v>
      </c>
      <c r="CF687" s="72" t="str">
        <f>IF(CE687&gt;=CE3,"BALLOON","PMT")</f>
        <v>PMT</v>
      </c>
      <c r="CG687" s="91">
        <f t="shared" si="548"/>
        <v>0</v>
      </c>
      <c r="CH687" s="91">
        <f>IF(BX1=360,CB5,CG687)</f>
        <v>0</v>
      </c>
      <c r="CI687" s="75" t="b">
        <f t="shared" si="539"/>
        <v>0</v>
      </c>
      <c r="CJ687" s="75">
        <f t="shared" si="549"/>
        <v>0</v>
      </c>
      <c r="CK687" s="75">
        <f>SUM(CJ687*CK1)</f>
        <v>0</v>
      </c>
      <c r="CL687" s="98">
        <f t="shared" si="540"/>
        <v>0</v>
      </c>
      <c r="CM687" s="97">
        <f>IF(CF687="PMT",E16-CL687,0)</f>
        <v>0</v>
      </c>
      <c r="CN687" s="97">
        <f t="shared" si="554"/>
        <v>0</v>
      </c>
      <c r="CO687" s="97">
        <f t="shared" si="541"/>
        <v>0</v>
      </c>
      <c r="CP687" s="97">
        <f t="shared" si="542"/>
        <v>0</v>
      </c>
      <c r="CQ687" s="94">
        <f t="shared" si="543"/>
        <v>0</v>
      </c>
      <c r="CR687" s="95">
        <f t="shared" si="550"/>
        <v>0</v>
      </c>
      <c r="CS687" s="96">
        <f t="shared" si="544"/>
        <v>0</v>
      </c>
      <c r="CT687" s="75">
        <f t="shared" si="553"/>
        <v>0</v>
      </c>
      <c r="CU687" s="99">
        <f t="shared" si="545"/>
        <v>0</v>
      </c>
      <c r="CV687" s="99">
        <f t="shared" si="521"/>
        <v>0</v>
      </c>
      <c r="CW687" s="100">
        <f t="shared" si="551"/>
        <v>0</v>
      </c>
      <c r="CX687" s="75">
        <f>SUM(CR687*CT687*BE1)</f>
        <v>0</v>
      </c>
    </row>
    <row r="688" spans="1:102" ht="18.95" customHeight="1">
      <c r="A688" s="45" t="str">
        <f t="shared" ref="A688:A715" si="570">IF(BT689 &lt; BT690, BT690,"")</f>
        <v/>
      </c>
      <c r="B688" s="55" t="str">
        <f t="shared" si="557"/>
        <v/>
      </c>
      <c r="C688" s="47" t="str">
        <f t="shared" si="556"/>
        <v/>
      </c>
      <c r="D688" s="56" t="str">
        <f t="shared" si="558"/>
        <v/>
      </c>
      <c r="E688" s="121" t="str">
        <f t="shared" si="562"/>
        <v/>
      </c>
      <c r="F688" s="121"/>
      <c r="G688" s="57" t="str">
        <f t="shared" si="559"/>
        <v/>
      </c>
      <c r="H688" s="57" t="str">
        <f t="shared" si="560"/>
        <v/>
      </c>
      <c r="I688" s="128" t="str">
        <f t="shared" si="563"/>
        <v/>
      </c>
      <c r="J688" s="128" t="str">
        <f t="shared" si="564"/>
        <v/>
      </c>
      <c r="K688" s="140" t="str">
        <f t="shared" si="552"/>
        <v/>
      </c>
      <c r="L688" s="140"/>
      <c r="M688" s="139" t="str">
        <f t="shared" si="567"/>
        <v/>
      </c>
      <c r="N688" s="139"/>
      <c r="O688" s="46" t="str">
        <f t="shared" si="568"/>
        <v/>
      </c>
      <c r="P688" s="51" t="str">
        <f t="shared" si="569"/>
        <v/>
      </c>
      <c r="Q688" s="51"/>
      <c r="R688" s="75">
        <f>IF(R687+1&lt;13,(R687+1)*S1,1*S1)</f>
        <v>0</v>
      </c>
      <c r="S688" s="75">
        <f>SUM(BG688*S1)</f>
        <v>0</v>
      </c>
      <c r="T688" s="75">
        <f>IF(R688=1,(T687+1)*S1,T687*S1)</f>
        <v>0</v>
      </c>
      <c r="U688" s="75">
        <f>IF(U687+3&lt;13,(U687+3)*V1,(U687-9)*V1)</f>
        <v>0</v>
      </c>
      <c r="V688" s="75">
        <f>SUM(BG688*V1)</f>
        <v>0</v>
      </c>
      <c r="W688" s="75">
        <f>IF(U688&lt;4,(W687+1)*V1,W687*V1)</f>
        <v>0</v>
      </c>
      <c r="X688" s="75">
        <f>IF(X687+6&lt;13,(X687+6)*Y1,(X687-6)*Y1)</f>
        <v>0</v>
      </c>
      <c r="Y688" s="75">
        <f>SUM(BG688*Y1)</f>
        <v>0</v>
      </c>
      <c r="Z688" s="75">
        <f>IF(X688&lt;6,(Z687+1)*Y1,Z687*Y1)</f>
        <v>0</v>
      </c>
      <c r="AA688" s="75">
        <f>SUM(AA687*AB1)</f>
        <v>0</v>
      </c>
      <c r="AB688" s="75">
        <f>SUM(BG688*AB1)</f>
        <v>0</v>
      </c>
      <c r="AC688" s="75">
        <f>SUM(AC687+1*AB1)</f>
        <v>0</v>
      </c>
      <c r="AD688" s="75">
        <v>0</v>
      </c>
      <c r="AE688" s="75">
        <v>0</v>
      </c>
      <c r="AF688" s="75">
        <v>0</v>
      </c>
      <c r="AG688" s="75">
        <f>IF(AG687+2&lt;13,(AG687+2)*AH1,(AG687-10)*AH1)</f>
        <v>0</v>
      </c>
      <c r="AH688" s="75">
        <f>SUM(BG688*AH1)</f>
        <v>0</v>
      </c>
      <c r="AI688" s="75">
        <f>IF(AG688&lt;3,(AI687+1)*AH1,AI687*AH1)</f>
        <v>0</v>
      </c>
      <c r="AJ688" s="75">
        <f>IF(AJ686=AJ687,(AJ687+1-AK688)*AL1,AJ687*AL1)</f>
        <v>0</v>
      </c>
      <c r="AK688" s="75">
        <f t="shared" si="555"/>
        <v>0</v>
      </c>
      <c r="AL688" s="75">
        <f>IF(AJ688-AJ687=0,(AL687+15)*AL1,AM1*AL1)</f>
        <v>0</v>
      </c>
      <c r="AM688" s="75">
        <f>IF(AK688=12,(AM687+1)*AL1,AM687*AL1)</f>
        <v>0</v>
      </c>
      <c r="AN688" s="75">
        <f>IF(AN686=AN687,(AN687+1-AO688)*AO1,AN687*AO1)</f>
        <v>0</v>
      </c>
      <c r="AO688" s="75">
        <f t="shared" si="546"/>
        <v>0</v>
      </c>
      <c r="AP688" s="75">
        <f>IF(AN687=AN688,BG688*AO1,(AP687-15)*AO1)</f>
        <v>0</v>
      </c>
      <c r="AQ688" s="75">
        <f>IF(AO688=12,(AQ687+1)*AO1,AQ687*AO1)</f>
        <v>0</v>
      </c>
      <c r="AR688" s="91">
        <f>SUM(MONTH(BC687+14)*AS1)</f>
        <v>0</v>
      </c>
      <c r="AS688" s="91">
        <f>SUM(DAY(BC687+14)*AS1)</f>
        <v>0</v>
      </c>
      <c r="AT688" s="91">
        <f>SUM(YEAR(BC687+14)*AS1)</f>
        <v>0</v>
      </c>
      <c r="AU688" s="91">
        <f>SUM(MONTH(BC687+7)*AV1)</f>
        <v>0</v>
      </c>
      <c r="AV688" s="91">
        <f>SUM(DAY(BC687+7)*AV1)</f>
        <v>0</v>
      </c>
      <c r="AW688" s="91">
        <f>SUM(YEAR(BC687+7)*AV1)</f>
        <v>0</v>
      </c>
      <c r="AX688" s="91">
        <f t="shared" si="524"/>
        <v>1</v>
      </c>
      <c r="AY688" s="91">
        <f t="shared" si="522"/>
        <v>1</v>
      </c>
      <c r="AZ688" s="91">
        <f t="shared" si="523"/>
        <v>0</v>
      </c>
      <c r="BA688" s="91">
        <f t="shared" si="523"/>
        <v>0</v>
      </c>
      <c r="BB688" s="79">
        <f t="shared" si="525"/>
        <v>0</v>
      </c>
      <c r="BC688" s="91">
        <f t="shared" si="526"/>
        <v>0</v>
      </c>
      <c r="BD688" s="75" t="s">
        <v>59</v>
      </c>
      <c r="BE688" s="91">
        <f>IF(BC688&lt;BU42,((BC688*10)+5),999999)</f>
        <v>5</v>
      </c>
      <c r="BF688" s="91">
        <f t="shared" si="527"/>
        <v>1</v>
      </c>
      <c r="BG688" s="75">
        <f t="shared" si="528"/>
        <v>0</v>
      </c>
      <c r="BH688" s="75">
        <f t="shared" si="547"/>
        <v>0</v>
      </c>
      <c r="BI688" s="75" t="b">
        <f t="shared" si="529"/>
        <v>0</v>
      </c>
      <c r="BJ688" s="75">
        <f t="shared" si="530"/>
        <v>0</v>
      </c>
      <c r="BK688" s="75">
        <f t="shared" si="531"/>
        <v>0</v>
      </c>
      <c r="BL688" s="75" t="b">
        <f t="shared" si="532"/>
        <v>1</v>
      </c>
      <c r="BM688" s="75">
        <f t="shared" si="533"/>
        <v>0</v>
      </c>
      <c r="BN688" s="75">
        <f t="shared" si="534"/>
        <v>0</v>
      </c>
      <c r="BO688" s="75" t="b">
        <f t="shared" si="535"/>
        <v>0</v>
      </c>
      <c r="BP688" s="75">
        <f t="shared" si="536"/>
        <v>0</v>
      </c>
      <c r="BQ688" s="75">
        <f t="shared" si="537"/>
        <v>0</v>
      </c>
      <c r="BR688" s="75"/>
      <c r="BS688" s="72" t="b">
        <f t="shared" si="561"/>
        <v>0</v>
      </c>
      <c r="BT688" s="72">
        <f t="shared" si="566"/>
        <v>0</v>
      </c>
      <c r="BU688" s="69" t="str">
        <f t="shared" si="565"/>
        <v/>
      </c>
      <c r="BV688" s="75"/>
      <c r="BW688" s="75"/>
      <c r="BX688" s="105"/>
      <c r="BY688" s="75"/>
      <c r="BZ688" s="75"/>
      <c r="CA688" s="75"/>
      <c r="CB688" s="75"/>
      <c r="CC688" s="75"/>
      <c r="CD688" s="79">
        <f t="shared" si="538"/>
        <v>0</v>
      </c>
      <c r="CE688" s="92">
        <f>IF(CD688&lt;CE3,CD688,CE3)</f>
        <v>0</v>
      </c>
      <c r="CF688" s="72" t="str">
        <f>IF(CE688&gt;=CE3,"BALLOON","PMT")</f>
        <v>PMT</v>
      </c>
      <c r="CG688" s="91">
        <f t="shared" si="548"/>
        <v>0</v>
      </c>
      <c r="CH688" s="91">
        <f>IF(BX1=360,CB5,CG688)</f>
        <v>0</v>
      </c>
      <c r="CI688" s="75" t="b">
        <f t="shared" si="539"/>
        <v>0</v>
      </c>
      <c r="CJ688" s="75">
        <f t="shared" si="549"/>
        <v>0</v>
      </c>
      <c r="CK688" s="75">
        <f>SUM(CJ688*CK1)</f>
        <v>0</v>
      </c>
      <c r="CL688" s="98">
        <f t="shared" si="540"/>
        <v>0</v>
      </c>
      <c r="CM688" s="97">
        <f>IF(CF688="PMT",E16-CL688,0)</f>
        <v>0</v>
      </c>
      <c r="CN688" s="97">
        <f t="shared" si="554"/>
        <v>0</v>
      </c>
      <c r="CO688" s="97">
        <f t="shared" si="541"/>
        <v>0</v>
      </c>
      <c r="CP688" s="97">
        <f t="shared" si="542"/>
        <v>0</v>
      </c>
      <c r="CQ688" s="94">
        <f t="shared" si="543"/>
        <v>0</v>
      </c>
      <c r="CR688" s="95">
        <f t="shared" si="550"/>
        <v>0</v>
      </c>
      <c r="CS688" s="96">
        <f t="shared" si="544"/>
        <v>0</v>
      </c>
      <c r="CT688" s="75">
        <f t="shared" si="553"/>
        <v>0</v>
      </c>
      <c r="CU688" s="99">
        <f t="shared" si="545"/>
        <v>0</v>
      </c>
      <c r="CV688" s="99">
        <f t="shared" si="521"/>
        <v>0</v>
      </c>
      <c r="CW688" s="100">
        <f t="shared" si="551"/>
        <v>0</v>
      </c>
      <c r="CX688" s="75">
        <f>SUM(CR688*CT688*BE1)</f>
        <v>0</v>
      </c>
    </row>
    <row r="689" spans="1:102" ht="18.95" customHeight="1">
      <c r="A689" s="45" t="str">
        <f t="shared" si="570"/>
        <v/>
      </c>
      <c r="B689" s="55" t="str">
        <f t="shared" si="557"/>
        <v/>
      </c>
      <c r="C689" s="47" t="str">
        <f t="shared" si="556"/>
        <v/>
      </c>
      <c r="D689" s="56" t="str">
        <f t="shared" si="558"/>
        <v/>
      </c>
      <c r="E689" s="121" t="str">
        <f t="shared" si="562"/>
        <v/>
      </c>
      <c r="F689" s="121"/>
      <c r="G689" s="57" t="str">
        <f t="shared" si="559"/>
        <v/>
      </c>
      <c r="H689" s="57" t="str">
        <f t="shared" si="560"/>
        <v/>
      </c>
      <c r="I689" s="128" t="str">
        <f t="shared" si="563"/>
        <v/>
      </c>
      <c r="J689" s="128" t="str">
        <f t="shared" si="564"/>
        <v/>
      </c>
      <c r="K689" s="140" t="str">
        <f t="shared" si="552"/>
        <v/>
      </c>
      <c r="L689" s="140"/>
      <c r="M689" s="139" t="str">
        <f t="shared" si="567"/>
        <v/>
      </c>
      <c r="N689" s="139"/>
      <c r="O689" s="46" t="str">
        <f t="shared" si="568"/>
        <v/>
      </c>
      <c r="P689" s="51" t="str">
        <f t="shared" si="569"/>
        <v/>
      </c>
      <c r="Q689" s="51"/>
      <c r="R689" s="75">
        <f>IF(R688+1&lt;13,(R688+1)*S1,1*S1)</f>
        <v>0</v>
      </c>
      <c r="S689" s="75">
        <f>SUM(BG689*S1)</f>
        <v>0</v>
      </c>
      <c r="T689" s="75">
        <f>IF(R689=1,(T688+1)*S1,T688*S1)</f>
        <v>0</v>
      </c>
      <c r="U689" s="75">
        <f>IF(U688+3&lt;13,(U688+3)*V1,(U688-9)*V1)</f>
        <v>0</v>
      </c>
      <c r="V689" s="75">
        <f>SUM(BG689*V1)</f>
        <v>0</v>
      </c>
      <c r="W689" s="75">
        <f>IF(U689&lt;4,(W688+1)*V1,W688*V1)</f>
        <v>0</v>
      </c>
      <c r="X689" s="75">
        <f>IF(X688+6&lt;13,(X688+6)*Y1,(X688-6)*Y1)</f>
        <v>0</v>
      </c>
      <c r="Y689" s="75">
        <f>SUM(BG689*Y1)</f>
        <v>0</v>
      </c>
      <c r="Z689" s="75">
        <f>IF(X689&lt;6,(Z688+1)*Y1,Z688*Y1)</f>
        <v>0</v>
      </c>
      <c r="AA689" s="75">
        <f>SUM(AA688*AB1)</f>
        <v>0</v>
      </c>
      <c r="AB689" s="75">
        <f>SUM(BG689*AB1)</f>
        <v>0</v>
      </c>
      <c r="AC689" s="75">
        <f>SUM(AC688+1*AB1)</f>
        <v>0</v>
      </c>
      <c r="AD689" s="75">
        <v>0</v>
      </c>
      <c r="AE689" s="75">
        <v>0</v>
      </c>
      <c r="AF689" s="75">
        <v>0</v>
      </c>
      <c r="AG689" s="75">
        <f>IF(AG688+2&lt;13,(AG688+2)*AH1,(AG688-10)*AH1)</f>
        <v>0</v>
      </c>
      <c r="AH689" s="75">
        <f>SUM(BG689*AH1)</f>
        <v>0</v>
      </c>
      <c r="AI689" s="75">
        <f>IF(AG689&lt;3,(AI688+1)*AH1,AI688*AH1)</f>
        <v>0</v>
      </c>
      <c r="AJ689" s="75">
        <f>IF(AJ687=AJ688,(AJ688+1-AK689)*AL1,AJ688*AL1)</f>
        <v>0</v>
      </c>
      <c r="AK689" s="75">
        <f t="shared" si="555"/>
        <v>0</v>
      </c>
      <c r="AL689" s="75">
        <f>IF(AJ689-AJ688=0,(AL688+15)*AL1,AM1*AL1)</f>
        <v>0</v>
      </c>
      <c r="AM689" s="75">
        <f>IF(AK689=12,(AM688+1)*AL1,AM688*AL1)</f>
        <v>0</v>
      </c>
      <c r="AN689" s="75">
        <f>IF(AN687=AN688,(AN688+1-AO689)*AO1,AN688*AO1)</f>
        <v>0</v>
      </c>
      <c r="AO689" s="75">
        <f t="shared" si="546"/>
        <v>0</v>
      </c>
      <c r="AP689" s="75">
        <f>IF(AN688=AN689,BG689*AO1,(AP688-15)*AO1)</f>
        <v>0</v>
      </c>
      <c r="AQ689" s="75">
        <f>IF(AO689=12,(AQ688+1)*AO1,AQ688*AO1)</f>
        <v>0</v>
      </c>
      <c r="AR689" s="91">
        <f>SUM(MONTH(BC688+14)*AS1)</f>
        <v>0</v>
      </c>
      <c r="AS689" s="91">
        <f>SUM(DAY(BC688+14)*AS1)</f>
        <v>0</v>
      </c>
      <c r="AT689" s="91">
        <f>SUM(YEAR(BC688+14)*AS1)</f>
        <v>0</v>
      </c>
      <c r="AU689" s="91">
        <f>SUM(MONTH(BC688+7)*AV1)</f>
        <v>0</v>
      </c>
      <c r="AV689" s="91">
        <f>SUM(DAY(BC688+7)*AV1)</f>
        <v>0</v>
      </c>
      <c r="AW689" s="91">
        <f>SUM(YEAR(BC688+7)*AV1)</f>
        <v>0</v>
      </c>
      <c r="AX689" s="91">
        <f t="shared" si="524"/>
        <v>1</v>
      </c>
      <c r="AY689" s="91">
        <f t="shared" si="522"/>
        <v>1</v>
      </c>
      <c r="AZ689" s="91">
        <f t="shared" si="523"/>
        <v>0</v>
      </c>
      <c r="BA689" s="91">
        <f t="shared" si="523"/>
        <v>0</v>
      </c>
      <c r="BB689" s="79">
        <f t="shared" si="525"/>
        <v>0</v>
      </c>
      <c r="BC689" s="91">
        <f t="shared" si="526"/>
        <v>0</v>
      </c>
      <c r="BD689" s="75" t="s">
        <v>59</v>
      </c>
      <c r="BE689" s="91">
        <f>IF(BC689&lt;BU42,((BC689*10)+5),999999)</f>
        <v>5</v>
      </c>
      <c r="BF689" s="91">
        <f t="shared" si="527"/>
        <v>1</v>
      </c>
      <c r="BG689" s="75">
        <f t="shared" si="528"/>
        <v>0</v>
      </c>
      <c r="BH689" s="75">
        <f t="shared" si="547"/>
        <v>0</v>
      </c>
      <c r="BI689" s="75" t="b">
        <f t="shared" si="529"/>
        <v>0</v>
      </c>
      <c r="BJ689" s="75">
        <f t="shared" si="530"/>
        <v>0</v>
      </c>
      <c r="BK689" s="75">
        <f t="shared" si="531"/>
        <v>0</v>
      </c>
      <c r="BL689" s="75" t="b">
        <f t="shared" si="532"/>
        <v>1</v>
      </c>
      <c r="BM689" s="75">
        <f t="shared" si="533"/>
        <v>0</v>
      </c>
      <c r="BN689" s="75">
        <f t="shared" si="534"/>
        <v>0</v>
      </c>
      <c r="BO689" s="75" t="b">
        <f t="shared" si="535"/>
        <v>0</v>
      </c>
      <c r="BP689" s="75">
        <f t="shared" si="536"/>
        <v>0</v>
      </c>
      <c r="BQ689" s="75">
        <f t="shared" si="537"/>
        <v>0</v>
      </c>
      <c r="BR689" s="75"/>
      <c r="BS689" s="72" t="b">
        <f t="shared" si="561"/>
        <v>0</v>
      </c>
      <c r="BT689" s="72">
        <f t="shared" si="566"/>
        <v>0</v>
      </c>
      <c r="BU689" s="69" t="str">
        <f t="shared" si="565"/>
        <v/>
      </c>
      <c r="BV689" s="75"/>
      <c r="BW689" s="75"/>
      <c r="BX689" s="105"/>
      <c r="BY689" s="75"/>
      <c r="BZ689" s="75"/>
      <c r="CA689" s="75"/>
      <c r="CB689" s="75"/>
      <c r="CC689" s="75"/>
      <c r="CD689" s="79">
        <f t="shared" si="538"/>
        <v>0</v>
      </c>
      <c r="CE689" s="92">
        <f>IF(CD689&lt;CE3,CD689,CE3)</f>
        <v>0</v>
      </c>
      <c r="CF689" s="72" t="str">
        <f>IF(CE689&gt;=CE3,"BALLOON","PMT")</f>
        <v>PMT</v>
      </c>
      <c r="CG689" s="91">
        <f t="shared" si="548"/>
        <v>0</v>
      </c>
      <c r="CH689" s="91">
        <f>IF(BX1=360,CB5,CG689)</f>
        <v>0</v>
      </c>
      <c r="CI689" s="75" t="b">
        <f t="shared" si="539"/>
        <v>0</v>
      </c>
      <c r="CJ689" s="75">
        <f t="shared" si="549"/>
        <v>0</v>
      </c>
      <c r="CK689" s="75">
        <f>SUM(CJ689*CK1)</f>
        <v>0</v>
      </c>
      <c r="CL689" s="98">
        <f t="shared" si="540"/>
        <v>0</v>
      </c>
      <c r="CM689" s="97">
        <f>IF(CF689="PMT",E16-CL689,0)</f>
        <v>0</v>
      </c>
      <c r="CN689" s="97">
        <f t="shared" si="554"/>
        <v>0</v>
      </c>
      <c r="CO689" s="97">
        <f t="shared" si="541"/>
        <v>0</v>
      </c>
      <c r="CP689" s="97">
        <f t="shared" si="542"/>
        <v>0</v>
      </c>
      <c r="CQ689" s="94">
        <f t="shared" si="543"/>
        <v>0</v>
      </c>
      <c r="CR689" s="95">
        <f t="shared" si="550"/>
        <v>0</v>
      </c>
      <c r="CS689" s="96">
        <f t="shared" si="544"/>
        <v>0</v>
      </c>
      <c r="CT689" s="75">
        <f t="shared" si="553"/>
        <v>0</v>
      </c>
      <c r="CU689" s="99">
        <f t="shared" si="545"/>
        <v>0</v>
      </c>
      <c r="CV689" s="99">
        <f t="shared" si="521"/>
        <v>0</v>
      </c>
      <c r="CW689" s="100">
        <f t="shared" si="551"/>
        <v>0</v>
      </c>
      <c r="CX689" s="75">
        <f>SUM(CR689*CT689*BE1)</f>
        <v>0</v>
      </c>
    </row>
    <row r="690" spans="1:102" ht="18.95" customHeight="1">
      <c r="A690" s="45" t="str">
        <f t="shared" si="570"/>
        <v/>
      </c>
      <c r="B690" s="55" t="str">
        <f t="shared" si="557"/>
        <v/>
      </c>
      <c r="C690" s="47" t="str">
        <f t="shared" si="556"/>
        <v/>
      </c>
      <c r="D690" s="56" t="str">
        <f t="shared" si="558"/>
        <v/>
      </c>
      <c r="E690" s="121" t="str">
        <f t="shared" si="562"/>
        <v/>
      </c>
      <c r="F690" s="121"/>
      <c r="G690" s="57" t="str">
        <f t="shared" si="559"/>
        <v/>
      </c>
      <c r="H690" s="57" t="str">
        <f t="shared" si="560"/>
        <v/>
      </c>
      <c r="I690" s="128" t="str">
        <f t="shared" si="563"/>
        <v/>
      </c>
      <c r="J690" s="128" t="str">
        <f t="shared" si="564"/>
        <v/>
      </c>
      <c r="K690" s="140" t="str">
        <f t="shared" si="552"/>
        <v/>
      </c>
      <c r="L690" s="140"/>
      <c r="M690" s="139" t="str">
        <f t="shared" si="567"/>
        <v/>
      </c>
      <c r="N690" s="139"/>
      <c r="O690" s="46" t="str">
        <f t="shared" si="568"/>
        <v/>
      </c>
      <c r="P690" s="51" t="str">
        <f t="shared" si="569"/>
        <v/>
      </c>
      <c r="Q690" s="51"/>
      <c r="R690" s="75">
        <f>IF(R689+1&lt;13,(R689+1)*S1,1*S1)</f>
        <v>0</v>
      </c>
      <c r="S690" s="75">
        <f>SUM(BG690*S1)</f>
        <v>0</v>
      </c>
      <c r="T690" s="75">
        <f>IF(R690=1,(T689+1)*S1,T689*S1)</f>
        <v>0</v>
      </c>
      <c r="U690" s="75">
        <f>IF(U689+3&lt;13,(U689+3)*V1,(U689-9)*V1)</f>
        <v>0</v>
      </c>
      <c r="V690" s="75">
        <f>SUM(BG690*V1)</f>
        <v>0</v>
      </c>
      <c r="W690" s="75">
        <f>IF(U690&lt;4,(W689+1)*V1,W689*V1)</f>
        <v>0</v>
      </c>
      <c r="X690" s="75">
        <f>IF(X689+6&lt;13,(X689+6)*Y1,(X689-6)*Y1)</f>
        <v>0</v>
      </c>
      <c r="Y690" s="75">
        <f>SUM(BG690*Y1)</f>
        <v>0</v>
      </c>
      <c r="Z690" s="75">
        <f>IF(X690&lt;6,(Z689+1)*Y1,Z689*Y1)</f>
        <v>0</v>
      </c>
      <c r="AA690" s="75">
        <f>SUM(AA689*AB1)</f>
        <v>0</v>
      </c>
      <c r="AB690" s="75">
        <f>SUM(BG690*AB1)</f>
        <v>0</v>
      </c>
      <c r="AC690" s="75">
        <f>SUM(AC689+1*AB1)</f>
        <v>0</v>
      </c>
      <c r="AD690" s="75">
        <v>0</v>
      </c>
      <c r="AE690" s="75">
        <v>0</v>
      </c>
      <c r="AF690" s="75">
        <v>0</v>
      </c>
      <c r="AG690" s="75">
        <f>IF(AG689+2&lt;13,(AG689+2)*AH1,(AG689-10)*AH1)</f>
        <v>0</v>
      </c>
      <c r="AH690" s="75">
        <f>SUM(BG690*AH1)</f>
        <v>0</v>
      </c>
      <c r="AI690" s="75">
        <f>IF(AG690&lt;3,(AI689+1)*AH1,AI689*AH1)</f>
        <v>0</v>
      </c>
      <c r="AJ690" s="75">
        <f>IF(AJ688=AJ689,(AJ689+1-AK690)*AL1,AJ689*AL1)</f>
        <v>0</v>
      </c>
      <c r="AK690" s="75">
        <f t="shared" si="555"/>
        <v>0</v>
      </c>
      <c r="AL690" s="75">
        <f>IF(AJ690-AJ689=0,(AL689+15)*AL1,AM1*AL1)</f>
        <v>0</v>
      </c>
      <c r="AM690" s="75">
        <f>IF(AK690=12,(AM689+1)*AL1,AM689*AL1)</f>
        <v>0</v>
      </c>
      <c r="AN690" s="75">
        <f>IF(AN688=AN689,(AN689+1-AO690)*AO1,AN689*AO1)</f>
        <v>0</v>
      </c>
      <c r="AO690" s="75">
        <f t="shared" si="546"/>
        <v>0</v>
      </c>
      <c r="AP690" s="75">
        <f>IF(AN689=AN690,BG690*AO1,(AP689-15)*AO1)</f>
        <v>0</v>
      </c>
      <c r="AQ690" s="75">
        <f>IF(AO690=12,(AQ689+1)*AO1,AQ689*AO1)</f>
        <v>0</v>
      </c>
      <c r="AR690" s="91">
        <f>SUM(MONTH(BC689+14)*AS1)</f>
        <v>0</v>
      </c>
      <c r="AS690" s="91">
        <f>SUM(DAY(BC689+14)*AS1)</f>
        <v>0</v>
      </c>
      <c r="AT690" s="91">
        <f>SUM(YEAR(BC689+14)*AS1)</f>
        <v>0</v>
      </c>
      <c r="AU690" s="91">
        <f>SUM(MONTH(BC689+7)*AV1)</f>
        <v>0</v>
      </c>
      <c r="AV690" s="91">
        <f>SUM(DAY(BC689+7)*AV1)</f>
        <v>0</v>
      </c>
      <c r="AW690" s="91">
        <f>SUM(YEAR(BC689+7)*AV1)</f>
        <v>0</v>
      </c>
      <c r="AX690" s="91">
        <f t="shared" si="524"/>
        <v>1</v>
      </c>
      <c r="AY690" s="91">
        <f t="shared" si="522"/>
        <v>1</v>
      </c>
      <c r="AZ690" s="91">
        <f t="shared" si="523"/>
        <v>0</v>
      </c>
      <c r="BA690" s="91">
        <f t="shared" si="523"/>
        <v>0</v>
      </c>
      <c r="BB690" s="79">
        <f t="shared" si="525"/>
        <v>0</v>
      </c>
      <c r="BC690" s="91">
        <f t="shared" si="526"/>
        <v>0</v>
      </c>
      <c r="BD690" s="75" t="s">
        <v>59</v>
      </c>
      <c r="BE690" s="91">
        <f>IF(BC690&lt;BU42,((BC690*10)+5),999999)</f>
        <v>5</v>
      </c>
      <c r="BF690" s="91">
        <f t="shared" si="527"/>
        <v>1</v>
      </c>
      <c r="BG690" s="75">
        <f t="shared" si="528"/>
        <v>0</v>
      </c>
      <c r="BH690" s="75">
        <f t="shared" si="547"/>
        <v>0</v>
      </c>
      <c r="BI690" s="75" t="b">
        <f t="shared" si="529"/>
        <v>0</v>
      </c>
      <c r="BJ690" s="75">
        <f t="shared" si="530"/>
        <v>0</v>
      </c>
      <c r="BK690" s="75">
        <f t="shared" si="531"/>
        <v>0</v>
      </c>
      <c r="BL690" s="75" t="b">
        <f t="shared" si="532"/>
        <v>1</v>
      </c>
      <c r="BM690" s="75">
        <f t="shared" si="533"/>
        <v>0</v>
      </c>
      <c r="BN690" s="75">
        <f t="shared" si="534"/>
        <v>0</v>
      </c>
      <c r="BO690" s="75" t="b">
        <f t="shared" si="535"/>
        <v>0</v>
      </c>
      <c r="BP690" s="75">
        <f t="shared" si="536"/>
        <v>0</v>
      </c>
      <c r="BQ690" s="75">
        <f t="shared" si="537"/>
        <v>0</v>
      </c>
      <c r="BR690" s="75"/>
      <c r="BS690" s="72" t="b">
        <f t="shared" si="561"/>
        <v>0</v>
      </c>
      <c r="BT690" s="72">
        <f t="shared" si="566"/>
        <v>0</v>
      </c>
      <c r="BU690" s="69" t="str">
        <f t="shared" si="565"/>
        <v/>
      </c>
      <c r="BV690" s="75"/>
      <c r="BW690" s="75"/>
      <c r="BX690" s="105"/>
      <c r="BY690" s="75"/>
      <c r="BZ690" s="75"/>
      <c r="CA690" s="75"/>
      <c r="CB690" s="75"/>
      <c r="CC690" s="75"/>
      <c r="CD690" s="79">
        <f t="shared" si="538"/>
        <v>0</v>
      </c>
      <c r="CE690" s="92">
        <f>IF(CD690&lt;CE3,CD690,CE3)</f>
        <v>0</v>
      </c>
      <c r="CF690" s="72" t="str">
        <f>IF(CE690&gt;=CE3,"BALLOON","PMT")</f>
        <v>PMT</v>
      </c>
      <c r="CG690" s="91">
        <f t="shared" si="548"/>
        <v>0</v>
      </c>
      <c r="CH690" s="91">
        <f>IF(BX1=360,CB5,CG690)</f>
        <v>0</v>
      </c>
      <c r="CI690" s="75" t="b">
        <f t="shared" si="539"/>
        <v>0</v>
      </c>
      <c r="CJ690" s="75">
        <f t="shared" si="549"/>
        <v>0</v>
      </c>
      <c r="CK690" s="75">
        <f>SUM(CJ690*CK1)</f>
        <v>0</v>
      </c>
      <c r="CL690" s="98">
        <f t="shared" si="540"/>
        <v>0</v>
      </c>
      <c r="CM690" s="97">
        <f>IF(CF690="PMT",E16-CL690,0)</f>
        <v>0</v>
      </c>
      <c r="CN690" s="97">
        <f t="shared" si="554"/>
        <v>0</v>
      </c>
      <c r="CO690" s="97">
        <f t="shared" si="541"/>
        <v>0</v>
      </c>
      <c r="CP690" s="97">
        <f t="shared" si="542"/>
        <v>0</v>
      </c>
      <c r="CQ690" s="94">
        <f t="shared" si="543"/>
        <v>0</v>
      </c>
      <c r="CR690" s="95">
        <f t="shared" si="550"/>
        <v>0</v>
      </c>
      <c r="CS690" s="96">
        <f t="shared" si="544"/>
        <v>0</v>
      </c>
      <c r="CT690" s="75">
        <f t="shared" si="553"/>
        <v>0</v>
      </c>
      <c r="CU690" s="99">
        <f t="shared" si="545"/>
        <v>0</v>
      </c>
      <c r="CV690" s="99">
        <f t="shared" si="521"/>
        <v>0</v>
      </c>
      <c r="CW690" s="100">
        <f t="shared" si="551"/>
        <v>0</v>
      </c>
      <c r="CX690" s="75">
        <f>SUM(CR690*CT690*BE1)</f>
        <v>0</v>
      </c>
    </row>
    <row r="691" spans="1:102" ht="18.95" customHeight="1">
      <c r="A691" s="45" t="str">
        <f t="shared" si="570"/>
        <v/>
      </c>
      <c r="B691" s="55" t="str">
        <f t="shared" si="557"/>
        <v/>
      </c>
      <c r="C691" s="47" t="str">
        <f t="shared" si="556"/>
        <v/>
      </c>
      <c r="D691" s="56" t="str">
        <f t="shared" si="558"/>
        <v/>
      </c>
      <c r="E691" s="121" t="str">
        <f t="shared" si="562"/>
        <v/>
      </c>
      <c r="F691" s="121"/>
      <c r="G691" s="57" t="str">
        <f t="shared" si="559"/>
        <v/>
      </c>
      <c r="H691" s="57" t="str">
        <f t="shared" si="560"/>
        <v/>
      </c>
      <c r="I691" s="128" t="str">
        <f t="shared" si="563"/>
        <v/>
      </c>
      <c r="J691" s="128" t="str">
        <f t="shared" si="564"/>
        <v/>
      </c>
      <c r="K691" s="140" t="str">
        <f t="shared" si="552"/>
        <v/>
      </c>
      <c r="L691" s="140"/>
      <c r="M691" s="139" t="str">
        <f t="shared" si="567"/>
        <v/>
      </c>
      <c r="N691" s="139"/>
      <c r="O691" s="46" t="str">
        <f t="shared" si="568"/>
        <v/>
      </c>
      <c r="P691" s="51" t="str">
        <f t="shared" si="569"/>
        <v/>
      </c>
      <c r="Q691" s="51"/>
      <c r="R691" s="75">
        <f>IF(R690+1&lt;13,(R690+1)*S1,1*S1)</f>
        <v>0</v>
      </c>
      <c r="S691" s="75">
        <f>SUM(BG691*S1)</f>
        <v>0</v>
      </c>
      <c r="T691" s="75">
        <f>IF(R691=1,(T690+1)*S1,T690*S1)</f>
        <v>0</v>
      </c>
      <c r="U691" s="75">
        <f>IF(U690+3&lt;13,(U690+3)*V1,(U690-9)*V1)</f>
        <v>0</v>
      </c>
      <c r="V691" s="75">
        <f>SUM(BG691*V1)</f>
        <v>0</v>
      </c>
      <c r="W691" s="75">
        <f>IF(U691&lt;4,(W690+1)*V1,W690*V1)</f>
        <v>0</v>
      </c>
      <c r="X691" s="75">
        <f>IF(X690+6&lt;13,(X690+6)*Y1,(X690-6)*Y1)</f>
        <v>0</v>
      </c>
      <c r="Y691" s="75">
        <f>SUM(BG691*Y1)</f>
        <v>0</v>
      </c>
      <c r="Z691" s="75">
        <f>IF(X691&lt;6,(Z690+1)*Y1,Z690*Y1)</f>
        <v>0</v>
      </c>
      <c r="AA691" s="75">
        <f>SUM(AA690*AB1)</f>
        <v>0</v>
      </c>
      <c r="AB691" s="75">
        <f>SUM(BG691*AB1)</f>
        <v>0</v>
      </c>
      <c r="AC691" s="75">
        <f>SUM(AC690+1*AB1)</f>
        <v>0</v>
      </c>
      <c r="AD691" s="75">
        <v>0</v>
      </c>
      <c r="AE691" s="75">
        <v>0</v>
      </c>
      <c r="AF691" s="75">
        <v>0</v>
      </c>
      <c r="AG691" s="75">
        <f>IF(AG690+2&lt;13,(AG690+2)*AH1,(AG690-10)*AH1)</f>
        <v>0</v>
      </c>
      <c r="AH691" s="75">
        <f>SUM(BG691*AH1)</f>
        <v>0</v>
      </c>
      <c r="AI691" s="75">
        <f>IF(AG691&lt;3,(AI690+1)*AH1,AI690*AH1)</f>
        <v>0</v>
      </c>
      <c r="AJ691" s="75">
        <f>IF(AJ689=AJ690,(AJ690+1-AK691)*AL1,AJ690*AL1)</f>
        <v>0</v>
      </c>
      <c r="AK691" s="75">
        <f t="shared" si="555"/>
        <v>0</v>
      </c>
      <c r="AL691" s="75">
        <f>IF(AJ691-AJ690=0,(AL690+15)*AL1,AM1*AL1)</f>
        <v>0</v>
      </c>
      <c r="AM691" s="75">
        <f>IF(AK691=12,(AM690+1)*AL1,AM690*AL1)</f>
        <v>0</v>
      </c>
      <c r="AN691" s="75">
        <f>IF(AN689=AN690,(AN690+1-AO691)*AO1,AN690*AO1)</f>
        <v>0</v>
      </c>
      <c r="AO691" s="75">
        <f t="shared" si="546"/>
        <v>0</v>
      </c>
      <c r="AP691" s="75">
        <f>IF(AN690=AN691,BG691*AO1,(AP690-15)*AO1)</f>
        <v>0</v>
      </c>
      <c r="AQ691" s="75">
        <f>IF(AO691=12,(AQ690+1)*AO1,AQ690*AO1)</f>
        <v>0</v>
      </c>
      <c r="AR691" s="91">
        <f>SUM(MONTH(BC690+14)*AS1)</f>
        <v>0</v>
      </c>
      <c r="AS691" s="91">
        <f>SUM(DAY(BC690+14)*AS1)</f>
        <v>0</v>
      </c>
      <c r="AT691" s="91">
        <f>SUM(YEAR(BC690+14)*AS1)</f>
        <v>0</v>
      </c>
      <c r="AU691" s="91">
        <f>SUM(MONTH(BC690+7)*AV1)</f>
        <v>0</v>
      </c>
      <c r="AV691" s="91">
        <f>SUM(DAY(BC690+7)*AV1)</f>
        <v>0</v>
      </c>
      <c r="AW691" s="91">
        <f>SUM(YEAR(BC690+7)*AV1)</f>
        <v>0</v>
      </c>
      <c r="AX691" s="91">
        <f t="shared" si="524"/>
        <v>1</v>
      </c>
      <c r="AY691" s="91">
        <f t="shared" si="522"/>
        <v>1</v>
      </c>
      <c r="AZ691" s="91">
        <f t="shared" si="523"/>
        <v>0</v>
      </c>
      <c r="BA691" s="91">
        <f t="shared" si="523"/>
        <v>0</v>
      </c>
      <c r="BB691" s="79">
        <f t="shared" si="525"/>
        <v>0</v>
      </c>
      <c r="BC691" s="91">
        <f t="shared" si="526"/>
        <v>0</v>
      </c>
      <c r="BD691" s="75" t="s">
        <v>59</v>
      </c>
      <c r="BE691" s="91">
        <f>IF(BC691&lt;BU42,((BC691*10)+5),999999)</f>
        <v>5</v>
      </c>
      <c r="BF691" s="91">
        <f t="shared" si="527"/>
        <v>1</v>
      </c>
      <c r="BG691" s="75">
        <f t="shared" si="528"/>
        <v>0</v>
      </c>
      <c r="BH691" s="75">
        <f t="shared" si="547"/>
        <v>0</v>
      </c>
      <c r="BI691" s="75" t="b">
        <f t="shared" si="529"/>
        <v>0</v>
      </c>
      <c r="BJ691" s="75">
        <f t="shared" si="530"/>
        <v>0</v>
      </c>
      <c r="BK691" s="75">
        <f t="shared" si="531"/>
        <v>0</v>
      </c>
      <c r="BL691" s="75" t="b">
        <f t="shared" si="532"/>
        <v>1</v>
      </c>
      <c r="BM691" s="75">
        <f t="shared" si="533"/>
        <v>0</v>
      </c>
      <c r="BN691" s="75">
        <f t="shared" si="534"/>
        <v>0</v>
      </c>
      <c r="BO691" s="75" t="b">
        <f t="shared" si="535"/>
        <v>0</v>
      </c>
      <c r="BP691" s="75">
        <f t="shared" si="536"/>
        <v>0</v>
      </c>
      <c r="BQ691" s="75">
        <f t="shared" si="537"/>
        <v>0</v>
      </c>
      <c r="BR691" s="75"/>
      <c r="BS691" s="72" t="b">
        <f t="shared" si="561"/>
        <v>0</v>
      </c>
      <c r="BT691" s="72">
        <f t="shared" si="566"/>
        <v>0</v>
      </c>
      <c r="BU691" s="69" t="str">
        <f t="shared" si="565"/>
        <v/>
      </c>
      <c r="BV691" s="75"/>
      <c r="BW691" s="75"/>
      <c r="BX691" s="105"/>
      <c r="BY691" s="75"/>
      <c r="BZ691" s="75"/>
      <c r="CA691" s="75"/>
      <c r="CB691" s="75"/>
      <c r="CC691" s="75"/>
      <c r="CD691" s="79">
        <f t="shared" si="538"/>
        <v>0</v>
      </c>
      <c r="CE691" s="92">
        <f>IF(CD691&lt;CE3,CD691,CE3)</f>
        <v>0</v>
      </c>
      <c r="CF691" s="72" t="str">
        <f>IF(CE691&gt;=CE3,"BALLOON","PMT")</f>
        <v>PMT</v>
      </c>
      <c r="CG691" s="91">
        <f t="shared" si="548"/>
        <v>0</v>
      </c>
      <c r="CH691" s="91">
        <f>IF(BX1=360,CB5,CG691)</f>
        <v>0</v>
      </c>
      <c r="CI691" s="75" t="b">
        <f t="shared" si="539"/>
        <v>0</v>
      </c>
      <c r="CJ691" s="75">
        <f t="shared" si="549"/>
        <v>0</v>
      </c>
      <c r="CK691" s="75">
        <f>SUM(CJ691*CK1)</f>
        <v>0</v>
      </c>
      <c r="CL691" s="98">
        <f t="shared" si="540"/>
        <v>0</v>
      </c>
      <c r="CM691" s="97">
        <f>IF(CF691="PMT",E16-CL691,0)</f>
        <v>0</v>
      </c>
      <c r="CN691" s="97">
        <f t="shared" si="554"/>
        <v>0</v>
      </c>
      <c r="CO691" s="97">
        <f t="shared" si="541"/>
        <v>0</v>
      </c>
      <c r="CP691" s="97">
        <f t="shared" si="542"/>
        <v>0</v>
      </c>
      <c r="CQ691" s="94">
        <f t="shared" si="543"/>
        <v>0</v>
      </c>
      <c r="CR691" s="95">
        <f t="shared" si="550"/>
        <v>0</v>
      </c>
      <c r="CS691" s="96">
        <f t="shared" si="544"/>
        <v>0</v>
      </c>
      <c r="CT691" s="75">
        <f t="shared" si="553"/>
        <v>0</v>
      </c>
      <c r="CU691" s="99">
        <f t="shared" si="545"/>
        <v>0</v>
      </c>
      <c r="CV691" s="99">
        <f t="shared" si="521"/>
        <v>0</v>
      </c>
      <c r="CW691" s="100">
        <f t="shared" si="551"/>
        <v>0</v>
      </c>
      <c r="CX691" s="75">
        <f>SUM(CR691*CT691*BE1)</f>
        <v>0</v>
      </c>
    </row>
    <row r="692" spans="1:102" ht="18.95" customHeight="1">
      <c r="A692" s="45" t="str">
        <f t="shared" si="570"/>
        <v/>
      </c>
      <c r="B692" s="55" t="str">
        <f t="shared" si="557"/>
        <v/>
      </c>
      <c r="C692" s="47" t="str">
        <f t="shared" si="556"/>
        <v/>
      </c>
      <c r="D692" s="56" t="str">
        <f t="shared" si="558"/>
        <v/>
      </c>
      <c r="E692" s="121" t="str">
        <f t="shared" si="562"/>
        <v/>
      </c>
      <c r="F692" s="121"/>
      <c r="G692" s="57" t="str">
        <f t="shared" si="559"/>
        <v/>
      </c>
      <c r="H692" s="57" t="str">
        <f t="shared" si="560"/>
        <v/>
      </c>
      <c r="I692" s="128" t="str">
        <f t="shared" si="563"/>
        <v/>
      </c>
      <c r="J692" s="128" t="str">
        <f t="shared" si="564"/>
        <v/>
      </c>
      <c r="K692" s="140" t="str">
        <f t="shared" si="552"/>
        <v/>
      </c>
      <c r="L692" s="140"/>
      <c r="M692" s="139" t="str">
        <f t="shared" si="567"/>
        <v/>
      </c>
      <c r="N692" s="139"/>
      <c r="O692" s="46" t="str">
        <f t="shared" si="568"/>
        <v/>
      </c>
      <c r="P692" s="51" t="str">
        <f t="shared" si="569"/>
        <v/>
      </c>
      <c r="Q692" s="51"/>
      <c r="R692" s="75">
        <f>IF(R691+1&lt;13,(R691+1)*S1,1*S1)</f>
        <v>0</v>
      </c>
      <c r="S692" s="75">
        <f>SUM(BG692*S1)</f>
        <v>0</v>
      </c>
      <c r="T692" s="75">
        <f>IF(R692=1,(T691+1)*S1,T691*S1)</f>
        <v>0</v>
      </c>
      <c r="U692" s="75">
        <f>IF(U691+3&lt;13,(U691+3)*V1,(U691-9)*V1)</f>
        <v>0</v>
      </c>
      <c r="V692" s="75">
        <f>SUM(BG692*V1)</f>
        <v>0</v>
      </c>
      <c r="W692" s="75">
        <f>IF(U692&lt;4,(W691+1)*V1,W691*V1)</f>
        <v>0</v>
      </c>
      <c r="X692" s="75">
        <f>IF(X691+6&lt;13,(X691+6)*Y1,(X691-6)*Y1)</f>
        <v>0</v>
      </c>
      <c r="Y692" s="75">
        <f>SUM(BG692*Y1)</f>
        <v>0</v>
      </c>
      <c r="Z692" s="75">
        <f>IF(X692&lt;6,(Z691+1)*Y1,Z691*Y1)</f>
        <v>0</v>
      </c>
      <c r="AA692" s="75">
        <f>SUM(AA691*AB1)</f>
        <v>0</v>
      </c>
      <c r="AB692" s="75">
        <f>SUM(BG692*AB1)</f>
        <v>0</v>
      </c>
      <c r="AC692" s="75">
        <f>SUM(AC691+1*AB1)</f>
        <v>0</v>
      </c>
      <c r="AD692" s="75">
        <v>0</v>
      </c>
      <c r="AE692" s="75">
        <v>0</v>
      </c>
      <c r="AF692" s="75">
        <v>0</v>
      </c>
      <c r="AG692" s="75">
        <f>IF(AG691+2&lt;13,(AG691+2)*AH1,(AG691-10)*AH1)</f>
        <v>0</v>
      </c>
      <c r="AH692" s="75">
        <f>SUM(BG692*AH1)</f>
        <v>0</v>
      </c>
      <c r="AI692" s="75">
        <f>IF(AG692&lt;3,(AI691+1)*AH1,AI691*AH1)</f>
        <v>0</v>
      </c>
      <c r="AJ692" s="75">
        <f>IF(AJ690=AJ691,(AJ691+1-AK692)*AL1,AJ691*AL1)</f>
        <v>0</v>
      </c>
      <c r="AK692" s="75">
        <f t="shared" si="555"/>
        <v>0</v>
      </c>
      <c r="AL692" s="75">
        <f>IF(AJ692-AJ691=0,(AL691+15)*AL1,AM1*AL1)</f>
        <v>0</v>
      </c>
      <c r="AM692" s="75">
        <f>IF(AK692=12,(AM691+1)*AL1,AM691*AL1)</f>
        <v>0</v>
      </c>
      <c r="AN692" s="75">
        <f>IF(AN690=AN691,(AN691+1-AO692)*AO1,AN691*AO1)</f>
        <v>0</v>
      </c>
      <c r="AO692" s="75">
        <f t="shared" si="546"/>
        <v>0</v>
      </c>
      <c r="AP692" s="75">
        <f>IF(AN691=AN692,BG692*AO1,(AP691-15)*AO1)</f>
        <v>0</v>
      </c>
      <c r="AQ692" s="75">
        <f>IF(AO692=12,(AQ691+1)*AO1,AQ691*AO1)</f>
        <v>0</v>
      </c>
      <c r="AR692" s="91">
        <f>SUM(MONTH(BC691+14)*AS1)</f>
        <v>0</v>
      </c>
      <c r="AS692" s="91">
        <f>SUM(DAY(BC691+14)*AS1)</f>
        <v>0</v>
      </c>
      <c r="AT692" s="91">
        <f>SUM(YEAR(BC691+14)*AS1)</f>
        <v>0</v>
      </c>
      <c r="AU692" s="91">
        <f>SUM(MONTH(BC691+7)*AV1)</f>
        <v>0</v>
      </c>
      <c r="AV692" s="91">
        <f>SUM(DAY(BC691+7)*AV1)</f>
        <v>0</v>
      </c>
      <c r="AW692" s="91">
        <f>SUM(YEAR(BC691+7)*AV1)</f>
        <v>0</v>
      </c>
      <c r="AX692" s="91">
        <f t="shared" si="524"/>
        <v>1</v>
      </c>
      <c r="AY692" s="91">
        <f t="shared" si="522"/>
        <v>1</v>
      </c>
      <c r="AZ692" s="91">
        <f t="shared" si="523"/>
        <v>0</v>
      </c>
      <c r="BA692" s="91">
        <f t="shared" si="523"/>
        <v>0</v>
      </c>
      <c r="BB692" s="79">
        <f t="shared" si="525"/>
        <v>0</v>
      </c>
      <c r="BC692" s="91">
        <f t="shared" si="526"/>
        <v>0</v>
      </c>
      <c r="BD692" s="75" t="s">
        <v>59</v>
      </c>
      <c r="BE692" s="91">
        <f>IF(BC692&lt;BU42,((BC692*10)+5),999999)</f>
        <v>5</v>
      </c>
      <c r="BF692" s="91">
        <f t="shared" si="527"/>
        <v>1</v>
      </c>
      <c r="BG692" s="75">
        <f t="shared" si="528"/>
        <v>0</v>
      </c>
      <c r="BH692" s="75">
        <f t="shared" si="547"/>
        <v>0</v>
      </c>
      <c r="BI692" s="75" t="b">
        <f t="shared" si="529"/>
        <v>0</v>
      </c>
      <c r="BJ692" s="75">
        <f t="shared" si="530"/>
        <v>0</v>
      </c>
      <c r="BK692" s="75">
        <f t="shared" si="531"/>
        <v>0</v>
      </c>
      <c r="BL692" s="75" t="b">
        <f t="shared" si="532"/>
        <v>1</v>
      </c>
      <c r="BM692" s="75">
        <f t="shared" si="533"/>
        <v>0</v>
      </c>
      <c r="BN692" s="75">
        <f t="shared" si="534"/>
        <v>0</v>
      </c>
      <c r="BO692" s="75" t="b">
        <f t="shared" si="535"/>
        <v>0</v>
      </c>
      <c r="BP692" s="75">
        <f t="shared" si="536"/>
        <v>0</v>
      </c>
      <c r="BQ692" s="75">
        <f t="shared" si="537"/>
        <v>0</v>
      </c>
      <c r="BR692" s="75"/>
      <c r="BS692" s="72" t="b">
        <f t="shared" si="561"/>
        <v>0</v>
      </c>
      <c r="BT692" s="72">
        <f t="shared" si="566"/>
        <v>0</v>
      </c>
      <c r="BU692" s="69" t="str">
        <f t="shared" si="565"/>
        <v/>
      </c>
      <c r="BV692" s="75"/>
      <c r="BW692" s="75"/>
      <c r="BX692" s="105"/>
      <c r="BY692" s="75"/>
      <c r="BZ692" s="75"/>
      <c r="CA692" s="75"/>
      <c r="CB692" s="75"/>
      <c r="CC692" s="75"/>
      <c r="CD692" s="79">
        <f t="shared" si="538"/>
        <v>0</v>
      </c>
      <c r="CE692" s="92">
        <f>IF(CD692&lt;CE3,CD692,CE3)</f>
        <v>0</v>
      </c>
      <c r="CF692" s="72" t="str">
        <f>IF(CE692&gt;=CE3,"BALLOON","PMT")</f>
        <v>PMT</v>
      </c>
      <c r="CG692" s="91">
        <f t="shared" si="548"/>
        <v>0</v>
      </c>
      <c r="CH692" s="91">
        <f>IF(BX1=360,CB5,CG692)</f>
        <v>0</v>
      </c>
      <c r="CI692" s="75" t="b">
        <f t="shared" si="539"/>
        <v>0</v>
      </c>
      <c r="CJ692" s="75">
        <f t="shared" si="549"/>
        <v>0</v>
      </c>
      <c r="CK692" s="75">
        <f>SUM(CJ692*CK1)</f>
        <v>0</v>
      </c>
      <c r="CL692" s="98">
        <f t="shared" si="540"/>
        <v>0</v>
      </c>
      <c r="CM692" s="97">
        <f>IF(CF692="PMT",E16-CL692,0)</f>
        <v>0</v>
      </c>
      <c r="CN692" s="97">
        <f t="shared" si="554"/>
        <v>0</v>
      </c>
      <c r="CO692" s="97">
        <f t="shared" si="541"/>
        <v>0</v>
      </c>
      <c r="CP692" s="97">
        <f t="shared" si="542"/>
        <v>0</v>
      </c>
      <c r="CQ692" s="94">
        <f t="shared" si="543"/>
        <v>0</v>
      </c>
      <c r="CR692" s="95">
        <f t="shared" si="550"/>
        <v>0</v>
      </c>
      <c r="CS692" s="96">
        <f t="shared" si="544"/>
        <v>0</v>
      </c>
      <c r="CT692" s="75">
        <f t="shared" si="553"/>
        <v>0</v>
      </c>
      <c r="CU692" s="99">
        <f t="shared" si="545"/>
        <v>0</v>
      </c>
      <c r="CV692" s="99">
        <f t="shared" si="521"/>
        <v>0</v>
      </c>
      <c r="CW692" s="100">
        <f t="shared" si="551"/>
        <v>0</v>
      </c>
      <c r="CX692" s="75">
        <f>SUM(CR692*CT692*BE1)</f>
        <v>0</v>
      </c>
    </row>
    <row r="693" spans="1:102" ht="18.95" customHeight="1">
      <c r="A693" s="45" t="str">
        <f t="shared" si="570"/>
        <v/>
      </c>
      <c r="B693" s="55" t="str">
        <f t="shared" si="557"/>
        <v/>
      </c>
      <c r="C693" s="47" t="str">
        <f t="shared" si="556"/>
        <v/>
      </c>
      <c r="D693" s="56" t="str">
        <f t="shared" si="558"/>
        <v/>
      </c>
      <c r="E693" s="121" t="str">
        <f t="shared" si="562"/>
        <v/>
      </c>
      <c r="F693" s="121"/>
      <c r="G693" s="57" t="str">
        <f t="shared" si="559"/>
        <v/>
      </c>
      <c r="H693" s="57" t="str">
        <f t="shared" si="560"/>
        <v/>
      </c>
      <c r="I693" s="128" t="str">
        <f t="shared" si="563"/>
        <v/>
      </c>
      <c r="J693" s="128" t="str">
        <f t="shared" si="564"/>
        <v/>
      </c>
      <c r="K693" s="140" t="str">
        <f t="shared" si="552"/>
        <v/>
      </c>
      <c r="L693" s="140"/>
      <c r="M693" s="139" t="str">
        <f t="shared" si="567"/>
        <v/>
      </c>
      <c r="N693" s="139"/>
      <c r="O693" s="46" t="str">
        <f t="shared" si="568"/>
        <v/>
      </c>
      <c r="P693" s="51" t="str">
        <f t="shared" si="569"/>
        <v/>
      </c>
      <c r="Q693" s="51"/>
      <c r="R693" s="75">
        <f>IF(R692+1&lt;13,(R692+1)*S1,1*S1)</f>
        <v>0</v>
      </c>
      <c r="S693" s="75">
        <f>SUM(BG693*S1)</f>
        <v>0</v>
      </c>
      <c r="T693" s="75">
        <f>IF(R693=1,(T692+1)*S1,T692*S1)</f>
        <v>0</v>
      </c>
      <c r="U693" s="75">
        <f>IF(U692+3&lt;13,(U692+3)*V1,(U692-9)*V1)</f>
        <v>0</v>
      </c>
      <c r="V693" s="75">
        <f>SUM(BG693*V1)</f>
        <v>0</v>
      </c>
      <c r="W693" s="75">
        <f>IF(U693&lt;4,(W692+1)*V1,W692*V1)</f>
        <v>0</v>
      </c>
      <c r="X693" s="75">
        <f>IF(X692+6&lt;13,(X692+6)*Y1,(X692-6)*Y1)</f>
        <v>0</v>
      </c>
      <c r="Y693" s="75">
        <f>SUM(BG693*Y1)</f>
        <v>0</v>
      </c>
      <c r="Z693" s="75">
        <f>IF(X693&lt;6,(Z692+1)*Y1,Z692*Y1)</f>
        <v>0</v>
      </c>
      <c r="AA693" s="75">
        <f>SUM(AA692*AB1)</f>
        <v>0</v>
      </c>
      <c r="AB693" s="75">
        <f>SUM(BG693*AB1)</f>
        <v>0</v>
      </c>
      <c r="AC693" s="75">
        <f>SUM(AC692+1*AB1)</f>
        <v>0</v>
      </c>
      <c r="AD693" s="75">
        <v>0</v>
      </c>
      <c r="AE693" s="75">
        <v>0</v>
      </c>
      <c r="AF693" s="75">
        <v>0</v>
      </c>
      <c r="AG693" s="75">
        <f>IF(AG692+2&lt;13,(AG692+2)*AH1,(AG692-10)*AH1)</f>
        <v>0</v>
      </c>
      <c r="AH693" s="75">
        <f>SUM(BG693*AH1)</f>
        <v>0</v>
      </c>
      <c r="AI693" s="75">
        <f>IF(AG693&lt;3,(AI692+1)*AH1,AI692*AH1)</f>
        <v>0</v>
      </c>
      <c r="AJ693" s="75">
        <f>IF(AJ691=AJ692,(AJ692+1-AK693)*AL1,AJ692*AL1)</f>
        <v>0</v>
      </c>
      <c r="AK693" s="75">
        <f t="shared" si="555"/>
        <v>0</v>
      </c>
      <c r="AL693" s="75">
        <f>IF(AJ693-AJ692=0,(AL692+15)*AL1,AM1*AL1)</f>
        <v>0</v>
      </c>
      <c r="AM693" s="75">
        <f>IF(AK693=12,(AM692+1)*AL1,AM692*AL1)</f>
        <v>0</v>
      </c>
      <c r="AN693" s="75">
        <f>IF(AN691=AN692,(AN692+1-AO693)*AO1,AN692*AO1)</f>
        <v>0</v>
      </c>
      <c r="AO693" s="75">
        <f t="shared" si="546"/>
        <v>0</v>
      </c>
      <c r="AP693" s="75">
        <f>IF(AN692=AN693,BG693*AO1,(AP692-15)*AO1)</f>
        <v>0</v>
      </c>
      <c r="AQ693" s="75">
        <f>IF(AO693=12,(AQ692+1)*AO1,AQ692*AO1)</f>
        <v>0</v>
      </c>
      <c r="AR693" s="91">
        <f>SUM(MONTH(BC692+14)*AS1)</f>
        <v>0</v>
      </c>
      <c r="AS693" s="91">
        <f>SUM(DAY(BC692+14)*AS1)</f>
        <v>0</v>
      </c>
      <c r="AT693" s="91">
        <f>SUM(YEAR(BC692+14)*AS1)</f>
        <v>0</v>
      </c>
      <c r="AU693" s="91">
        <f>SUM(MONTH(BC692+7)*AV1)</f>
        <v>0</v>
      </c>
      <c r="AV693" s="91">
        <f>SUM(DAY(BC692+7)*AV1)</f>
        <v>0</v>
      </c>
      <c r="AW693" s="91">
        <f>SUM(YEAR(BC692+7)*AV1)</f>
        <v>0</v>
      </c>
      <c r="AX693" s="91">
        <f t="shared" si="524"/>
        <v>1</v>
      </c>
      <c r="AY693" s="91">
        <f t="shared" si="522"/>
        <v>1</v>
      </c>
      <c r="AZ693" s="91">
        <f t="shared" si="523"/>
        <v>0</v>
      </c>
      <c r="BA693" s="91">
        <f t="shared" si="523"/>
        <v>0</v>
      </c>
      <c r="BB693" s="79">
        <f t="shared" si="525"/>
        <v>0</v>
      </c>
      <c r="BC693" s="91">
        <f t="shared" si="526"/>
        <v>0</v>
      </c>
      <c r="BD693" s="75" t="s">
        <v>59</v>
      </c>
      <c r="BE693" s="91">
        <f>IF(BC693&lt;BU42,((BC693*10)+5),999999)</f>
        <v>5</v>
      </c>
      <c r="BF693" s="91">
        <f t="shared" si="527"/>
        <v>1</v>
      </c>
      <c r="BG693" s="75">
        <f t="shared" si="528"/>
        <v>0</v>
      </c>
      <c r="BH693" s="75">
        <f t="shared" si="547"/>
        <v>0</v>
      </c>
      <c r="BI693" s="75" t="b">
        <f t="shared" si="529"/>
        <v>0</v>
      </c>
      <c r="BJ693" s="75">
        <f t="shared" si="530"/>
        <v>0</v>
      </c>
      <c r="BK693" s="75">
        <f t="shared" si="531"/>
        <v>0</v>
      </c>
      <c r="BL693" s="75" t="b">
        <f t="shared" si="532"/>
        <v>1</v>
      </c>
      <c r="BM693" s="75">
        <f t="shared" si="533"/>
        <v>0</v>
      </c>
      <c r="BN693" s="75">
        <f t="shared" si="534"/>
        <v>0</v>
      </c>
      <c r="BO693" s="75" t="b">
        <f t="shared" si="535"/>
        <v>0</v>
      </c>
      <c r="BP693" s="75">
        <f t="shared" si="536"/>
        <v>0</v>
      </c>
      <c r="BQ693" s="75">
        <f t="shared" si="537"/>
        <v>0</v>
      </c>
      <c r="BR693" s="75"/>
      <c r="BS693" s="72" t="b">
        <f t="shared" si="561"/>
        <v>0</v>
      </c>
      <c r="BT693" s="72">
        <f t="shared" si="566"/>
        <v>0</v>
      </c>
      <c r="BU693" s="69" t="str">
        <f t="shared" si="565"/>
        <v/>
      </c>
      <c r="BV693" s="75"/>
      <c r="BW693" s="75"/>
      <c r="BX693" s="105"/>
      <c r="BY693" s="75"/>
      <c r="BZ693" s="75"/>
      <c r="CA693" s="75"/>
      <c r="CB693" s="75"/>
      <c r="CC693" s="75"/>
      <c r="CD693" s="79">
        <f t="shared" si="538"/>
        <v>0</v>
      </c>
      <c r="CE693" s="92">
        <f>IF(CD693&lt;CE3,CD693,CE3)</f>
        <v>0</v>
      </c>
      <c r="CF693" s="72" t="str">
        <f>IF(CE693&gt;=CE3,"BALLOON","PMT")</f>
        <v>PMT</v>
      </c>
      <c r="CG693" s="91">
        <f t="shared" si="548"/>
        <v>0</v>
      </c>
      <c r="CH693" s="91">
        <f>IF(BX1=360,CB5,CG693)</f>
        <v>0</v>
      </c>
      <c r="CI693" s="75" t="b">
        <f t="shared" si="539"/>
        <v>0</v>
      </c>
      <c r="CJ693" s="75">
        <f t="shared" si="549"/>
        <v>0</v>
      </c>
      <c r="CK693" s="75">
        <f>SUM(CJ693*CK1)</f>
        <v>0</v>
      </c>
      <c r="CL693" s="98">
        <f t="shared" si="540"/>
        <v>0</v>
      </c>
      <c r="CM693" s="97">
        <f>IF(CF693="PMT",E16-CL693,0)</f>
        <v>0</v>
      </c>
      <c r="CN693" s="97">
        <f t="shared" si="554"/>
        <v>0</v>
      </c>
      <c r="CO693" s="97">
        <f t="shared" si="541"/>
        <v>0</v>
      </c>
      <c r="CP693" s="97">
        <f t="shared" si="542"/>
        <v>0</v>
      </c>
      <c r="CQ693" s="94">
        <f t="shared" si="543"/>
        <v>0</v>
      </c>
      <c r="CR693" s="95">
        <f t="shared" si="550"/>
        <v>0</v>
      </c>
      <c r="CS693" s="96">
        <f t="shared" si="544"/>
        <v>0</v>
      </c>
      <c r="CT693" s="75">
        <f t="shared" si="553"/>
        <v>0</v>
      </c>
      <c r="CU693" s="99">
        <f t="shared" si="545"/>
        <v>0</v>
      </c>
      <c r="CV693" s="99">
        <f t="shared" si="521"/>
        <v>0</v>
      </c>
      <c r="CW693" s="100">
        <f t="shared" si="551"/>
        <v>0</v>
      </c>
      <c r="CX693" s="75">
        <f>SUM(CR693*CT693*BE1)</f>
        <v>0</v>
      </c>
    </row>
    <row r="694" spans="1:102" ht="18.95" customHeight="1">
      <c r="A694" s="45" t="str">
        <f t="shared" si="570"/>
        <v/>
      </c>
      <c r="B694" s="55" t="str">
        <f t="shared" si="557"/>
        <v/>
      </c>
      <c r="C694" s="47" t="str">
        <f t="shared" si="556"/>
        <v/>
      </c>
      <c r="D694" s="56" t="str">
        <f t="shared" si="558"/>
        <v/>
      </c>
      <c r="E694" s="121" t="str">
        <f t="shared" si="562"/>
        <v/>
      </c>
      <c r="F694" s="121"/>
      <c r="G694" s="57" t="str">
        <f t="shared" si="559"/>
        <v/>
      </c>
      <c r="H694" s="57" t="str">
        <f t="shared" si="560"/>
        <v/>
      </c>
      <c r="I694" s="128" t="str">
        <f t="shared" si="563"/>
        <v/>
      </c>
      <c r="J694" s="128" t="str">
        <f t="shared" si="564"/>
        <v/>
      </c>
      <c r="K694" s="140" t="str">
        <f t="shared" si="552"/>
        <v/>
      </c>
      <c r="L694" s="140"/>
      <c r="M694" s="139" t="str">
        <f t="shared" si="567"/>
        <v/>
      </c>
      <c r="N694" s="139"/>
      <c r="O694" s="46" t="str">
        <f t="shared" si="568"/>
        <v/>
      </c>
      <c r="P694" s="51" t="str">
        <f t="shared" si="569"/>
        <v/>
      </c>
      <c r="Q694" s="51"/>
      <c r="R694" s="75">
        <f>IF(R693+1&lt;13,(R693+1)*S1,1*S1)</f>
        <v>0</v>
      </c>
      <c r="S694" s="75">
        <f>SUM(BG694*S1)</f>
        <v>0</v>
      </c>
      <c r="T694" s="75">
        <f>IF(R694=1,(T693+1)*S1,T693*S1)</f>
        <v>0</v>
      </c>
      <c r="U694" s="75">
        <f>IF(U693+3&lt;13,(U693+3)*V1,(U693-9)*V1)</f>
        <v>0</v>
      </c>
      <c r="V694" s="75">
        <f>SUM(BG694*V1)</f>
        <v>0</v>
      </c>
      <c r="W694" s="75">
        <f>IF(U694&lt;4,(W693+1)*V1,W693*V1)</f>
        <v>0</v>
      </c>
      <c r="X694" s="75">
        <f>IF(X693+6&lt;13,(X693+6)*Y1,(X693-6)*Y1)</f>
        <v>0</v>
      </c>
      <c r="Y694" s="75">
        <f>SUM(BG694*Y1)</f>
        <v>0</v>
      </c>
      <c r="Z694" s="75">
        <f>IF(X694&lt;6,(Z693+1)*Y1,Z693*Y1)</f>
        <v>0</v>
      </c>
      <c r="AA694" s="75">
        <f>SUM(AA693*AB1)</f>
        <v>0</v>
      </c>
      <c r="AB694" s="75">
        <f>SUM(BG694*AB1)</f>
        <v>0</v>
      </c>
      <c r="AC694" s="75">
        <f>SUM(AC693+1*AB1)</f>
        <v>0</v>
      </c>
      <c r="AD694" s="75">
        <v>0</v>
      </c>
      <c r="AE694" s="75">
        <v>0</v>
      </c>
      <c r="AF694" s="75">
        <v>0</v>
      </c>
      <c r="AG694" s="75">
        <f>IF(AG693+2&lt;13,(AG693+2)*AH1,(AG693-10)*AH1)</f>
        <v>0</v>
      </c>
      <c r="AH694" s="75">
        <f>SUM(BG694*AH1)</f>
        <v>0</v>
      </c>
      <c r="AI694" s="75">
        <f>IF(AG694&lt;3,(AI693+1)*AH1,AI693*AH1)</f>
        <v>0</v>
      </c>
      <c r="AJ694" s="75">
        <f>IF(AJ692=AJ693,(AJ693+1-AK694)*AL1,AJ693*AL1)</f>
        <v>0</v>
      </c>
      <c r="AK694" s="75">
        <f t="shared" si="555"/>
        <v>0</v>
      </c>
      <c r="AL694" s="75">
        <f>IF(AJ694-AJ693=0,(AL693+15)*AL1,AM1*AL1)</f>
        <v>0</v>
      </c>
      <c r="AM694" s="75">
        <f>IF(AK694=12,(AM693+1)*AL1,AM693*AL1)</f>
        <v>0</v>
      </c>
      <c r="AN694" s="75">
        <f>IF(AN692=AN693,(AN693+1-AO694)*AO1,AN693*AO1)</f>
        <v>0</v>
      </c>
      <c r="AO694" s="75">
        <f t="shared" si="546"/>
        <v>0</v>
      </c>
      <c r="AP694" s="75">
        <f>IF(AN693=AN694,BG694*AO1,(AP693-15)*AO1)</f>
        <v>0</v>
      </c>
      <c r="AQ694" s="75">
        <f>IF(AO694=12,(AQ693+1)*AO1,AQ693*AO1)</f>
        <v>0</v>
      </c>
      <c r="AR694" s="91">
        <f>SUM(MONTH(BC693+14)*AS1)</f>
        <v>0</v>
      </c>
      <c r="AS694" s="91">
        <f>SUM(DAY(BC693+14)*AS1)</f>
        <v>0</v>
      </c>
      <c r="AT694" s="91">
        <f>SUM(YEAR(BC693+14)*AS1)</f>
        <v>0</v>
      </c>
      <c r="AU694" s="91">
        <f>SUM(MONTH(BC693+7)*AV1)</f>
        <v>0</v>
      </c>
      <c r="AV694" s="91">
        <f>SUM(DAY(BC693+7)*AV1)</f>
        <v>0</v>
      </c>
      <c r="AW694" s="91">
        <f>SUM(YEAR(BC693+7)*AV1)</f>
        <v>0</v>
      </c>
      <c r="AX694" s="91">
        <f t="shared" si="524"/>
        <v>1</v>
      </c>
      <c r="AY694" s="91">
        <f t="shared" si="522"/>
        <v>1</v>
      </c>
      <c r="AZ694" s="91">
        <f t="shared" si="523"/>
        <v>0</v>
      </c>
      <c r="BA694" s="91">
        <f t="shared" si="523"/>
        <v>0</v>
      </c>
      <c r="BB694" s="79">
        <f t="shared" si="525"/>
        <v>0</v>
      </c>
      <c r="BC694" s="91">
        <f t="shared" si="526"/>
        <v>0</v>
      </c>
      <c r="BD694" s="75" t="s">
        <v>59</v>
      </c>
      <c r="BE694" s="91">
        <f>IF(BC694&lt;BU42,((BC694*10)+5),999999)</f>
        <v>5</v>
      </c>
      <c r="BF694" s="91">
        <f t="shared" si="527"/>
        <v>1</v>
      </c>
      <c r="BG694" s="75">
        <f t="shared" si="528"/>
        <v>0</v>
      </c>
      <c r="BH694" s="75">
        <f t="shared" si="547"/>
        <v>0</v>
      </c>
      <c r="BI694" s="75" t="b">
        <f t="shared" si="529"/>
        <v>0</v>
      </c>
      <c r="BJ694" s="75">
        <f t="shared" si="530"/>
        <v>0</v>
      </c>
      <c r="BK694" s="75">
        <f t="shared" si="531"/>
        <v>0</v>
      </c>
      <c r="BL694" s="75" t="b">
        <f t="shared" si="532"/>
        <v>1</v>
      </c>
      <c r="BM694" s="75">
        <f t="shared" si="533"/>
        <v>0</v>
      </c>
      <c r="BN694" s="75">
        <f t="shared" si="534"/>
        <v>0</v>
      </c>
      <c r="BO694" s="75" t="b">
        <f t="shared" si="535"/>
        <v>0</v>
      </c>
      <c r="BP694" s="75">
        <f t="shared" si="536"/>
        <v>0</v>
      </c>
      <c r="BQ694" s="75">
        <f t="shared" si="537"/>
        <v>0</v>
      </c>
      <c r="BR694" s="75"/>
      <c r="BS694" s="72" t="b">
        <f t="shared" si="561"/>
        <v>0</v>
      </c>
      <c r="BT694" s="72">
        <f t="shared" si="566"/>
        <v>0</v>
      </c>
      <c r="BU694" s="69" t="str">
        <f t="shared" si="565"/>
        <v/>
      </c>
      <c r="BV694" s="75"/>
      <c r="BW694" s="75"/>
      <c r="BX694" s="105"/>
      <c r="BY694" s="75"/>
      <c r="BZ694" s="75"/>
      <c r="CA694" s="75"/>
      <c r="CB694" s="75"/>
      <c r="CC694" s="75"/>
      <c r="CD694" s="79">
        <f t="shared" si="538"/>
        <v>0</v>
      </c>
      <c r="CE694" s="92">
        <f>IF(CD694&lt;CE3,CD694,CE3)</f>
        <v>0</v>
      </c>
      <c r="CF694" s="72" t="str">
        <f>IF(CE694&gt;=CE3,"BALLOON","PMT")</f>
        <v>PMT</v>
      </c>
      <c r="CG694" s="91">
        <f t="shared" si="548"/>
        <v>0</v>
      </c>
      <c r="CH694" s="91">
        <f>IF(BX1=360,CB5,CG694)</f>
        <v>0</v>
      </c>
      <c r="CI694" s="75" t="b">
        <f t="shared" si="539"/>
        <v>0</v>
      </c>
      <c r="CJ694" s="75">
        <f t="shared" si="549"/>
        <v>0</v>
      </c>
      <c r="CK694" s="75">
        <f>SUM(CJ694*CK1)</f>
        <v>0</v>
      </c>
      <c r="CL694" s="98">
        <f t="shared" si="540"/>
        <v>0</v>
      </c>
      <c r="CM694" s="97">
        <f>IF(CF694="PMT",E16-CL694,0)</f>
        <v>0</v>
      </c>
      <c r="CN694" s="97">
        <f t="shared" si="554"/>
        <v>0</v>
      </c>
      <c r="CO694" s="97">
        <f t="shared" si="541"/>
        <v>0</v>
      </c>
      <c r="CP694" s="97">
        <f t="shared" si="542"/>
        <v>0</v>
      </c>
      <c r="CQ694" s="94">
        <f t="shared" si="543"/>
        <v>0</v>
      </c>
      <c r="CR694" s="95">
        <f t="shared" si="550"/>
        <v>0</v>
      </c>
      <c r="CS694" s="96">
        <f t="shared" si="544"/>
        <v>0</v>
      </c>
      <c r="CT694" s="75">
        <f t="shared" si="553"/>
        <v>0</v>
      </c>
      <c r="CU694" s="99">
        <f t="shared" si="545"/>
        <v>0</v>
      </c>
      <c r="CV694" s="99">
        <f t="shared" si="521"/>
        <v>0</v>
      </c>
      <c r="CW694" s="100">
        <f t="shared" si="551"/>
        <v>0</v>
      </c>
      <c r="CX694" s="75">
        <f>SUM(CR694*CT694*BE1)</f>
        <v>0</v>
      </c>
    </row>
    <row r="695" spans="1:102" ht="18.95" customHeight="1">
      <c r="A695" s="45" t="str">
        <f t="shared" si="570"/>
        <v/>
      </c>
      <c r="B695" s="55" t="str">
        <f t="shared" si="557"/>
        <v/>
      </c>
      <c r="C695" s="47" t="str">
        <f t="shared" si="556"/>
        <v/>
      </c>
      <c r="D695" s="56" t="str">
        <f t="shared" si="558"/>
        <v/>
      </c>
      <c r="E695" s="121" t="str">
        <f t="shared" si="562"/>
        <v/>
      </c>
      <c r="F695" s="121"/>
      <c r="G695" s="57" t="str">
        <f t="shared" si="559"/>
        <v/>
      </c>
      <c r="H695" s="57" t="str">
        <f t="shared" si="560"/>
        <v/>
      </c>
      <c r="I695" s="128" t="str">
        <f t="shared" si="563"/>
        <v/>
      </c>
      <c r="J695" s="128" t="str">
        <f t="shared" si="564"/>
        <v/>
      </c>
      <c r="K695" s="140" t="str">
        <f t="shared" si="552"/>
        <v/>
      </c>
      <c r="L695" s="140"/>
      <c r="M695" s="139" t="str">
        <f t="shared" si="567"/>
        <v/>
      </c>
      <c r="N695" s="139"/>
      <c r="O695" s="46" t="str">
        <f t="shared" si="568"/>
        <v/>
      </c>
      <c r="P695" s="51" t="str">
        <f t="shared" si="569"/>
        <v/>
      </c>
      <c r="Q695" s="51"/>
      <c r="R695" s="75">
        <f>IF(R694+1&lt;13,(R694+1)*S1,1*S1)</f>
        <v>0</v>
      </c>
      <c r="S695" s="75">
        <f>SUM(BG695*S1)</f>
        <v>0</v>
      </c>
      <c r="T695" s="75">
        <f>IF(R695=1,(T694+1)*S1,T694*S1)</f>
        <v>0</v>
      </c>
      <c r="U695" s="75">
        <f>IF(U694+3&lt;13,(U694+3)*V1,(U694-9)*V1)</f>
        <v>0</v>
      </c>
      <c r="V695" s="75">
        <f>SUM(BG695*V1)</f>
        <v>0</v>
      </c>
      <c r="W695" s="75">
        <f>IF(U695&lt;4,(W694+1)*V1,W694*V1)</f>
        <v>0</v>
      </c>
      <c r="X695" s="75">
        <f>IF(X694+6&lt;13,(X694+6)*Y1,(X694-6)*Y1)</f>
        <v>0</v>
      </c>
      <c r="Y695" s="75">
        <f>SUM(BG695*Y1)</f>
        <v>0</v>
      </c>
      <c r="Z695" s="75">
        <f>IF(X695&lt;6,(Z694+1)*Y1,Z694*Y1)</f>
        <v>0</v>
      </c>
      <c r="AA695" s="75">
        <f>SUM(AA694*AB1)</f>
        <v>0</v>
      </c>
      <c r="AB695" s="75">
        <f>SUM(BG695*AB1)</f>
        <v>0</v>
      </c>
      <c r="AC695" s="75">
        <f>SUM(AC694+1*AB1)</f>
        <v>0</v>
      </c>
      <c r="AD695" s="75">
        <v>0</v>
      </c>
      <c r="AE695" s="75">
        <v>0</v>
      </c>
      <c r="AF695" s="75">
        <v>0</v>
      </c>
      <c r="AG695" s="75">
        <f>IF(AG694+2&lt;13,(AG694+2)*AH1,(AG694-10)*AH1)</f>
        <v>0</v>
      </c>
      <c r="AH695" s="75">
        <f>SUM(BG695*AH1)</f>
        <v>0</v>
      </c>
      <c r="AI695" s="75">
        <f>IF(AG695&lt;3,(AI694+1)*AH1,AI694*AH1)</f>
        <v>0</v>
      </c>
      <c r="AJ695" s="75">
        <f>IF(AJ693=AJ694,(AJ694+1-AK695)*AL1,AJ694*AL1)</f>
        <v>0</v>
      </c>
      <c r="AK695" s="75">
        <f t="shared" si="555"/>
        <v>0</v>
      </c>
      <c r="AL695" s="75">
        <f>IF(AJ695-AJ694=0,(AL694+15)*AL1,AM1*AL1)</f>
        <v>0</v>
      </c>
      <c r="AM695" s="75">
        <f>IF(AK695=12,(AM694+1)*AL1,AM694*AL1)</f>
        <v>0</v>
      </c>
      <c r="AN695" s="75">
        <f>IF(AN693=AN694,(AN694+1-AO695)*AO1,AN694*AO1)</f>
        <v>0</v>
      </c>
      <c r="AO695" s="75">
        <f t="shared" si="546"/>
        <v>0</v>
      </c>
      <c r="AP695" s="75">
        <f>IF(AN694=AN695,BG695*AO1,(AP694-15)*AO1)</f>
        <v>0</v>
      </c>
      <c r="AQ695" s="75">
        <f>IF(AO695=12,(AQ694+1)*AO1,AQ694*AO1)</f>
        <v>0</v>
      </c>
      <c r="AR695" s="91">
        <f>SUM(MONTH(BC694+14)*AS1)</f>
        <v>0</v>
      </c>
      <c r="AS695" s="91">
        <f>SUM(DAY(BC694+14)*AS1)</f>
        <v>0</v>
      </c>
      <c r="AT695" s="91">
        <f>SUM(YEAR(BC694+14)*AS1)</f>
        <v>0</v>
      </c>
      <c r="AU695" s="91">
        <f>SUM(MONTH(BC694+7)*AV1)</f>
        <v>0</v>
      </c>
      <c r="AV695" s="91">
        <f>SUM(DAY(BC694+7)*AV1)</f>
        <v>0</v>
      </c>
      <c r="AW695" s="91">
        <f>SUM(YEAR(BC694+7)*AV1)</f>
        <v>0</v>
      </c>
      <c r="AX695" s="91">
        <f t="shared" si="524"/>
        <v>1</v>
      </c>
      <c r="AY695" s="91">
        <f t="shared" si="522"/>
        <v>1</v>
      </c>
      <c r="AZ695" s="91">
        <f t="shared" si="523"/>
        <v>0</v>
      </c>
      <c r="BA695" s="91">
        <f t="shared" si="523"/>
        <v>0</v>
      </c>
      <c r="BB695" s="79">
        <f t="shared" si="525"/>
        <v>0</v>
      </c>
      <c r="BC695" s="91">
        <f t="shared" si="526"/>
        <v>0</v>
      </c>
      <c r="BD695" s="75" t="s">
        <v>59</v>
      </c>
      <c r="BE695" s="91">
        <f>IF(BC695&lt;BU42,((BC695*10)+5),999999)</f>
        <v>5</v>
      </c>
      <c r="BF695" s="91">
        <f t="shared" si="527"/>
        <v>1</v>
      </c>
      <c r="BG695" s="75">
        <f t="shared" si="528"/>
        <v>0</v>
      </c>
      <c r="BH695" s="75">
        <f t="shared" si="547"/>
        <v>0</v>
      </c>
      <c r="BI695" s="75" t="b">
        <f t="shared" si="529"/>
        <v>0</v>
      </c>
      <c r="BJ695" s="75">
        <f t="shared" si="530"/>
        <v>0</v>
      </c>
      <c r="BK695" s="75">
        <f t="shared" si="531"/>
        <v>0</v>
      </c>
      <c r="BL695" s="75" t="b">
        <f t="shared" si="532"/>
        <v>1</v>
      </c>
      <c r="BM695" s="75">
        <f t="shared" si="533"/>
        <v>0</v>
      </c>
      <c r="BN695" s="75">
        <f t="shared" si="534"/>
        <v>0</v>
      </c>
      <c r="BO695" s="75" t="b">
        <f t="shared" si="535"/>
        <v>0</v>
      </c>
      <c r="BP695" s="75">
        <f t="shared" si="536"/>
        <v>0</v>
      </c>
      <c r="BQ695" s="75">
        <f t="shared" si="537"/>
        <v>0</v>
      </c>
      <c r="BR695" s="75"/>
      <c r="BS695" s="72" t="b">
        <f t="shared" si="561"/>
        <v>0</v>
      </c>
      <c r="BT695" s="72">
        <f t="shared" si="566"/>
        <v>0</v>
      </c>
      <c r="BU695" s="69" t="str">
        <f t="shared" si="565"/>
        <v/>
      </c>
      <c r="BV695" s="75"/>
      <c r="BW695" s="75"/>
      <c r="BX695" s="105"/>
      <c r="BY695" s="75"/>
      <c r="BZ695" s="75"/>
      <c r="CA695" s="75"/>
      <c r="CB695" s="75"/>
      <c r="CC695" s="75"/>
      <c r="CD695" s="79">
        <f t="shared" si="538"/>
        <v>0</v>
      </c>
      <c r="CE695" s="92">
        <f>IF(CD695&lt;CE3,CD695,CE3)</f>
        <v>0</v>
      </c>
      <c r="CF695" s="72" t="str">
        <f>IF(CE695&gt;=CE3,"BALLOON","PMT")</f>
        <v>PMT</v>
      </c>
      <c r="CG695" s="91">
        <f t="shared" si="548"/>
        <v>0</v>
      </c>
      <c r="CH695" s="91">
        <f>IF(BX1=360,CB5,CG695)</f>
        <v>0</v>
      </c>
      <c r="CI695" s="75" t="b">
        <f t="shared" si="539"/>
        <v>0</v>
      </c>
      <c r="CJ695" s="75">
        <f t="shared" si="549"/>
        <v>0</v>
      </c>
      <c r="CK695" s="75">
        <f>SUM(CJ695*CK1)</f>
        <v>0</v>
      </c>
      <c r="CL695" s="98">
        <f t="shared" si="540"/>
        <v>0</v>
      </c>
      <c r="CM695" s="97">
        <f>IF(CF695="PMT",E16-CL695,0)</f>
        <v>0</v>
      </c>
      <c r="CN695" s="97">
        <f t="shared" si="554"/>
        <v>0</v>
      </c>
      <c r="CO695" s="97">
        <f t="shared" si="541"/>
        <v>0</v>
      </c>
      <c r="CP695" s="97">
        <f t="shared" si="542"/>
        <v>0</v>
      </c>
      <c r="CQ695" s="94">
        <f t="shared" si="543"/>
        <v>0</v>
      </c>
      <c r="CR695" s="95">
        <f t="shared" si="550"/>
        <v>0</v>
      </c>
      <c r="CS695" s="96">
        <f t="shared" si="544"/>
        <v>0</v>
      </c>
      <c r="CT695" s="75">
        <f t="shared" si="553"/>
        <v>0</v>
      </c>
      <c r="CU695" s="99">
        <f t="shared" si="545"/>
        <v>0</v>
      </c>
      <c r="CV695" s="99">
        <f t="shared" si="521"/>
        <v>0</v>
      </c>
      <c r="CW695" s="100">
        <f t="shared" si="551"/>
        <v>0</v>
      </c>
      <c r="CX695" s="75">
        <f>SUM(CR695*CT695*BE1)</f>
        <v>0</v>
      </c>
    </row>
    <row r="696" spans="1:102" ht="18.95" customHeight="1">
      <c r="A696" s="45" t="str">
        <f t="shared" si="570"/>
        <v/>
      </c>
      <c r="B696" s="55" t="str">
        <f t="shared" si="557"/>
        <v/>
      </c>
      <c r="C696" s="47" t="str">
        <f t="shared" si="556"/>
        <v/>
      </c>
      <c r="D696" s="56" t="str">
        <f t="shared" si="558"/>
        <v/>
      </c>
      <c r="E696" s="121" t="str">
        <f t="shared" si="562"/>
        <v/>
      </c>
      <c r="F696" s="121"/>
      <c r="G696" s="57" t="str">
        <f t="shared" si="559"/>
        <v/>
      </c>
      <c r="H696" s="57" t="str">
        <f t="shared" si="560"/>
        <v/>
      </c>
      <c r="I696" s="128" t="str">
        <f t="shared" si="563"/>
        <v/>
      </c>
      <c r="J696" s="128" t="str">
        <f t="shared" si="564"/>
        <v/>
      </c>
      <c r="K696" s="140" t="str">
        <f t="shared" si="552"/>
        <v/>
      </c>
      <c r="L696" s="140"/>
      <c r="M696" s="139" t="str">
        <f t="shared" si="567"/>
        <v/>
      </c>
      <c r="N696" s="139"/>
      <c r="O696" s="46" t="str">
        <f t="shared" si="568"/>
        <v/>
      </c>
      <c r="P696" s="51" t="str">
        <f t="shared" si="569"/>
        <v/>
      </c>
      <c r="Q696" s="51"/>
      <c r="R696" s="75">
        <f>IF(R695+1&lt;13,(R695+1)*S1,1*S1)</f>
        <v>0</v>
      </c>
      <c r="S696" s="75">
        <f>SUM(BG696*S1)</f>
        <v>0</v>
      </c>
      <c r="T696" s="75">
        <f>IF(R696=1,(T695+1)*S1,T695*S1)</f>
        <v>0</v>
      </c>
      <c r="U696" s="75">
        <f>IF(U695+3&lt;13,(U695+3)*V1,(U695-9)*V1)</f>
        <v>0</v>
      </c>
      <c r="V696" s="75">
        <f>SUM(BG696*V1)</f>
        <v>0</v>
      </c>
      <c r="W696" s="75">
        <f>IF(U696&lt;4,(W695+1)*V1,W695*V1)</f>
        <v>0</v>
      </c>
      <c r="X696" s="75">
        <f>IF(X695+6&lt;13,(X695+6)*Y1,(X695-6)*Y1)</f>
        <v>0</v>
      </c>
      <c r="Y696" s="75">
        <f>SUM(BG696*Y1)</f>
        <v>0</v>
      </c>
      <c r="Z696" s="75">
        <f>IF(X696&lt;6,(Z695+1)*Y1,Z695*Y1)</f>
        <v>0</v>
      </c>
      <c r="AA696" s="75">
        <f>SUM(AA695*AB1)</f>
        <v>0</v>
      </c>
      <c r="AB696" s="75">
        <f>SUM(BG696*AB1)</f>
        <v>0</v>
      </c>
      <c r="AC696" s="75">
        <f>SUM(AC695+1*AB1)</f>
        <v>0</v>
      </c>
      <c r="AD696" s="75">
        <v>0</v>
      </c>
      <c r="AE696" s="75">
        <v>0</v>
      </c>
      <c r="AF696" s="75">
        <v>0</v>
      </c>
      <c r="AG696" s="75">
        <f>IF(AG695+2&lt;13,(AG695+2)*AH1,(AG695-10)*AH1)</f>
        <v>0</v>
      </c>
      <c r="AH696" s="75">
        <f>SUM(BG696*AH1)</f>
        <v>0</v>
      </c>
      <c r="AI696" s="75">
        <f>IF(AG696&lt;3,(AI695+1)*AH1,AI695*AH1)</f>
        <v>0</v>
      </c>
      <c r="AJ696" s="75">
        <f>IF(AJ694=AJ695,(AJ695+1-AK696)*AL1,AJ695*AL1)</f>
        <v>0</v>
      </c>
      <c r="AK696" s="75">
        <f t="shared" si="555"/>
        <v>0</v>
      </c>
      <c r="AL696" s="75">
        <f>IF(AJ696-AJ695=0,(AL695+15)*AL1,AM1*AL1)</f>
        <v>0</v>
      </c>
      <c r="AM696" s="75">
        <f>IF(AK696=12,(AM695+1)*AL1,AM695*AL1)</f>
        <v>0</v>
      </c>
      <c r="AN696" s="75">
        <f>IF(AN694=AN695,(AN695+1-AO696)*AO1,AN695*AO1)</f>
        <v>0</v>
      </c>
      <c r="AO696" s="75">
        <f t="shared" si="546"/>
        <v>0</v>
      </c>
      <c r="AP696" s="75">
        <f>IF(AN695=AN696,BG696*AO1,(AP695-15)*AO1)</f>
        <v>0</v>
      </c>
      <c r="AQ696" s="75">
        <f>IF(AO696=12,(AQ695+1)*AO1,AQ695*AO1)</f>
        <v>0</v>
      </c>
      <c r="AR696" s="91">
        <f>SUM(MONTH(BC695+14)*AS1)</f>
        <v>0</v>
      </c>
      <c r="AS696" s="91">
        <f>SUM(DAY(BC695+14)*AS1)</f>
        <v>0</v>
      </c>
      <c r="AT696" s="91">
        <f>SUM(YEAR(BC695+14)*AS1)</f>
        <v>0</v>
      </c>
      <c r="AU696" s="91">
        <f>SUM(MONTH(BC695+7)*AV1)</f>
        <v>0</v>
      </c>
      <c r="AV696" s="91">
        <f>SUM(DAY(BC695+7)*AV1)</f>
        <v>0</v>
      </c>
      <c r="AW696" s="91">
        <f>SUM(YEAR(BC695+7)*AV1)</f>
        <v>0</v>
      </c>
      <c r="AX696" s="91">
        <f t="shared" si="524"/>
        <v>1</v>
      </c>
      <c r="AY696" s="91">
        <f t="shared" si="522"/>
        <v>1</v>
      </c>
      <c r="AZ696" s="91">
        <f t="shared" si="523"/>
        <v>0</v>
      </c>
      <c r="BA696" s="91">
        <f t="shared" si="523"/>
        <v>0</v>
      </c>
      <c r="BB696" s="79">
        <f t="shared" si="525"/>
        <v>0</v>
      </c>
      <c r="BC696" s="91">
        <f t="shared" si="526"/>
        <v>0</v>
      </c>
      <c r="BD696" s="75" t="s">
        <v>59</v>
      </c>
      <c r="BE696" s="91">
        <f>IF(BC696&lt;BU42,((BC696*10)+5),999999)</f>
        <v>5</v>
      </c>
      <c r="BF696" s="91">
        <f t="shared" si="527"/>
        <v>1</v>
      </c>
      <c r="BG696" s="75">
        <f t="shared" si="528"/>
        <v>0</v>
      </c>
      <c r="BH696" s="75">
        <f t="shared" si="547"/>
        <v>0</v>
      </c>
      <c r="BI696" s="75" t="b">
        <f t="shared" si="529"/>
        <v>0</v>
      </c>
      <c r="BJ696" s="75">
        <f t="shared" si="530"/>
        <v>0</v>
      </c>
      <c r="BK696" s="75">
        <f t="shared" si="531"/>
        <v>0</v>
      </c>
      <c r="BL696" s="75" t="b">
        <f t="shared" si="532"/>
        <v>1</v>
      </c>
      <c r="BM696" s="75">
        <f t="shared" si="533"/>
        <v>0</v>
      </c>
      <c r="BN696" s="75">
        <f t="shared" si="534"/>
        <v>0</v>
      </c>
      <c r="BO696" s="75" t="b">
        <f t="shared" si="535"/>
        <v>0</v>
      </c>
      <c r="BP696" s="75">
        <f t="shared" si="536"/>
        <v>0</v>
      </c>
      <c r="BQ696" s="75">
        <f t="shared" si="537"/>
        <v>0</v>
      </c>
      <c r="BR696" s="75"/>
      <c r="BS696" s="72" t="b">
        <f t="shared" si="561"/>
        <v>0</v>
      </c>
      <c r="BT696" s="72">
        <f t="shared" si="566"/>
        <v>0</v>
      </c>
      <c r="BU696" s="69" t="str">
        <f t="shared" si="565"/>
        <v/>
      </c>
      <c r="BV696" s="75"/>
      <c r="BW696" s="75"/>
      <c r="BX696" s="105"/>
      <c r="BY696" s="75"/>
      <c r="BZ696" s="75"/>
      <c r="CA696" s="75"/>
      <c r="CB696" s="75"/>
      <c r="CC696" s="75"/>
      <c r="CD696" s="79">
        <f t="shared" si="538"/>
        <v>0</v>
      </c>
      <c r="CE696" s="92">
        <f>IF(CD696&lt;CE3,CD696,CE3)</f>
        <v>0</v>
      </c>
      <c r="CF696" s="72" t="str">
        <f>IF(CE696&gt;=CE3,"BALLOON","PMT")</f>
        <v>PMT</v>
      </c>
      <c r="CG696" s="91">
        <f t="shared" si="548"/>
        <v>0</v>
      </c>
      <c r="CH696" s="91">
        <f>IF(BX1=360,CB5,CG696)</f>
        <v>0</v>
      </c>
      <c r="CI696" s="75" t="b">
        <f t="shared" si="539"/>
        <v>0</v>
      </c>
      <c r="CJ696" s="75">
        <f t="shared" si="549"/>
        <v>0</v>
      </c>
      <c r="CK696" s="75">
        <f>SUM(CJ696*CK1)</f>
        <v>0</v>
      </c>
      <c r="CL696" s="98">
        <f t="shared" si="540"/>
        <v>0</v>
      </c>
      <c r="CM696" s="97">
        <f>IF(CF696="PMT",E16-CL696,0)</f>
        <v>0</v>
      </c>
      <c r="CN696" s="97">
        <f t="shared" si="554"/>
        <v>0</v>
      </c>
      <c r="CO696" s="97">
        <f t="shared" si="541"/>
        <v>0</v>
      </c>
      <c r="CP696" s="97">
        <f t="shared" si="542"/>
        <v>0</v>
      </c>
      <c r="CQ696" s="94">
        <f t="shared" si="543"/>
        <v>0</v>
      </c>
      <c r="CR696" s="95">
        <f t="shared" si="550"/>
        <v>0</v>
      </c>
      <c r="CS696" s="96">
        <f t="shared" si="544"/>
        <v>0</v>
      </c>
      <c r="CT696" s="75">
        <f t="shared" si="553"/>
        <v>0</v>
      </c>
      <c r="CU696" s="99">
        <f t="shared" si="545"/>
        <v>0</v>
      </c>
      <c r="CV696" s="99">
        <f t="shared" si="521"/>
        <v>0</v>
      </c>
      <c r="CW696" s="100">
        <f t="shared" si="551"/>
        <v>0</v>
      </c>
      <c r="CX696" s="75">
        <f>SUM(CR696*CT696*BE1)</f>
        <v>0</v>
      </c>
    </row>
    <row r="697" spans="1:102" ht="18.95" customHeight="1">
      <c r="A697" s="45" t="str">
        <f t="shared" si="570"/>
        <v/>
      </c>
      <c r="B697" s="55" t="str">
        <f t="shared" si="557"/>
        <v/>
      </c>
      <c r="C697" s="47" t="str">
        <f t="shared" si="556"/>
        <v/>
      </c>
      <c r="D697" s="56" t="str">
        <f t="shared" si="558"/>
        <v/>
      </c>
      <c r="E697" s="121" t="str">
        <f t="shared" si="562"/>
        <v/>
      </c>
      <c r="F697" s="121"/>
      <c r="G697" s="57" t="str">
        <f t="shared" si="559"/>
        <v/>
      </c>
      <c r="H697" s="57" t="str">
        <f t="shared" si="560"/>
        <v/>
      </c>
      <c r="I697" s="128" t="str">
        <f t="shared" si="563"/>
        <v/>
      </c>
      <c r="J697" s="128" t="str">
        <f t="shared" si="564"/>
        <v/>
      </c>
      <c r="K697" s="140" t="str">
        <f t="shared" si="552"/>
        <v/>
      </c>
      <c r="L697" s="140"/>
      <c r="M697" s="139" t="str">
        <f t="shared" si="567"/>
        <v/>
      </c>
      <c r="N697" s="139"/>
      <c r="O697" s="46" t="str">
        <f t="shared" si="568"/>
        <v/>
      </c>
      <c r="P697" s="51" t="str">
        <f t="shared" si="569"/>
        <v/>
      </c>
      <c r="Q697" s="51"/>
      <c r="R697" s="75">
        <f>IF(R696+1&lt;13,(R696+1)*S1,1*S1)</f>
        <v>0</v>
      </c>
      <c r="S697" s="75">
        <f>SUM(BG697*S1)</f>
        <v>0</v>
      </c>
      <c r="T697" s="75">
        <f>IF(R697=1,(T696+1)*S1,T696*S1)</f>
        <v>0</v>
      </c>
      <c r="U697" s="75">
        <f>IF(U696+3&lt;13,(U696+3)*V1,(U696-9)*V1)</f>
        <v>0</v>
      </c>
      <c r="V697" s="75">
        <f>SUM(BG697*V1)</f>
        <v>0</v>
      </c>
      <c r="W697" s="75">
        <f>IF(U697&lt;4,(W696+1)*V1,W696*V1)</f>
        <v>0</v>
      </c>
      <c r="X697" s="75">
        <f>IF(X696+6&lt;13,(X696+6)*Y1,(X696-6)*Y1)</f>
        <v>0</v>
      </c>
      <c r="Y697" s="75">
        <f>SUM(BG697*Y1)</f>
        <v>0</v>
      </c>
      <c r="Z697" s="75">
        <f>IF(X697&lt;6,(Z696+1)*Y1,Z696*Y1)</f>
        <v>0</v>
      </c>
      <c r="AA697" s="75">
        <f>SUM(AA696*AB1)</f>
        <v>0</v>
      </c>
      <c r="AB697" s="75">
        <f>SUM(BG697*AB1)</f>
        <v>0</v>
      </c>
      <c r="AC697" s="75">
        <f>SUM(AC696+1*AB1)</f>
        <v>0</v>
      </c>
      <c r="AD697" s="75">
        <v>0</v>
      </c>
      <c r="AE697" s="75">
        <v>0</v>
      </c>
      <c r="AF697" s="75">
        <v>0</v>
      </c>
      <c r="AG697" s="75">
        <f>IF(AG696+2&lt;13,(AG696+2)*AH1,(AG696-10)*AH1)</f>
        <v>0</v>
      </c>
      <c r="AH697" s="75">
        <f>SUM(BG697*AH1)</f>
        <v>0</v>
      </c>
      <c r="AI697" s="75">
        <f>IF(AG697&lt;3,(AI696+1)*AH1,AI696*AH1)</f>
        <v>0</v>
      </c>
      <c r="AJ697" s="75">
        <f>IF(AJ695=AJ696,(AJ696+1-AK697)*AL1,AJ696*AL1)</f>
        <v>0</v>
      </c>
      <c r="AK697" s="75">
        <f t="shared" si="555"/>
        <v>0</v>
      </c>
      <c r="AL697" s="75">
        <f>IF(AJ697-AJ696=0,(AL696+15)*AL1,AM1*AL1)</f>
        <v>0</v>
      </c>
      <c r="AM697" s="75">
        <f>IF(AK697=12,(AM696+1)*AL1,AM696*AL1)</f>
        <v>0</v>
      </c>
      <c r="AN697" s="75">
        <f>IF(AN695=AN696,(AN696+1-AO697)*AO1,AN696*AO1)</f>
        <v>0</v>
      </c>
      <c r="AO697" s="75">
        <f t="shared" si="546"/>
        <v>0</v>
      </c>
      <c r="AP697" s="75">
        <f>IF(AN696=AN697,BG697*AO1,(AP696-15)*AO1)</f>
        <v>0</v>
      </c>
      <c r="AQ697" s="75">
        <f>IF(AO697=12,(AQ696+1)*AO1,AQ696*AO1)</f>
        <v>0</v>
      </c>
      <c r="AR697" s="91">
        <f>SUM(MONTH(BC696+14)*AS1)</f>
        <v>0</v>
      </c>
      <c r="AS697" s="91">
        <f>SUM(DAY(BC696+14)*AS1)</f>
        <v>0</v>
      </c>
      <c r="AT697" s="91">
        <f>SUM(YEAR(BC696+14)*AS1)</f>
        <v>0</v>
      </c>
      <c r="AU697" s="91">
        <f>SUM(MONTH(BC696+7)*AV1)</f>
        <v>0</v>
      </c>
      <c r="AV697" s="91">
        <f>SUM(DAY(BC696+7)*AV1)</f>
        <v>0</v>
      </c>
      <c r="AW697" s="91">
        <f>SUM(YEAR(BC696+7)*AV1)</f>
        <v>0</v>
      </c>
      <c r="AX697" s="91">
        <f t="shared" si="524"/>
        <v>1</v>
      </c>
      <c r="AY697" s="91">
        <f t="shared" si="522"/>
        <v>1</v>
      </c>
      <c r="AZ697" s="91">
        <f t="shared" si="523"/>
        <v>0</v>
      </c>
      <c r="BA697" s="91">
        <f t="shared" si="523"/>
        <v>0</v>
      </c>
      <c r="BB697" s="79">
        <f t="shared" si="525"/>
        <v>0</v>
      </c>
      <c r="BC697" s="91">
        <f t="shared" si="526"/>
        <v>0</v>
      </c>
      <c r="BD697" s="75" t="s">
        <v>59</v>
      </c>
      <c r="BE697" s="91">
        <f>IF(BC697&lt;BU42,((BC697*10)+5),999999)</f>
        <v>5</v>
      </c>
      <c r="BF697" s="91">
        <f t="shared" si="527"/>
        <v>1</v>
      </c>
      <c r="BG697" s="75">
        <f t="shared" si="528"/>
        <v>0</v>
      </c>
      <c r="BH697" s="75">
        <f t="shared" si="547"/>
        <v>0</v>
      </c>
      <c r="BI697" s="75" t="b">
        <f t="shared" si="529"/>
        <v>0</v>
      </c>
      <c r="BJ697" s="75">
        <f t="shared" si="530"/>
        <v>0</v>
      </c>
      <c r="BK697" s="75">
        <f t="shared" si="531"/>
        <v>0</v>
      </c>
      <c r="BL697" s="75" t="b">
        <f t="shared" si="532"/>
        <v>1</v>
      </c>
      <c r="BM697" s="75">
        <f t="shared" si="533"/>
        <v>0</v>
      </c>
      <c r="BN697" s="75">
        <f t="shared" si="534"/>
        <v>0</v>
      </c>
      <c r="BO697" s="75" t="b">
        <f t="shared" si="535"/>
        <v>0</v>
      </c>
      <c r="BP697" s="75">
        <f t="shared" si="536"/>
        <v>0</v>
      </c>
      <c r="BQ697" s="75">
        <f t="shared" si="537"/>
        <v>0</v>
      </c>
      <c r="BR697" s="75"/>
      <c r="BS697" s="72" t="b">
        <f t="shared" si="561"/>
        <v>0</v>
      </c>
      <c r="BT697" s="72">
        <f t="shared" si="566"/>
        <v>0</v>
      </c>
      <c r="BU697" s="69" t="str">
        <f t="shared" si="565"/>
        <v/>
      </c>
      <c r="BV697" s="75"/>
      <c r="BW697" s="75"/>
      <c r="BX697" s="105"/>
      <c r="BY697" s="75"/>
      <c r="BZ697" s="75"/>
      <c r="CA697" s="75"/>
      <c r="CB697" s="75"/>
      <c r="CC697" s="75"/>
      <c r="CD697" s="79">
        <f t="shared" si="538"/>
        <v>0</v>
      </c>
      <c r="CE697" s="92">
        <f>IF(CD697&lt;CE3,CD697,CE3)</f>
        <v>0</v>
      </c>
      <c r="CF697" s="72" t="str">
        <f>IF(CE697&gt;=CE3,"BALLOON","PMT")</f>
        <v>PMT</v>
      </c>
      <c r="CG697" s="91">
        <f t="shared" si="548"/>
        <v>0</v>
      </c>
      <c r="CH697" s="91">
        <f>IF(BX1=360,CB5,CG697)</f>
        <v>0</v>
      </c>
      <c r="CI697" s="75" t="b">
        <f t="shared" si="539"/>
        <v>0</v>
      </c>
      <c r="CJ697" s="75">
        <f t="shared" si="549"/>
        <v>0</v>
      </c>
      <c r="CK697" s="75">
        <f>SUM(CJ697*CK1)</f>
        <v>0</v>
      </c>
      <c r="CL697" s="98">
        <f t="shared" si="540"/>
        <v>0</v>
      </c>
      <c r="CM697" s="97">
        <f>IF(CF697="PMT",E16-CL697,0)</f>
        <v>0</v>
      </c>
      <c r="CN697" s="97">
        <f t="shared" si="554"/>
        <v>0</v>
      </c>
      <c r="CO697" s="97">
        <f t="shared" si="541"/>
        <v>0</v>
      </c>
      <c r="CP697" s="97">
        <f t="shared" si="542"/>
        <v>0</v>
      </c>
      <c r="CQ697" s="94">
        <f t="shared" si="543"/>
        <v>0</v>
      </c>
      <c r="CR697" s="95">
        <f t="shared" si="550"/>
        <v>0</v>
      </c>
      <c r="CS697" s="96">
        <f t="shared" si="544"/>
        <v>0</v>
      </c>
      <c r="CT697" s="75">
        <f t="shared" si="553"/>
        <v>0</v>
      </c>
      <c r="CU697" s="99">
        <f t="shared" si="545"/>
        <v>0</v>
      </c>
      <c r="CV697" s="99">
        <f t="shared" si="521"/>
        <v>0</v>
      </c>
      <c r="CW697" s="100">
        <f t="shared" si="551"/>
        <v>0</v>
      </c>
      <c r="CX697" s="75">
        <f>SUM(CR697*CT697*BE1)</f>
        <v>0</v>
      </c>
    </row>
    <row r="698" spans="1:102" ht="18.95" customHeight="1">
      <c r="A698" s="45" t="str">
        <f t="shared" si="570"/>
        <v/>
      </c>
      <c r="B698" s="55" t="str">
        <f t="shared" si="557"/>
        <v/>
      </c>
      <c r="C698" s="47" t="str">
        <f t="shared" si="556"/>
        <v/>
      </c>
      <c r="D698" s="56" t="str">
        <f t="shared" si="558"/>
        <v/>
      </c>
      <c r="E698" s="121" t="str">
        <f t="shared" si="562"/>
        <v/>
      </c>
      <c r="F698" s="121"/>
      <c r="G698" s="57" t="str">
        <f t="shared" si="559"/>
        <v/>
      </c>
      <c r="H698" s="57" t="str">
        <f t="shared" si="560"/>
        <v/>
      </c>
      <c r="I698" s="128" t="str">
        <f t="shared" si="563"/>
        <v/>
      </c>
      <c r="J698" s="128" t="str">
        <f t="shared" si="564"/>
        <v/>
      </c>
      <c r="K698" s="140" t="str">
        <f t="shared" si="552"/>
        <v/>
      </c>
      <c r="L698" s="140"/>
      <c r="M698" s="139" t="str">
        <f t="shared" si="567"/>
        <v/>
      </c>
      <c r="N698" s="139"/>
      <c r="O698" s="46" t="str">
        <f t="shared" si="568"/>
        <v/>
      </c>
      <c r="P698" s="51" t="str">
        <f t="shared" si="569"/>
        <v/>
      </c>
      <c r="Q698" s="51"/>
      <c r="R698" s="75">
        <f>IF(R697+1&lt;13,(R697+1)*S1,1*S1)</f>
        <v>0</v>
      </c>
      <c r="S698" s="75">
        <f>SUM(BG698*S1)</f>
        <v>0</v>
      </c>
      <c r="T698" s="75">
        <f>IF(R698=1,(T697+1)*S1,T697*S1)</f>
        <v>0</v>
      </c>
      <c r="U698" s="75">
        <f>IF(U697+3&lt;13,(U697+3)*V1,(U697-9)*V1)</f>
        <v>0</v>
      </c>
      <c r="V698" s="75">
        <f>SUM(BG698*V1)</f>
        <v>0</v>
      </c>
      <c r="W698" s="75">
        <f>IF(U698&lt;4,(W697+1)*V1,W697*V1)</f>
        <v>0</v>
      </c>
      <c r="X698" s="75">
        <f>IF(X697+6&lt;13,(X697+6)*Y1,(X697-6)*Y1)</f>
        <v>0</v>
      </c>
      <c r="Y698" s="75">
        <f>SUM(BG698*Y1)</f>
        <v>0</v>
      </c>
      <c r="Z698" s="75">
        <f>IF(X698&lt;6,(Z697+1)*Y1,Z697*Y1)</f>
        <v>0</v>
      </c>
      <c r="AA698" s="75">
        <f>SUM(AA697*AB1)</f>
        <v>0</v>
      </c>
      <c r="AB698" s="75">
        <f>SUM(BG698*AB1)</f>
        <v>0</v>
      </c>
      <c r="AC698" s="75">
        <f>SUM(AC697+1*AB1)</f>
        <v>0</v>
      </c>
      <c r="AD698" s="75">
        <v>0</v>
      </c>
      <c r="AE698" s="75">
        <v>0</v>
      </c>
      <c r="AF698" s="75">
        <v>0</v>
      </c>
      <c r="AG698" s="75">
        <f>IF(AG697+2&lt;13,(AG697+2)*AH1,(AG697-10)*AH1)</f>
        <v>0</v>
      </c>
      <c r="AH698" s="75">
        <f>SUM(BG698*AH1)</f>
        <v>0</v>
      </c>
      <c r="AI698" s="75">
        <f>IF(AG698&lt;3,(AI697+1)*AH1,AI697*AH1)</f>
        <v>0</v>
      </c>
      <c r="AJ698" s="75">
        <f>IF(AJ696=AJ697,(AJ697+1-AK698)*AL1,AJ697*AL1)</f>
        <v>0</v>
      </c>
      <c r="AK698" s="75">
        <f t="shared" si="555"/>
        <v>0</v>
      </c>
      <c r="AL698" s="75">
        <f>IF(AJ698-AJ697=0,(AL697+15)*AL1,AM1*AL1)</f>
        <v>0</v>
      </c>
      <c r="AM698" s="75">
        <f>IF(AK698=12,(AM697+1)*AL1,AM697*AL1)</f>
        <v>0</v>
      </c>
      <c r="AN698" s="75">
        <f>IF(AN696=AN697,(AN697+1-AO698)*AO1,AN697*AO1)</f>
        <v>0</v>
      </c>
      <c r="AO698" s="75">
        <f t="shared" si="546"/>
        <v>0</v>
      </c>
      <c r="AP698" s="75">
        <f>IF(AN697=AN698,BG698*AO1,(AP697-15)*AO1)</f>
        <v>0</v>
      </c>
      <c r="AQ698" s="75">
        <f>IF(AO698=12,(AQ697+1)*AO1,AQ697*AO1)</f>
        <v>0</v>
      </c>
      <c r="AR698" s="91">
        <f>SUM(MONTH(BC697+14)*AS1)</f>
        <v>0</v>
      </c>
      <c r="AS698" s="91">
        <f>SUM(DAY(BC697+14)*AS1)</f>
        <v>0</v>
      </c>
      <c r="AT698" s="91">
        <f>SUM(YEAR(BC697+14)*AS1)</f>
        <v>0</v>
      </c>
      <c r="AU698" s="91">
        <f>SUM(MONTH(BC697+7)*AV1)</f>
        <v>0</v>
      </c>
      <c r="AV698" s="91">
        <f>SUM(DAY(BC697+7)*AV1)</f>
        <v>0</v>
      </c>
      <c r="AW698" s="91">
        <f>SUM(YEAR(BC697+7)*AV1)</f>
        <v>0</v>
      </c>
      <c r="AX698" s="91">
        <f t="shared" si="524"/>
        <v>1</v>
      </c>
      <c r="AY698" s="91">
        <f t="shared" si="522"/>
        <v>1</v>
      </c>
      <c r="AZ698" s="91">
        <f t="shared" si="523"/>
        <v>0</v>
      </c>
      <c r="BA698" s="91">
        <f t="shared" si="523"/>
        <v>0</v>
      </c>
      <c r="BB698" s="79">
        <f t="shared" si="525"/>
        <v>0</v>
      </c>
      <c r="BC698" s="91">
        <f t="shared" si="526"/>
        <v>0</v>
      </c>
      <c r="BD698" s="75" t="s">
        <v>59</v>
      </c>
      <c r="BE698" s="91">
        <f>IF(BC698&lt;BU42,((BC698*10)+5),999999)</f>
        <v>5</v>
      </c>
      <c r="BF698" s="91">
        <f t="shared" si="527"/>
        <v>1</v>
      </c>
      <c r="BG698" s="75">
        <f t="shared" si="528"/>
        <v>0</v>
      </c>
      <c r="BH698" s="75">
        <f t="shared" si="547"/>
        <v>0</v>
      </c>
      <c r="BI698" s="75" t="b">
        <f t="shared" si="529"/>
        <v>0</v>
      </c>
      <c r="BJ698" s="75">
        <f t="shared" si="530"/>
        <v>0</v>
      </c>
      <c r="BK698" s="75">
        <f t="shared" si="531"/>
        <v>0</v>
      </c>
      <c r="BL698" s="75" t="b">
        <f t="shared" si="532"/>
        <v>1</v>
      </c>
      <c r="BM698" s="75">
        <f t="shared" si="533"/>
        <v>0</v>
      </c>
      <c r="BN698" s="75">
        <f t="shared" si="534"/>
        <v>0</v>
      </c>
      <c r="BO698" s="75" t="b">
        <f t="shared" si="535"/>
        <v>0</v>
      </c>
      <c r="BP698" s="75">
        <f t="shared" si="536"/>
        <v>0</v>
      </c>
      <c r="BQ698" s="75">
        <f t="shared" si="537"/>
        <v>0</v>
      </c>
      <c r="BR698" s="75"/>
      <c r="BS698" s="72" t="b">
        <f t="shared" si="561"/>
        <v>0</v>
      </c>
      <c r="BT698" s="72">
        <f t="shared" si="566"/>
        <v>0</v>
      </c>
      <c r="BU698" s="69" t="str">
        <f t="shared" si="565"/>
        <v/>
      </c>
      <c r="BV698" s="75"/>
      <c r="BW698" s="75"/>
      <c r="BX698" s="105"/>
      <c r="BY698" s="75"/>
      <c r="BZ698" s="75"/>
      <c r="CA698" s="75"/>
      <c r="CB698" s="75"/>
      <c r="CC698" s="75"/>
      <c r="CD698" s="79">
        <f t="shared" si="538"/>
        <v>0</v>
      </c>
      <c r="CE698" s="92">
        <f>IF(CD698&lt;CE3,CD698,CE3)</f>
        <v>0</v>
      </c>
      <c r="CF698" s="72" t="str">
        <f>IF(CE698&gt;=CE3,"BALLOON","PMT")</f>
        <v>PMT</v>
      </c>
      <c r="CG698" s="91">
        <f t="shared" si="548"/>
        <v>0</v>
      </c>
      <c r="CH698" s="91">
        <f>IF(BX1=360,CB5,CG698)</f>
        <v>0</v>
      </c>
      <c r="CI698" s="75" t="b">
        <f t="shared" si="539"/>
        <v>0</v>
      </c>
      <c r="CJ698" s="75">
        <f t="shared" si="549"/>
        <v>0</v>
      </c>
      <c r="CK698" s="75">
        <f>SUM(CJ698*CK1)</f>
        <v>0</v>
      </c>
      <c r="CL698" s="98">
        <f t="shared" si="540"/>
        <v>0</v>
      </c>
      <c r="CM698" s="97">
        <f>IF(CF698="PMT",E16-CL698,0)</f>
        <v>0</v>
      </c>
      <c r="CN698" s="97">
        <f t="shared" si="554"/>
        <v>0</v>
      </c>
      <c r="CO698" s="97">
        <f t="shared" si="541"/>
        <v>0</v>
      </c>
      <c r="CP698" s="97">
        <f t="shared" si="542"/>
        <v>0</v>
      </c>
      <c r="CQ698" s="94">
        <f t="shared" si="543"/>
        <v>0</v>
      </c>
      <c r="CR698" s="95">
        <f t="shared" si="550"/>
        <v>0</v>
      </c>
      <c r="CS698" s="96">
        <f t="shared" si="544"/>
        <v>0</v>
      </c>
      <c r="CT698" s="75">
        <f t="shared" si="553"/>
        <v>0</v>
      </c>
      <c r="CU698" s="99">
        <f t="shared" si="545"/>
        <v>0</v>
      </c>
      <c r="CV698" s="99">
        <f t="shared" ref="CV698:CV717" si="571">IF(CQ698&lt;0,CS698,CU698)</f>
        <v>0</v>
      </c>
      <c r="CW698" s="100">
        <f t="shared" si="551"/>
        <v>0</v>
      </c>
      <c r="CX698" s="75">
        <f>SUM(CR698*CT698*BE1)</f>
        <v>0</v>
      </c>
    </row>
    <row r="699" spans="1:102" ht="18.95" customHeight="1">
      <c r="A699" s="45" t="str">
        <f t="shared" si="570"/>
        <v/>
      </c>
      <c r="B699" s="55" t="str">
        <f t="shared" si="557"/>
        <v/>
      </c>
      <c r="C699" s="47" t="str">
        <f t="shared" si="556"/>
        <v/>
      </c>
      <c r="D699" s="56" t="str">
        <f t="shared" si="558"/>
        <v/>
      </c>
      <c r="E699" s="121" t="str">
        <f t="shared" si="562"/>
        <v/>
      </c>
      <c r="F699" s="121"/>
      <c r="G699" s="57" t="str">
        <f t="shared" si="559"/>
        <v/>
      </c>
      <c r="H699" s="57" t="str">
        <f t="shared" si="560"/>
        <v/>
      </c>
      <c r="I699" s="128" t="str">
        <f t="shared" si="563"/>
        <v/>
      </c>
      <c r="J699" s="128" t="str">
        <f t="shared" si="564"/>
        <v/>
      </c>
      <c r="K699" s="140" t="str">
        <f t="shared" si="552"/>
        <v/>
      </c>
      <c r="L699" s="140"/>
      <c r="M699" s="139" t="str">
        <f t="shared" si="567"/>
        <v/>
      </c>
      <c r="N699" s="139"/>
      <c r="O699" s="46" t="str">
        <f t="shared" si="568"/>
        <v/>
      </c>
      <c r="P699" s="51" t="str">
        <f t="shared" si="569"/>
        <v/>
      </c>
      <c r="Q699" s="51"/>
      <c r="R699" s="75">
        <f>IF(R698+1&lt;13,(R698+1)*S1,1*S1)</f>
        <v>0</v>
      </c>
      <c r="S699" s="75">
        <f>SUM(BG699*S1)</f>
        <v>0</v>
      </c>
      <c r="T699" s="75">
        <f>IF(R699=1,(T698+1)*S1,T698*S1)</f>
        <v>0</v>
      </c>
      <c r="U699" s="75">
        <f>IF(U698+3&lt;13,(U698+3)*V1,(U698-9)*V1)</f>
        <v>0</v>
      </c>
      <c r="V699" s="75">
        <f>SUM(BG699*V1)</f>
        <v>0</v>
      </c>
      <c r="W699" s="75">
        <f>IF(U699&lt;4,(W698+1)*V1,W698*V1)</f>
        <v>0</v>
      </c>
      <c r="X699" s="75">
        <f>IF(X698+6&lt;13,(X698+6)*Y1,(X698-6)*Y1)</f>
        <v>0</v>
      </c>
      <c r="Y699" s="75">
        <f>SUM(BG699*Y1)</f>
        <v>0</v>
      </c>
      <c r="Z699" s="75">
        <f>IF(X699&lt;6,(Z698+1)*Y1,Z698*Y1)</f>
        <v>0</v>
      </c>
      <c r="AA699" s="75">
        <f>SUM(AA698*AB1)</f>
        <v>0</v>
      </c>
      <c r="AB699" s="75">
        <f>SUM(BG699*AB1)</f>
        <v>0</v>
      </c>
      <c r="AC699" s="75">
        <f>SUM(AC698+1*AB1)</f>
        <v>0</v>
      </c>
      <c r="AD699" s="75">
        <v>0</v>
      </c>
      <c r="AE699" s="75">
        <v>0</v>
      </c>
      <c r="AF699" s="75">
        <v>0</v>
      </c>
      <c r="AG699" s="75">
        <f>IF(AG698+2&lt;13,(AG698+2)*AH1,(AG698-10)*AH1)</f>
        <v>0</v>
      </c>
      <c r="AH699" s="75">
        <f>SUM(BG699*AH1)</f>
        <v>0</v>
      </c>
      <c r="AI699" s="75">
        <f>IF(AG699&lt;3,(AI698+1)*AH1,AI698*AH1)</f>
        <v>0</v>
      </c>
      <c r="AJ699" s="75">
        <f>IF(AJ697=AJ698,(AJ698+1-AK699)*AL1,AJ698*AL1)</f>
        <v>0</v>
      </c>
      <c r="AK699" s="75">
        <f t="shared" si="555"/>
        <v>0</v>
      </c>
      <c r="AL699" s="75">
        <f>IF(AJ699-AJ698=0,(AL698+15)*AL1,AM1*AL1)</f>
        <v>0</v>
      </c>
      <c r="AM699" s="75">
        <f>IF(AK699=12,(AM698+1)*AL1,AM698*AL1)</f>
        <v>0</v>
      </c>
      <c r="AN699" s="75">
        <f>IF(AN697=AN698,(AN698+1-AO699)*AO1,AN698*AO1)</f>
        <v>0</v>
      </c>
      <c r="AO699" s="75">
        <f t="shared" si="546"/>
        <v>0</v>
      </c>
      <c r="AP699" s="75">
        <f>IF(AN698=AN699,BG699*AO1,(AP698-15)*AO1)</f>
        <v>0</v>
      </c>
      <c r="AQ699" s="75">
        <f>IF(AO699=12,(AQ698+1)*AO1,AQ698*AO1)</f>
        <v>0</v>
      </c>
      <c r="AR699" s="91">
        <f>SUM(MONTH(BC698+14)*AS1)</f>
        <v>0</v>
      </c>
      <c r="AS699" s="91">
        <f>SUM(DAY(BC698+14)*AS1)</f>
        <v>0</v>
      </c>
      <c r="AT699" s="91">
        <f>SUM(YEAR(BC698+14)*AS1)</f>
        <v>0</v>
      </c>
      <c r="AU699" s="91">
        <f>SUM(MONTH(BC698+7)*AV1)</f>
        <v>0</v>
      </c>
      <c r="AV699" s="91">
        <f>SUM(DAY(BC698+7)*AV1)</f>
        <v>0</v>
      </c>
      <c r="AW699" s="91">
        <f>SUM(YEAR(BC698+7)*AV1)</f>
        <v>0</v>
      </c>
      <c r="AX699" s="91">
        <f t="shared" si="524"/>
        <v>1</v>
      </c>
      <c r="AY699" s="91">
        <f t="shared" si="522"/>
        <v>1</v>
      </c>
      <c r="AZ699" s="91">
        <f t="shared" si="523"/>
        <v>0</v>
      </c>
      <c r="BA699" s="91">
        <f t="shared" si="523"/>
        <v>0</v>
      </c>
      <c r="BB699" s="79">
        <f t="shared" si="525"/>
        <v>0</v>
      </c>
      <c r="BC699" s="91">
        <f t="shared" si="526"/>
        <v>0</v>
      </c>
      <c r="BD699" s="75" t="s">
        <v>59</v>
      </c>
      <c r="BE699" s="91">
        <f>IF(BC699&lt;BU42,((BC699*10)+5),999999)</f>
        <v>5</v>
      </c>
      <c r="BF699" s="91">
        <f t="shared" si="527"/>
        <v>1</v>
      </c>
      <c r="BG699" s="75">
        <f t="shared" si="528"/>
        <v>0</v>
      </c>
      <c r="BH699" s="75">
        <f t="shared" si="547"/>
        <v>0</v>
      </c>
      <c r="BI699" s="75" t="b">
        <f t="shared" si="529"/>
        <v>0</v>
      </c>
      <c r="BJ699" s="75">
        <f t="shared" si="530"/>
        <v>0</v>
      </c>
      <c r="BK699" s="75">
        <f t="shared" si="531"/>
        <v>0</v>
      </c>
      <c r="BL699" s="75" t="b">
        <f t="shared" si="532"/>
        <v>1</v>
      </c>
      <c r="BM699" s="75">
        <f t="shared" si="533"/>
        <v>0</v>
      </c>
      <c r="BN699" s="75">
        <f t="shared" si="534"/>
        <v>0</v>
      </c>
      <c r="BO699" s="75" t="b">
        <f t="shared" si="535"/>
        <v>0</v>
      </c>
      <c r="BP699" s="75">
        <f t="shared" si="536"/>
        <v>0</v>
      </c>
      <c r="BQ699" s="75">
        <f t="shared" si="537"/>
        <v>0</v>
      </c>
      <c r="BR699" s="75"/>
      <c r="BS699" s="72" t="b">
        <f t="shared" si="561"/>
        <v>0</v>
      </c>
      <c r="BT699" s="72">
        <f t="shared" si="566"/>
        <v>0</v>
      </c>
      <c r="BU699" s="69" t="str">
        <f t="shared" si="565"/>
        <v/>
      </c>
      <c r="BV699" s="75"/>
      <c r="BW699" s="75"/>
      <c r="BX699" s="105"/>
      <c r="BY699" s="75"/>
      <c r="BZ699" s="75"/>
      <c r="CA699" s="75"/>
      <c r="CB699" s="75"/>
      <c r="CC699" s="75"/>
      <c r="CD699" s="79">
        <f t="shared" si="538"/>
        <v>0</v>
      </c>
      <c r="CE699" s="92">
        <f>IF(CD699&lt;CE3,CD699,CE3)</f>
        <v>0</v>
      </c>
      <c r="CF699" s="72" t="str">
        <f>IF(CE699&gt;=CE3,"BALLOON","PMT")</f>
        <v>PMT</v>
      </c>
      <c r="CG699" s="91">
        <f t="shared" si="548"/>
        <v>0</v>
      </c>
      <c r="CH699" s="91">
        <f>IF(BX1=360,CB5,CG699)</f>
        <v>0</v>
      </c>
      <c r="CI699" s="75" t="b">
        <f t="shared" si="539"/>
        <v>0</v>
      </c>
      <c r="CJ699" s="75">
        <f t="shared" si="549"/>
        <v>0</v>
      </c>
      <c r="CK699" s="75">
        <f>SUM(CJ699*CK1)</f>
        <v>0</v>
      </c>
      <c r="CL699" s="98">
        <f t="shared" si="540"/>
        <v>0</v>
      </c>
      <c r="CM699" s="97">
        <f>IF(CF699="PMT",E16-CL699,0)</f>
        <v>0</v>
      </c>
      <c r="CN699" s="97">
        <f t="shared" si="554"/>
        <v>0</v>
      </c>
      <c r="CO699" s="97">
        <f t="shared" si="541"/>
        <v>0</v>
      </c>
      <c r="CP699" s="97">
        <f t="shared" si="542"/>
        <v>0</v>
      </c>
      <c r="CQ699" s="94">
        <f t="shared" si="543"/>
        <v>0</v>
      </c>
      <c r="CR699" s="95">
        <f t="shared" si="550"/>
        <v>0</v>
      </c>
      <c r="CS699" s="96">
        <f t="shared" si="544"/>
        <v>0</v>
      </c>
      <c r="CT699" s="75">
        <f t="shared" si="553"/>
        <v>0</v>
      </c>
      <c r="CU699" s="99">
        <f t="shared" si="545"/>
        <v>0</v>
      </c>
      <c r="CV699" s="99">
        <f t="shared" si="571"/>
        <v>0</v>
      </c>
      <c r="CW699" s="100">
        <f t="shared" si="551"/>
        <v>0</v>
      </c>
      <c r="CX699" s="75">
        <f>SUM(CR699*CT699*BE1)</f>
        <v>0</v>
      </c>
    </row>
    <row r="700" spans="1:102" ht="18.95" customHeight="1">
      <c r="A700" s="45" t="str">
        <f t="shared" si="570"/>
        <v/>
      </c>
      <c r="B700" s="55" t="str">
        <f t="shared" si="557"/>
        <v/>
      </c>
      <c r="C700" s="47" t="str">
        <f t="shared" si="556"/>
        <v/>
      </c>
      <c r="D700" s="56" t="str">
        <f t="shared" si="558"/>
        <v/>
      </c>
      <c r="E700" s="121" t="str">
        <f t="shared" si="562"/>
        <v/>
      </c>
      <c r="F700" s="121"/>
      <c r="G700" s="57" t="str">
        <f t="shared" si="559"/>
        <v/>
      </c>
      <c r="H700" s="57" t="str">
        <f t="shared" si="560"/>
        <v/>
      </c>
      <c r="I700" s="128" t="str">
        <f t="shared" si="563"/>
        <v/>
      </c>
      <c r="J700" s="128" t="str">
        <f t="shared" si="564"/>
        <v/>
      </c>
      <c r="K700" s="140" t="str">
        <f t="shared" si="552"/>
        <v/>
      </c>
      <c r="L700" s="140"/>
      <c r="M700" s="139" t="str">
        <f t="shared" si="567"/>
        <v/>
      </c>
      <c r="N700" s="139"/>
      <c r="O700" s="46" t="str">
        <f t="shared" si="568"/>
        <v/>
      </c>
      <c r="P700" s="51" t="str">
        <f t="shared" si="569"/>
        <v/>
      </c>
      <c r="Q700" s="51"/>
      <c r="R700" s="75">
        <f>IF(R699+1&lt;13,(R699+1)*S1,1*S1)</f>
        <v>0</v>
      </c>
      <c r="S700" s="75">
        <f>SUM(BG700*S1)</f>
        <v>0</v>
      </c>
      <c r="T700" s="75">
        <f>IF(R700=1,(T699+1)*S1,T699*S1)</f>
        <v>0</v>
      </c>
      <c r="U700" s="75">
        <f>IF(U699+3&lt;13,(U699+3)*V1,(U699-9)*V1)</f>
        <v>0</v>
      </c>
      <c r="V700" s="75">
        <f>SUM(BG700*V1)</f>
        <v>0</v>
      </c>
      <c r="W700" s="75">
        <f>IF(U700&lt;4,(W699+1)*V1,W699*V1)</f>
        <v>0</v>
      </c>
      <c r="X700" s="75">
        <f>IF(X699+6&lt;13,(X699+6)*Y1,(X699-6)*Y1)</f>
        <v>0</v>
      </c>
      <c r="Y700" s="75">
        <f>SUM(BG700*Y1)</f>
        <v>0</v>
      </c>
      <c r="Z700" s="75">
        <f>IF(X700&lt;6,(Z699+1)*Y1,Z699*Y1)</f>
        <v>0</v>
      </c>
      <c r="AA700" s="75">
        <f>SUM(AA699*AB1)</f>
        <v>0</v>
      </c>
      <c r="AB700" s="75">
        <f>SUM(BG700*AB1)</f>
        <v>0</v>
      </c>
      <c r="AC700" s="75">
        <f>SUM(AC699+1*AB1)</f>
        <v>0</v>
      </c>
      <c r="AD700" s="75">
        <v>0</v>
      </c>
      <c r="AE700" s="75">
        <v>0</v>
      </c>
      <c r="AF700" s="75">
        <v>0</v>
      </c>
      <c r="AG700" s="75">
        <f>IF(AG699+2&lt;13,(AG699+2)*AH1,(AG699-10)*AH1)</f>
        <v>0</v>
      </c>
      <c r="AH700" s="75">
        <f>SUM(BG700*AH1)</f>
        <v>0</v>
      </c>
      <c r="AI700" s="75">
        <f>IF(AG700&lt;3,(AI699+1)*AH1,AI699*AH1)</f>
        <v>0</v>
      </c>
      <c r="AJ700" s="75">
        <f>IF(AJ698=AJ699,(AJ699+1-AK700)*AL1,AJ699*AL1)</f>
        <v>0</v>
      </c>
      <c r="AK700" s="75">
        <f t="shared" si="555"/>
        <v>0</v>
      </c>
      <c r="AL700" s="75">
        <f>IF(AJ700-AJ699=0,(AL699+15)*AL1,AM1*AL1)</f>
        <v>0</v>
      </c>
      <c r="AM700" s="75">
        <f>IF(AK700=12,(AM699+1)*AL1,AM699*AL1)</f>
        <v>0</v>
      </c>
      <c r="AN700" s="75">
        <f>IF(AN698=AN699,(AN699+1-AO700)*AO1,AN699*AO1)</f>
        <v>0</v>
      </c>
      <c r="AO700" s="75">
        <f t="shared" si="546"/>
        <v>0</v>
      </c>
      <c r="AP700" s="75">
        <f>IF(AN699=AN700,BG700*AO1,(AP699-15)*AO1)</f>
        <v>0</v>
      </c>
      <c r="AQ700" s="75">
        <f>IF(AO700=12,(AQ699+1)*AO1,AQ699*AO1)</f>
        <v>0</v>
      </c>
      <c r="AR700" s="91">
        <f>SUM(MONTH(BC699+14)*AS1)</f>
        <v>0</v>
      </c>
      <c r="AS700" s="91">
        <f>SUM(DAY(BC699+14)*AS1)</f>
        <v>0</v>
      </c>
      <c r="AT700" s="91">
        <f>SUM(YEAR(BC699+14)*AS1)</f>
        <v>0</v>
      </c>
      <c r="AU700" s="91">
        <f>SUM(MONTH(BC699+7)*AV1)</f>
        <v>0</v>
      </c>
      <c r="AV700" s="91">
        <f>SUM(DAY(BC699+7)*AV1)</f>
        <v>0</v>
      </c>
      <c r="AW700" s="91">
        <f>SUM(YEAR(BC699+7)*AV1)</f>
        <v>0</v>
      </c>
      <c r="AX700" s="91">
        <f t="shared" si="524"/>
        <v>1</v>
      </c>
      <c r="AY700" s="91">
        <f t="shared" si="522"/>
        <v>1</v>
      </c>
      <c r="AZ700" s="91">
        <f t="shared" si="523"/>
        <v>0</v>
      </c>
      <c r="BA700" s="91">
        <f t="shared" si="523"/>
        <v>0</v>
      </c>
      <c r="BB700" s="79">
        <f t="shared" si="525"/>
        <v>0</v>
      </c>
      <c r="BC700" s="91">
        <f t="shared" si="526"/>
        <v>0</v>
      </c>
      <c r="BD700" s="75" t="s">
        <v>59</v>
      </c>
      <c r="BE700" s="91">
        <f>IF(BC700&lt;BU42,((BC700*10)+5),999999)</f>
        <v>5</v>
      </c>
      <c r="BF700" s="91">
        <f t="shared" si="527"/>
        <v>1</v>
      </c>
      <c r="BG700" s="75">
        <f t="shared" si="528"/>
        <v>0</v>
      </c>
      <c r="BH700" s="75">
        <f t="shared" si="547"/>
        <v>0</v>
      </c>
      <c r="BI700" s="75" t="b">
        <f t="shared" si="529"/>
        <v>0</v>
      </c>
      <c r="BJ700" s="75">
        <f t="shared" si="530"/>
        <v>0</v>
      </c>
      <c r="BK700" s="75">
        <f t="shared" si="531"/>
        <v>0</v>
      </c>
      <c r="BL700" s="75" t="b">
        <f t="shared" si="532"/>
        <v>1</v>
      </c>
      <c r="BM700" s="75">
        <f t="shared" si="533"/>
        <v>0</v>
      </c>
      <c r="BN700" s="75">
        <f t="shared" si="534"/>
        <v>0</v>
      </c>
      <c r="BO700" s="75" t="b">
        <f t="shared" si="535"/>
        <v>0</v>
      </c>
      <c r="BP700" s="75">
        <f t="shared" si="536"/>
        <v>0</v>
      </c>
      <c r="BQ700" s="75">
        <f t="shared" si="537"/>
        <v>0</v>
      </c>
      <c r="BR700" s="75"/>
      <c r="BS700" s="72" t="b">
        <f t="shared" si="561"/>
        <v>0</v>
      </c>
      <c r="BT700" s="72">
        <f t="shared" si="566"/>
        <v>0</v>
      </c>
      <c r="BU700" s="69" t="str">
        <f t="shared" si="565"/>
        <v/>
      </c>
      <c r="BV700" s="75"/>
      <c r="BW700" s="75"/>
      <c r="BX700" s="105"/>
      <c r="BY700" s="75"/>
      <c r="BZ700" s="75"/>
      <c r="CA700" s="75"/>
      <c r="CB700" s="75"/>
      <c r="CC700" s="75"/>
      <c r="CD700" s="79">
        <f t="shared" si="538"/>
        <v>0</v>
      </c>
      <c r="CE700" s="92">
        <f>IF(CD700&lt;CE3,CD700,CE3)</f>
        <v>0</v>
      </c>
      <c r="CF700" s="72" t="str">
        <f>IF(CE700&gt;=CE3,"BALLOON","PMT")</f>
        <v>PMT</v>
      </c>
      <c r="CG700" s="91">
        <f t="shared" si="548"/>
        <v>0</v>
      </c>
      <c r="CH700" s="91">
        <f>IF(BX1=360,CB5,CG700)</f>
        <v>0</v>
      </c>
      <c r="CI700" s="75" t="b">
        <f t="shared" si="539"/>
        <v>0</v>
      </c>
      <c r="CJ700" s="75">
        <f t="shared" si="549"/>
        <v>0</v>
      </c>
      <c r="CK700" s="75">
        <f>SUM(CJ700*CK1)</f>
        <v>0</v>
      </c>
      <c r="CL700" s="98">
        <f t="shared" si="540"/>
        <v>0</v>
      </c>
      <c r="CM700" s="97">
        <f>IF(CF700="PMT",E16-CL700,0)</f>
        <v>0</v>
      </c>
      <c r="CN700" s="97">
        <f t="shared" si="554"/>
        <v>0</v>
      </c>
      <c r="CO700" s="97">
        <f t="shared" si="541"/>
        <v>0</v>
      </c>
      <c r="CP700" s="97">
        <f t="shared" si="542"/>
        <v>0</v>
      </c>
      <c r="CQ700" s="94">
        <f t="shared" si="543"/>
        <v>0</v>
      </c>
      <c r="CR700" s="95">
        <f t="shared" si="550"/>
        <v>0</v>
      </c>
      <c r="CS700" s="96">
        <f t="shared" si="544"/>
        <v>0</v>
      </c>
      <c r="CT700" s="75">
        <f t="shared" si="553"/>
        <v>0</v>
      </c>
      <c r="CU700" s="99">
        <f t="shared" si="545"/>
        <v>0</v>
      </c>
      <c r="CV700" s="99">
        <f t="shared" si="571"/>
        <v>0</v>
      </c>
      <c r="CW700" s="100">
        <f t="shared" si="551"/>
        <v>0</v>
      </c>
      <c r="CX700" s="75">
        <f>SUM(CR700*CT700*BE1)</f>
        <v>0</v>
      </c>
    </row>
    <row r="701" spans="1:102" ht="18.95" customHeight="1">
      <c r="A701" s="45" t="str">
        <f t="shared" si="570"/>
        <v/>
      </c>
      <c r="B701" s="55" t="str">
        <f t="shared" si="557"/>
        <v/>
      </c>
      <c r="C701" s="47" t="str">
        <f t="shared" si="556"/>
        <v/>
      </c>
      <c r="D701" s="56" t="str">
        <f t="shared" si="558"/>
        <v/>
      </c>
      <c r="E701" s="121" t="str">
        <f t="shared" si="562"/>
        <v/>
      </c>
      <c r="F701" s="121"/>
      <c r="G701" s="57" t="str">
        <f t="shared" si="559"/>
        <v/>
      </c>
      <c r="H701" s="57" t="str">
        <f t="shared" si="560"/>
        <v/>
      </c>
      <c r="I701" s="128" t="str">
        <f t="shared" si="563"/>
        <v/>
      </c>
      <c r="J701" s="128" t="str">
        <f t="shared" si="564"/>
        <v/>
      </c>
      <c r="K701" s="140" t="str">
        <f t="shared" si="552"/>
        <v/>
      </c>
      <c r="L701" s="140"/>
      <c r="M701" s="139" t="str">
        <f t="shared" si="567"/>
        <v/>
      </c>
      <c r="N701" s="139"/>
      <c r="O701" s="46" t="str">
        <f t="shared" si="568"/>
        <v/>
      </c>
      <c r="P701" s="51" t="str">
        <f t="shared" si="569"/>
        <v/>
      </c>
      <c r="Q701" s="51"/>
      <c r="R701" s="75">
        <f>IF(R700+1&lt;13,(R700+1)*S1,1*S1)</f>
        <v>0</v>
      </c>
      <c r="S701" s="75">
        <f>SUM(BG701*S1)</f>
        <v>0</v>
      </c>
      <c r="T701" s="75">
        <f>IF(R701=1,(T700+1)*S1,T700*S1)</f>
        <v>0</v>
      </c>
      <c r="U701" s="75">
        <f>IF(U700+3&lt;13,(U700+3)*V1,(U700-9)*V1)</f>
        <v>0</v>
      </c>
      <c r="V701" s="75">
        <f>SUM(BG701*V1)</f>
        <v>0</v>
      </c>
      <c r="W701" s="75">
        <f>IF(U701&lt;4,(W700+1)*V1,W700*V1)</f>
        <v>0</v>
      </c>
      <c r="X701" s="75">
        <f>IF(X700+6&lt;13,(X700+6)*Y1,(X700-6)*Y1)</f>
        <v>0</v>
      </c>
      <c r="Y701" s="75">
        <f>SUM(BG701*Y1)</f>
        <v>0</v>
      </c>
      <c r="Z701" s="75">
        <f>IF(X701&lt;6,(Z700+1)*Y1,Z700*Y1)</f>
        <v>0</v>
      </c>
      <c r="AA701" s="75">
        <f>SUM(AA700*AB1)</f>
        <v>0</v>
      </c>
      <c r="AB701" s="75">
        <f>SUM(BG701*AB1)</f>
        <v>0</v>
      </c>
      <c r="AC701" s="75">
        <f>SUM(AC700+1*AB1)</f>
        <v>0</v>
      </c>
      <c r="AD701" s="75">
        <v>0</v>
      </c>
      <c r="AE701" s="75">
        <v>0</v>
      </c>
      <c r="AF701" s="75">
        <v>0</v>
      </c>
      <c r="AG701" s="75">
        <f>IF(AG700+2&lt;13,(AG700+2)*AH1,(AG700-10)*AH1)</f>
        <v>0</v>
      </c>
      <c r="AH701" s="75">
        <f>SUM(BG701*AH1)</f>
        <v>0</v>
      </c>
      <c r="AI701" s="75">
        <f>IF(AG701&lt;3,(AI700+1)*AH1,AI700*AH1)</f>
        <v>0</v>
      </c>
      <c r="AJ701" s="75">
        <f>IF(AJ699=AJ700,(AJ700+1-AK701)*AL1,AJ700*AL1)</f>
        <v>0</v>
      </c>
      <c r="AK701" s="75">
        <f t="shared" si="555"/>
        <v>0</v>
      </c>
      <c r="AL701" s="75">
        <f>IF(AJ701-AJ700=0,(AL700+15)*AL1,AM1*AL1)</f>
        <v>0</v>
      </c>
      <c r="AM701" s="75">
        <f>IF(AK701=12,(AM700+1)*AL1,AM700*AL1)</f>
        <v>0</v>
      </c>
      <c r="AN701" s="75">
        <f>IF(AN699=AN700,(AN700+1-AO701)*AO1,AN700*AO1)</f>
        <v>0</v>
      </c>
      <c r="AO701" s="75">
        <f t="shared" si="546"/>
        <v>0</v>
      </c>
      <c r="AP701" s="75">
        <f>IF(AN700=AN701,BG701*AO1,(AP700-15)*AO1)</f>
        <v>0</v>
      </c>
      <c r="AQ701" s="75">
        <f>IF(AO701=12,(AQ700+1)*AO1,AQ700*AO1)</f>
        <v>0</v>
      </c>
      <c r="AR701" s="91">
        <f>SUM(MONTH(BC700+14)*AS1)</f>
        <v>0</v>
      </c>
      <c r="AS701" s="91">
        <f>SUM(DAY(BC700+14)*AS1)</f>
        <v>0</v>
      </c>
      <c r="AT701" s="91">
        <f>SUM(YEAR(BC700+14)*AS1)</f>
        <v>0</v>
      </c>
      <c r="AU701" s="91">
        <f>SUM(MONTH(BC700+7)*AV1)</f>
        <v>0</v>
      </c>
      <c r="AV701" s="91">
        <f>SUM(DAY(BC700+7)*AV1)</f>
        <v>0</v>
      </c>
      <c r="AW701" s="91">
        <f>SUM(YEAR(BC700+7)*AV1)</f>
        <v>0</v>
      </c>
      <c r="AX701" s="91">
        <f t="shared" si="524"/>
        <v>1</v>
      </c>
      <c r="AY701" s="91">
        <f t="shared" si="522"/>
        <v>1</v>
      </c>
      <c r="AZ701" s="91">
        <f t="shared" si="523"/>
        <v>0</v>
      </c>
      <c r="BA701" s="91">
        <f t="shared" si="523"/>
        <v>0</v>
      </c>
      <c r="BB701" s="79">
        <f t="shared" si="525"/>
        <v>0</v>
      </c>
      <c r="BC701" s="91">
        <f t="shared" si="526"/>
        <v>0</v>
      </c>
      <c r="BD701" s="75" t="s">
        <v>59</v>
      </c>
      <c r="BE701" s="91">
        <f>IF(BC701&lt;BU42,((BC701*10)+5),999999)</f>
        <v>5</v>
      </c>
      <c r="BF701" s="91">
        <f t="shared" si="527"/>
        <v>1</v>
      </c>
      <c r="BG701" s="75">
        <f t="shared" si="528"/>
        <v>0</v>
      </c>
      <c r="BH701" s="75">
        <f t="shared" si="547"/>
        <v>0</v>
      </c>
      <c r="BI701" s="75" t="b">
        <f t="shared" si="529"/>
        <v>0</v>
      </c>
      <c r="BJ701" s="75">
        <f t="shared" si="530"/>
        <v>0</v>
      </c>
      <c r="BK701" s="75">
        <f t="shared" si="531"/>
        <v>0</v>
      </c>
      <c r="BL701" s="75" t="b">
        <f t="shared" si="532"/>
        <v>1</v>
      </c>
      <c r="BM701" s="75">
        <f t="shared" si="533"/>
        <v>0</v>
      </c>
      <c r="BN701" s="75">
        <f t="shared" si="534"/>
        <v>0</v>
      </c>
      <c r="BO701" s="75" t="b">
        <f t="shared" si="535"/>
        <v>0</v>
      </c>
      <c r="BP701" s="75">
        <f t="shared" si="536"/>
        <v>0</v>
      </c>
      <c r="BQ701" s="75">
        <f t="shared" si="537"/>
        <v>0</v>
      </c>
      <c r="BR701" s="75"/>
      <c r="BS701" s="72" t="b">
        <f t="shared" si="561"/>
        <v>0</v>
      </c>
      <c r="BT701" s="72">
        <f t="shared" si="566"/>
        <v>0</v>
      </c>
      <c r="BU701" s="69" t="str">
        <f t="shared" si="565"/>
        <v/>
      </c>
      <c r="BV701" s="75"/>
      <c r="BW701" s="75"/>
      <c r="BX701" s="105"/>
      <c r="BY701" s="75"/>
      <c r="BZ701" s="75"/>
      <c r="CA701" s="75"/>
      <c r="CB701" s="75"/>
      <c r="CC701" s="75"/>
      <c r="CD701" s="79">
        <f t="shared" si="538"/>
        <v>0</v>
      </c>
      <c r="CE701" s="92">
        <f>IF(CD701&lt;CE3,CD701,CE3)</f>
        <v>0</v>
      </c>
      <c r="CF701" s="72" t="str">
        <f>IF(CE701&gt;=CE3,"BALLOON","PMT")</f>
        <v>PMT</v>
      </c>
      <c r="CG701" s="91">
        <f t="shared" si="548"/>
        <v>0</v>
      </c>
      <c r="CH701" s="91">
        <f>IF(BX1=360,CB5,CG701)</f>
        <v>0</v>
      </c>
      <c r="CI701" s="75" t="b">
        <f t="shared" si="539"/>
        <v>0</v>
      </c>
      <c r="CJ701" s="75">
        <f t="shared" si="549"/>
        <v>0</v>
      </c>
      <c r="CK701" s="75">
        <f>SUM(CJ701*CK1)</f>
        <v>0</v>
      </c>
      <c r="CL701" s="98">
        <f t="shared" si="540"/>
        <v>0</v>
      </c>
      <c r="CM701" s="97">
        <f>IF(CF701="PMT",E16-CL701,0)</f>
        <v>0</v>
      </c>
      <c r="CN701" s="97">
        <f t="shared" si="554"/>
        <v>0</v>
      </c>
      <c r="CO701" s="97">
        <f t="shared" si="541"/>
        <v>0</v>
      </c>
      <c r="CP701" s="97">
        <f t="shared" si="542"/>
        <v>0</v>
      </c>
      <c r="CQ701" s="94">
        <f t="shared" si="543"/>
        <v>0</v>
      </c>
      <c r="CR701" s="95">
        <f t="shared" si="550"/>
        <v>0</v>
      </c>
      <c r="CS701" s="96">
        <f t="shared" si="544"/>
        <v>0</v>
      </c>
      <c r="CT701" s="75">
        <f t="shared" si="553"/>
        <v>0</v>
      </c>
      <c r="CU701" s="99">
        <f t="shared" si="545"/>
        <v>0</v>
      </c>
      <c r="CV701" s="99">
        <f t="shared" si="571"/>
        <v>0</v>
      </c>
      <c r="CW701" s="100">
        <f t="shared" si="551"/>
        <v>0</v>
      </c>
      <c r="CX701" s="75">
        <f>SUM(CR701*CT701*BE1)</f>
        <v>0</v>
      </c>
    </row>
    <row r="702" spans="1:102" ht="18.95" customHeight="1">
      <c r="A702" s="45" t="str">
        <f t="shared" si="570"/>
        <v/>
      </c>
      <c r="B702" s="55" t="str">
        <f t="shared" si="557"/>
        <v/>
      </c>
      <c r="C702" s="47" t="str">
        <f t="shared" si="556"/>
        <v/>
      </c>
      <c r="D702" s="56" t="str">
        <f t="shared" si="558"/>
        <v/>
      </c>
      <c r="E702" s="121" t="str">
        <f t="shared" si="562"/>
        <v/>
      </c>
      <c r="F702" s="121"/>
      <c r="G702" s="57" t="str">
        <f t="shared" si="559"/>
        <v/>
      </c>
      <c r="H702" s="57" t="str">
        <f t="shared" si="560"/>
        <v/>
      </c>
      <c r="I702" s="128" t="str">
        <f t="shared" si="563"/>
        <v/>
      </c>
      <c r="J702" s="128" t="str">
        <f t="shared" si="564"/>
        <v/>
      </c>
      <c r="K702" s="140" t="str">
        <f t="shared" si="552"/>
        <v/>
      </c>
      <c r="L702" s="140"/>
      <c r="M702" s="139" t="str">
        <f t="shared" si="567"/>
        <v/>
      </c>
      <c r="N702" s="139"/>
      <c r="O702" s="46" t="str">
        <f t="shared" si="568"/>
        <v/>
      </c>
      <c r="P702" s="51" t="str">
        <f t="shared" si="569"/>
        <v/>
      </c>
      <c r="Q702" s="51"/>
      <c r="R702" s="75">
        <f>IF(R701+1&lt;13,(R701+1)*S1,1*S1)</f>
        <v>0</v>
      </c>
      <c r="S702" s="75">
        <f>SUM(BG702*S1)</f>
        <v>0</v>
      </c>
      <c r="T702" s="75">
        <f>IF(R702=1,(T701+1)*S1,T701*S1)</f>
        <v>0</v>
      </c>
      <c r="U702" s="75">
        <f>IF(U701+3&lt;13,(U701+3)*V1,(U701-9)*V1)</f>
        <v>0</v>
      </c>
      <c r="V702" s="75">
        <f>SUM(BG702*V1)</f>
        <v>0</v>
      </c>
      <c r="W702" s="75">
        <f>IF(U702&lt;4,(W701+1)*V1,W701*V1)</f>
        <v>0</v>
      </c>
      <c r="X702" s="75">
        <f>IF(X701+6&lt;13,(X701+6)*Y1,(X701-6)*Y1)</f>
        <v>0</v>
      </c>
      <c r="Y702" s="75">
        <f>SUM(BG702*Y1)</f>
        <v>0</v>
      </c>
      <c r="Z702" s="75">
        <f>IF(X702&lt;6,(Z701+1)*Y1,Z701*Y1)</f>
        <v>0</v>
      </c>
      <c r="AA702" s="75">
        <f>SUM(AA701*AB1)</f>
        <v>0</v>
      </c>
      <c r="AB702" s="75">
        <f>SUM(BG702*AB1)</f>
        <v>0</v>
      </c>
      <c r="AC702" s="75">
        <f>SUM(AC701+1*AB1)</f>
        <v>0</v>
      </c>
      <c r="AD702" s="75">
        <v>0</v>
      </c>
      <c r="AE702" s="75">
        <v>0</v>
      </c>
      <c r="AF702" s="75">
        <v>0</v>
      </c>
      <c r="AG702" s="75">
        <f>IF(AG701+2&lt;13,(AG701+2)*AH1,(AG701-10)*AH1)</f>
        <v>0</v>
      </c>
      <c r="AH702" s="75">
        <f>SUM(BG702*AH1)</f>
        <v>0</v>
      </c>
      <c r="AI702" s="75">
        <f>IF(AG702&lt;3,(AI701+1)*AH1,AI701*AH1)</f>
        <v>0</v>
      </c>
      <c r="AJ702" s="75">
        <f>IF(AJ700=AJ701,(AJ701+1-AK702)*AL1,AJ701*AL1)</f>
        <v>0</v>
      </c>
      <c r="AK702" s="75">
        <f t="shared" si="555"/>
        <v>0</v>
      </c>
      <c r="AL702" s="75">
        <f>IF(AJ702-AJ701=0,(AL701+15)*AL1,AM1*AL1)</f>
        <v>0</v>
      </c>
      <c r="AM702" s="75">
        <f>IF(AK702=12,(AM701+1)*AL1,AM701*AL1)</f>
        <v>0</v>
      </c>
      <c r="AN702" s="75">
        <f>IF(AN700=AN701,(AN701+1-AO702)*AO1,AN701*AO1)</f>
        <v>0</v>
      </c>
      <c r="AO702" s="75">
        <f t="shared" si="546"/>
        <v>0</v>
      </c>
      <c r="AP702" s="75">
        <f>IF(AN701=AN702,BG702*AO1,(AP701-15)*AO1)</f>
        <v>0</v>
      </c>
      <c r="AQ702" s="75">
        <f>IF(AO702=12,(AQ701+1)*AO1,AQ701*AO1)</f>
        <v>0</v>
      </c>
      <c r="AR702" s="91">
        <f>SUM(MONTH(BC701+14)*AS1)</f>
        <v>0</v>
      </c>
      <c r="AS702" s="91">
        <f>SUM(DAY(BC701+14)*AS1)</f>
        <v>0</v>
      </c>
      <c r="AT702" s="91">
        <f>SUM(YEAR(BC701+14)*AS1)</f>
        <v>0</v>
      </c>
      <c r="AU702" s="91">
        <f>SUM(MONTH(BC701+7)*AV1)</f>
        <v>0</v>
      </c>
      <c r="AV702" s="91">
        <f>SUM(DAY(BC701+7)*AV1)</f>
        <v>0</v>
      </c>
      <c r="AW702" s="91">
        <f>SUM(YEAR(BC701+7)*AV1)</f>
        <v>0</v>
      </c>
      <c r="AX702" s="91">
        <f t="shared" si="524"/>
        <v>1</v>
      </c>
      <c r="AY702" s="91">
        <f t="shared" si="522"/>
        <v>1</v>
      </c>
      <c r="AZ702" s="91">
        <f t="shared" si="523"/>
        <v>0</v>
      </c>
      <c r="BA702" s="91">
        <f t="shared" si="523"/>
        <v>0</v>
      </c>
      <c r="BB702" s="79">
        <f t="shared" si="525"/>
        <v>0</v>
      </c>
      <c r="BC702" s="91">
        <f t="shared" si="526"/>
        <v>0</v>
      </c>
      <c r="BD702" s="75" t="s">
        <v>59</v>
      </c>
      <c r="BE702" s="91">
        <f>IF(BC702&lt;BU42,((BC702*10)+5),999999)</f>
        <v>5</v>
      </c>
      <c r="BF702" s="91">
        <f t="shared" si="527"/>
        <v>1</v>
      </c>
      <c r="BG702" s="75">
        <f t="shared" si="528"/>
        <v>0</v>
      </c>
      <c r="BH702" s="75">
        <f t="shared" si="547"/>
        <v>0</v>
      </c>
      <c r="BI702" s="75" t="b">
        <f t="shared" si="529"/>
        <v>0</v>
      </c>
      <c r="BJ702" s="75">
        <f t="shared" si="530"/>
        <v>0</v>
      </c>
      <c r="BK702" s="75">
        <f t="shared" si="531"/>
        <v>0</v>
      </c>
      <c r="BL702" s="75" t="b">
        <f t="shared" si="532"/>
        <v>1</v>
      </c>
      <c r="BM702" s="75">
        <f t="shared" si="533"/>
        <v>0</v>
      </c>
      <c r="BN702" s="75">
        <f t="shared" si="534"/>
        <v>0</v>
      </c>
      <c r="BO702" s="75" t="b">
        <f t="shared" si="535"/>
        <v>0</v>
      </c>
      <c r="BP702" s="75">
        <f t="shared" si="536"/>
        <v>0</v>
      </c>
      <c r="BQ702" s="75">
        <f t="shared" si="537"/>
        <v>0</v>
      </c>
      <c r="BR702" s="75"/>
      <c r="BS702" s="72" t="b">
        <f t="shared" si="561"/>
        <v>0</v>
      </c>
      <c r="BT702" s="72">
        <f t="shared" si="566"/>
        <v>0</v>
      </c>
      <c r="BU702" s="69" t="str">
        <f t="shared" si="565"/>
        <v/>
      </c>
      <c r="BV702" s="75"/>
      <c r="BW702" s="75"/>
      <c r="BX702" s="105"/>
      <c r="BY702" s="75"/>
      <c r="BZ702" s="75"/>
      <c r="CA702" s="75"/>
      <c r="CB702" s="75"/>
      <c r="CC702" s="75"/>
      <c r="CD702" s="79">
        <f t="shared" si="538"/>
        <v>0</v>
      </c>
      <c r="CE702" s="92">
        <f>IF(CD702&lt;CE3,CD702,CE3)</f>
        <v>0</v>
      </c>
      <c r="CF702" s="72" t="str">
        <f>IF(CE702&gt;=CE3,"BALLOON","PMT")</f>
        <v>PMT</v>
      </c>
      <c r="CG702" s="91">
        <f t="shared" si="548"/>
        <v>0</v>
      </c>
      <c r="CH702" s="91">
        <f>IF(BX1=360,CB5,CG702)</f>
        <v>0</v>
      </c>
      <c r="CI702" s="75" t="b">
        <f t="shared" si="539"/>
        <v>0</v>
      </c>
      <c r="CJ702" s="75">
        <f t="shared" si="549"/>
        <v>0</v>
      </c>
      <c r="CK702" s="75">
        <f>SUM(CJ702*CK1)</f>
        <v>0</v>
      </c>
      <c r="CL702" s="98">
        <f t="shared" si="540"/>
        <v>0</v>
      </c>
      <c r="CM702" s="97">
        <f>IF(CF702="PMT",E16-CL702,0)</f>
        <v>0</v>
      </c>
      <c r="CN702" s="97">
        <f t="shared" si="554"/>
        <v>0</v>
      </c>
      <c r="CO702" s="97">
        <f t="shared" si="541"/>
        <v>0</v>
      </c>
      <c r="CP702" s="97">
        <f t="shared" si="542"/>
        <v>0</v>
      </c>
      <c r="CQ702" s="94">
        <f t="shared" si="543"/>
        <v>0</v>
      </c>
      <c r="CR702" s="95">
        <f t="shared" si="550"/>
        <v>0</v>
      </c>
      <c r="CS702" s="96">
        <f t="shared" si="544"/>
        <v>0</v>
      </c>
      <c r="CT702" s="75">
        <f t="shared" si="553"/>
        <v>0</v>
      </c>
      <c r="CU702" s="99">
        <f t="shared" si="545"/>
        <v>0</v>
      </c>
      <c r="CV702" s="99">
        <f t="shared" si="571"/>
        <v>0</v>
      </c>
      <c r="CW702" s="100">
        <f t="shared" si="551"/>
        <v>0</v>
      </c>
      <c r="CX702" s="75">
        <f>SUM(CR702*CT702*BE1)</f>
        <v>0</v>
      </c>
    </row>
    <row r="703" spans="1:102" ht="18.95" customHeight="1">
      <c r="A703" s="45" t="str">
        <f t="shared" si="570"/>
        <v/>
      </c>
      <c r="B703" s="55" t="str">
        <f t="shared" si="557"/>
        <v/>
      </c>
      <c r="C703" s="47" t="str">
        <f t="shared" ref="C703:C715" si="572">IF(CX685=1,CF685,"")</f>
        <v/>
      </c>
      <c r="D703" s="56" t="str">
        <f t="shared" si="558"/>
        <v/>
      </c>
      <c r="E703" s="121" t="str">
        <f t="shared" si="562"/>
        <v/>
      </c>
      <c r="F703" s="121"/>
      <c r="G703" s="57" t="str">
        <f t="shared" si="559"/>
        <v/>
      </c>
      <c r="H703" s="57" t="str">
        <f t="shared" si="560"/>
        <v/>
      </c>
      <c r="I703" s="128" t="str">
        <f t="shared" si="563"/>
        <v/>
      </c>
      <c r="J703" s="128" t="str">
        <f t="shared" si="564"/>
        <v/>
      </c>
      <c r="K703" s="140" t="str">
        <f t="shared" si="552"/>
        <v/>
      </c>
      <c r="L703" s="140"/>
      <c r="M703" s="139" t="str">
        <f t="shared" si="567"/>
        <v/>
      </c>
      <c r="N703" s="139"/>
      <c r="O703" s="46" t="str">
        <f t="shared" si="568"/>
        <v/>
      </c>
      <c r="P703" s="51" t="str">
        <f t="shared" si="569"/>
        <v/>
      </c>
      <c r="Q703" s="51"/>
      <c r="R703" s="75">
        <f>IF(R702+1&lt;13,(R702+1)*S1,1*S1)</f>
        <v>0</v>
      </c>
      <c r="S703" s="75">
        <f>SUM(BG703*S1)</f>
        <v>0</v>
      </c>
      <c r="T703" s="75">
        <f>IF(R703=1,(T702+1)*S1,T702*S1)</f>
        <v>0</v>
      </c>
      <c r="U703" s="75">
        <f>IF(U702+3&lt;13,(U702+3)*V1,(U702-9)*V1)</f>
        <v>0</v>
      </c>
      <c r="V703" s="75">
        <f>SUM(BG703*V1)</f>
        <v>0</v>
      </c>
      <c r="W703" s="75">
        <f>IF(U703&lt;4,(W702+1)*V1,W702*V1)</f>
        <v>0</v>
      </c>
      <c r="X703" s="75">
        <f>IF(X702+6&lt;13,(X702+6)*Y1,(X702-6)*Y1)</f>
        <v>0</v>
      </c>
      <c r="Y703" s="75">
        <f>SUM(BG703*Y1)</f>
        <v>0</v>
      </c>
      <c r="Z703" s="75">
        <f>IF(X703&lt;6,(Z702+1)*Y1,Z702*Y1)</f>
        <v>0</v>
      </c>
      <c r="AA703" s="75">
        <f>SUM(AA702*AB1)</f>
        <v>0</v>
      </c>
      <c r="AB703" s="75">
        <f>SUM(BG703*AB1)</f>
        <v>0</v>
      </c>
      <c r="AC703" s="75">
        <f>SUM(AC702+1*AB1)</f>
        <v>0</v>
      </c>
      <c r="AD703" s="75">
        <v>0</v>
      </c>
      <c r="AE703" s="75">
        <v>0</v>
      </c>
      <c r="AF703" s="75">
        <v>0</v>
      </c>
      <c r="AG703" s="75">
        <f>IF(AG702+2&lt;13,(AG702+2)*AH1,(AG702-10)*AH1)</f>
        <v>0</v>
      </c>
      <c r="AH703" s="75">
        <f>SUM(BG703*AH1)</f>
        <v>0</v>
      </c>
      <c r="AI703" s="75">
        <f>IF(AG703&lt;3,(AI702+1)*AH1,AI702*AH1)</f>
        <v>0</v>
      </c>
      <c r="AJ703" s="75">
        <f>IF(AJ701=AJ702,(AJ702+1-AK703)*AL1,AJ702*AL1)</f>
        <v>0</v>
      </c>
      <c r="AK703" s="75">
        <f t="shared" si="555"/>
        <v>0</v>
      </c>
      <c r="AL703" s="75">
        <f>IF(AJ703-AJ702=0,(AL702+15)*AL1,AM1*AL1)</f>
        <v>0</v>
      </c>
      <c r="AM703" s="75">
        <f>IF(AK703=12,(AM702+1)*AL1,AM702*AL1)</f>
        <v>0</v>
      </c>
      <c r="AN703" s="75">
        <f>IF(AN701=AN702,(AN702+1-AO703)*AO1,AN702*AO1)</f>
        <v>0</v>
      </c>
      <c r="AO703" s="75">
        <f t="shared" si="546"/>
        <v>0</v>
      </c>
      <c r="AP703" s="75">
        <f>IF(AN702=AN703,BG703*AO1,(AP702-15)*AO1)</f>
        <v>0</v>
      </c>
      <c r="AQ703" s="75">
        <f>IF(AO703=12,(AQ702+1)*AO1,AQ702*AO1)</f>
        <v>0</v>
      </c>
      <c r="AR703" s="91">
        <f>SUM(MONTH(BC702+14)*AS1)</f>
        <v>0</v>
      </c>
      <c r="AS703" s="91">
        <f>SUM(DAY(BC702+14)*AS1)</f>
        <v>0</v>
      </c>
      <c r="AT703" s="91">
        <f>SUM(YEAR(BC702+14)*AS1)</f>
        <v>0</v>
      </c>
      <c r="AU703" s="91">
        <f>SUM(MONTH(BC702+7)*AV1)</f>
        <v>0</v>
      </c>
      <c r="AV703" s="91">
        <f>SUM(DAY(BC702+7)*AV1)</f>
        <v>0</v>
      </c>
      <c r="AW703" s="91">
        <f>SUM(YEAR(BC702+7)*AV1)</f>
        <v>0</v>
      </c>
      <c r="AX703" s="91">
        <f t="shared" si="524"/>
        <v>1</v>
      </c>
      <c r="AY703" s="91">
        <f t="shared" si="522"/>
        <v>1</v>
      </c>
      <c r="AZ703" s="91">
        <f t="shared" si="523"/>
        <v>0</v>
      </c>
      <c r="BA703" s="91">
        <f t="shared" si="523"/>
        <v>0</v>
      </c>
      <c r="BB703" s="79">
        <f t="shared" si="525"/>
        <v>0</v>
      </c>
      <c r="BC703" s="91">
        <f t="shared" si="526"/>
        <v>0</v>
      </c>
      <c r="BD703" s="75" t="s">
        <v>59</v>
      </c>
      <c r="BE703" s="91">
        <f>IF(BC703&lt;BU42,((BC703*10)+5),999999)</f>
        <v>5</v>
      </c>
      <c r="BF703" s="91">
        <f t="shared" si="527"/>
        <v>1</v>
      </c>
      <c r="BG703" s="75">
        <f t="shared" si="528"/>
        <v>0</v>
      </c>
      <c r="BH703" s="75">
        <f t="shared" si="547"/>
        <v>0</v>
      </c>
      <c r="BI703" s="75" t="b">
        <f t="shared" si="529"/>
        <v>0</v>
      </c>
      <c r="BJ703" s="75">
        <f t="shared" si="530"/>
        <v>0</v>
      </c>
      <c r="BK703" s="75">
        <f t="shared" si="531"/>
        <v>0</v>
      </c>
      <c r="BL703" s="75" t="b">
        <f t="shared" si="532"/>
        <v>1</v>
      </c>
      <c r="BM703" s="75">
        <f t="shared" si="533"/>
        <v>0</v>
      </c>
      <c r="BN703" s="75">
        <f t="shared" si="534"/>
        <v>0</v>
      </c>
      <c r="BO703" s="75" t="b">
        <f t="shared" si="535"/>
        <v>0</v>
      </c>
      <c r="BP703" s="75">
        <f t="shared" si="536"/>
        <v>0</v>
      </c>
      <c r="BQ703" s="75">
        <f t="shared" si="537"/>
        <v>0</v>
      </c>
      <c r="BR703" s="75"/>
      <c r="BS703" s="72" t="b">
        <f t="shared" si="561"/>
        <v>0</v>
      </c>
      <c r="BT703" s="72">
        <f t="shared" si="566"/>
        <v>0</v>
      </c>
      <c r="BU703" s="69" t="str">
        <f t="shared" si="565"/>
        <v/>
      </c>
      <c r="BV703" s="75"/>
      <c r="BW703" s="75"/>
      <c r="BX703" s="105"/>
      <c r="BY703" s="75"/>
      <c r="BZ703" s="75"/>
      <c r="CA703" s="75"/>
      <c r="CB703" s="75"/>
      <c r="CC703" s="75"/>
      <c r="CD703" s="79">
        <f t="shared" si="538"/>
        <v>0</v>
      </c>
      <c r="CE703" s="92">
        <f>IF(CD703&lt;CE3,CD703,CE3)</f>
        <v>0</v>
      </c>
      <c r="CF703" s="72" t="str">
        <f>IF(CE703&gt;=CE3,"BALLOON","PMT")</f>
        <v>PMT</v>
      </c>
      <c r="CG703" s="91">
        <f t="shared" si="548"/>
        <v>0</v>
      </c>
      <c r="CH703" s="91">
        <f>IF(BX1=360,CB5,CG703)</f>
        <v>0</v>
      </c>
      <c r="CI703" s="75" t="b">
        <f t="shared" si="539"/>
        <v>0</v>
      </c>
      <c r="CJ703" s="75">
        <f t="shared" si="549"/>
        <v>0</v>
      </c>
      <c r="CK703" s="75">
        <f>SUM(CJ703*CK1)</f>
        <v>0</v>
      </c>
      <c r="CL703" s="98">
        <f t="shared" si="540"/>
        <v>0</v>
      </c>
      <c r="CM703" s="97">
        <f>IF(CF703="PMT",E16-CL703,0)</f>
        <v>0</v>
      </c>
      <c r="CN703" s="97">
        <f t="shared" si="554"/>
        <v>0</v>
      </c>
      <c r="CO703" s="97">
        <f t="shared" si="541"/>
        <v>0</v>
      </c>
      <c r="CP703" s="97">
        <f t="shared" si="542"/>
        <v>0</v>
      </c>
      <c r="CQ703" s="94">
        <f t="shared" si="543"/>
        <v>0</v>
      </c>
      <c r="CR703" s="95">
        <f t="shared" si="550"/>
        <v>0</v>
      </c>
      <c r="CS703" s="96">
        <f t="shared" si="544"/>
        <v>0</v>
      </c>
      <c r="CT703" s="75">
        <f t="shared" si="553"/>
        <v>0</v>
      </c>
      <c r="CU703" s="99">
        <f t="shared" si="545"/>
        <v>0</v>
      </c>
      <c r="CV703" s="99">
        <f t="shared" si="571"/>
        <v>0</v>
      </c>
      <c r="CW703" s="100">
        <f t="shared" si="551"/>
        <v>0</v>
      </c>
      <c r="CX703" s="75">
        <f>SUM(CR703*CT703*BE1)</f>
        <v>0</v>
      </c>
    </row>
    <row r="704" spans="1:102" ht="18.95" customHeight="1">
      <c r="A704" s="45" t="str">
        <f t="shared" si="570"/>
        <v/>
      </c>
      <c r="B704" s="55" t="str">
        <f t="shared" si="557"/>
        <v/>
      </c>
      <c r="C704" s="47" t="str">
        <f t="shared" si="572"/>
        <v/>
      </c>
      <c r="D704" s="56" t="str">
        <f t="shared" si="558"/>
        <v/>
      </c>
      <c r="E704" s="121" t="str">
        <f t="shared" si="562"/>
        <v/>
      </c>
      <c r="F704" s="121"/>
      <c r="G704" s="57" t="str">
        <f t="shared" si="559"/>
        <v/>
      </c>
      <c r="H704" s="57" t="str">
        <f t="shared" si="560"/>
        <v/>
      </c>
      <c r="I704" s="128" t="str">
        <f t="shared" si="563"/>
        <v/>
      </c>
      <c r="J704" s="128" t="str">
        <f t="shared" si="564"/>
        <v/>
      </c>
      <c r="K704" s="140" t="str">
        <f t="shared" si="552"/>
        <v/>
      </c>
      <c r="L704" s="140"/>
      <c r="M704" s="139" t="str">
        <f t="shared" si="567"/>
        <v/>
      </c>
      <c r="N704" s="139"/>
      <c r="O704" s="46" t="str">
        <f t="shared" si="568"/>
        <v/>
      </c>
      <c r="P704" s="51" t="str">
        <f t="shared" si="569"/>
        <v/>
      </c>
      <c r="Q704" s="51"/>
      <c r="R704" s="75">
        <f>IF(R703+1&lt;13,(R703+1)*S1,1*S1)</f>
        <v>0</v>
      </c>
      <c r="S704" s="75">
        <f>SUM(BG704*S1)</f>
        <v>0</v>
      </c>
      <c r="T704" s="75">
        <f>IF(R704=1,(T703+1)*S1,T703*S1)</f>
        <v>0</v>
      </c>
      <c r="U704" s="75">
        <f>IF(U703+3&lt;13,(U703+3)*V1,(U703-9)*V1)</f>
        <v>0</v>
      </c>
      <c r="V704" s="75">
        <f>SUM(BG704*V1)</f>
        <v>0</v>
      </c>
      <c r="W704" s="75">
        <f>IF(U704&lt;4,(W703+1)*V1,W703*V1)</f>
        <v>0</v>
      </c>
      <c r="X704" s="75">
        <f>IF(X703+6&lt;13,(X703+6)*Y1,(X703-6)*Y1)</f>
        <v>0</v>
      </c>
      <c r="Y704" s="75">
        <f>SUM(BG704*Y1)</f>
        <v>0</v>
      </c>
      <c r="Z704" s="75">
        <f>IF(X704&lt;6,(Z703+1)*Y1,Z703*Y1)</f>
        <v>0</v>
      </c>
      <c r="AA704" s="75">
        <f>SUM(AA703*AB1)</f>
        <v>0</v>
      </c>
      <c r="AB704" s="75">
        <f>SUM(BG704*AB1)</f>
        <v>0</v>
      </c>
      <c r="AC704" s="75">
        <f>SUM(AC703+1*AB1)</f>
        <v>0</v>
      </c>
      <c r="AD704" s="75">
        <v>0</v>
      </c>
      <c r="AE704" s="75">
        <v>0</v>
      </c>
      <c r="AF704" s="75">
        <v>0</v>
      </c>
      <c r="AG704" s="75">
        <f>IF(AG703+2&lt;13,(AG703+2)*AH1,(AG703-10)*AH1)</f>
        <v>0</v>
      </c>
      <c r="AH704" s="75">
        <f>SUM(BG704*AH1)</f>
        <v>0</v>
      </c>
      <c r="AI704" s="75">
        <f>IF(AG704&lt;3,(AI703+1)*AH1,AI703*AH1)</f>
        <v>0</v>
      </c>
      <c r="AJ704" s="75">
        <f>IF(AJ702=AJ703,(AJ703+1-AK704)*AL1,AJ703*AL1)</f>
        <v>0</v>
      </c>
      <c r="AK704" s="75">
        <f t="shared" si="555"/>
        <v>0</v>
      </c>
      <c r="AL704" s="75">
        <f>IF(AJ704-AJ703=0,(AL703+15)*AL1,AM1*AL1)</f>
        <v>0</v>
      </c>
      <c r="AM704" s="75">
        <f>IF(AK704=12,(AM703+1)*AL1,AM703*AL1)</f>
        <v>0</v>
      </c>
      <c r="AN704" s="75">
        <f>IF(AN702=AN703,(AN703+1-AO704)*AO1,AN703*AO1)</f>
        <v>0</v>
      </c>
      <c r="AO704" s="75">
        <f t="shared" si="546"/>
        <v>0</v>
      </c>
      <c r="AP704" s="75">
        <f>IF(AN703=AN704,BG704*AO1,(AP703-15)*AO1)</f>
        <v>0</v>
      </c>
      <c r="AQ704" s="75">
        <f>IF(AO704=12,(AQ703+1)*AO1,AQ703*AO1)</f>
        <v>0</v>
      </c>
      <c r="AR704" s="91">
        <f>SUM(MONTH(BC703+14)*AS1)</f>
        <v>0</v>
      </c>
      <c r="AS704" s="91">
        <f>SUM(DAY(BC703+14)*AS1)</f>
        <v>0</v>
      </c>
      <c r="AT704" s="91">
        <f>SUM(YEAR(BC703+14)*AS1)</f>
        <v>0</v>
      </c>
      <c r="AU704" s="91">
        <f>SUM(MONTH(BC703+7)*AV1)</f>
        <v>0</v>
      </c>
      <c r="AV704" s="91">
        <f>SUM(DAY(BC703+7)*AV1)</f>
        <v>0</v>
      </c>
      <c r="AW704" s="91">
        <f>SUM(YEAR(BC703+7)*AV1)</f>
        <v>0</v>
      </c>
      <c r="AX704" s="91">
        <f t="shared" si="524"/>
        <v>1</v>
      </c>
      <c r="AY704" s="91">
        <f t="shared" si="522"/>
        <v>1</v>
      </c>
      <c r="AZ704" s="91">
        <f t="shared" si="523"/>
        <v>0</v>
      </c>
      <c r="BA704" s="91">
        <f t="shared" si="523"/>
        <v>0</v>
      </c>
      <c r="BB704" s="79">
        <f t="shared" si="525"/>
        <v>0</v>
      </c>
      <c r="BC704" s="91">
        <f t="shared" si="526"/>
        <v>0</v>
      </c>
      <c r="BD704" s="75" t="s">
        <v>59</v>
      </c>
      <c r="BE704" s="91">
        <f>IF(BC704&lt;BU42,((BC704*10)+5),999999)</f>
        <v>5</v>
      </c>
      <c r="BF704" s="91">
        <f t="shared" si="527"/>
        <v>1</v>
      </c>
      <c r="BG704" s="75">
        <f t="shared" si="528"/>
        <v>0</v>
      </c>
      <c r="BH704" s="75">
        <f t="shared" si="547"/>
        <v>0</v>
      </c>
      <c r="BI704" s="75" t="b">
        <f t="shared" si="529"/>
        <v>0</v>
      </c>
      <c r="BJ704" s="75">
        <f t="shared" si="530"/>
        <v>0</v>
      </c>
      <c r="BK704" s="75">
        <f t="shared" si="531"/>
        <v>0</v>
      </c>
      <c r="BL704" s="75" t="b">
        <f t="shared" si="532"/>
        <v>1</v>
      </c>
      <c r="BM704" s="75">
        <f t="shared" si="533"/>
        <v>0</v>
      </c>
      <c r="BN704" s="75">
        <f t="shared" si="534"/>
        <v>0</v>
      </c>
      <c r="BO704" s="75" t="b">
        <f t="shared" si="535"/>
        <v>0</v>
      </c>
      <c r="BP704" s="75">
        <f t="shared" si="536"/>
        <v>0</v>
      </c>
      <c r="BQ704" s="75">
        <f t="shared" si="537"/>
        <v>0</v>
      </c>
      <c r="BR704" s="75"/>
      <c r="BS704" s="72" t="b">
        <f t="shared" si="561"/>
        <v>0</v>
      </c>
      <c r="BT704" s="72">
        <f t="shared" si="566"/>
        <v>0</v>
      </c>
      <c r="BU704" s="69" t="str">
        <f t="shared" si="565"/>
        <v/>
      </c>
      <c r="BV704" s="75"/>
      <c r="BW704" s="75"/>
      <c r="BX704" s="105"/>
      <c r="BY704" s="75"/>
      <c r="BZ704" s="75"/>
      <c r="CA704" s="75"/>
      <c r="CB704" s="75"/>
      <c r="CC704" s="75"/>
      <c r="CD704" s="79">
        <f t="shared" si="538"/>
        <v>0</v>
      </c>
      <c r="CE704" s="92">
        <f>IF(CD704&lt;CE3,CD704,CE3)</f>
        <v>0</v>
      </c>
      <c r="CF704" s="72" t="str">
        <f>IF(CE704&gt;=CE3,"BALLOON","PMT")</f>
        <v>PMT</v>
      </c>
      <c r="CG704" s="91">
        <f t="shared" si="548"/>
        <v>0</v>
      </c>
      <c r="CH704" s="91">
        <f>IF(BX1=360,CB5,CG704)</f>
        <v>0</v>
      </c>
      <c r="CI704" s="75" t="b">
        <f t="shared" si="539"/>
        <v>0</v>
      </c>
      <c r="CJ704" s="75">
        <f t="shared" si="549"/>
        <v>0</v>
      </c>
      <c r="CK704" s="75">
        <f>SUM(CJ704*CK1)</f>
        <v>0</v>
      </c>
      <c r="CL704" s="98">
        <f t="shared" si="540"/>
        <v>0</v>
      </c>
      <c r="CM704" s="97">
        <f>IF(CF704="PMT",E16-CL704,0)</f>
        <v>0</v>
      </c>
      <c r="CN704" s="97">
        <f t="shared" si="554"/>
        <v>0</v>
      </c>
      <c r="CO704" s="97">
        <f t="shared" si="541"/>
        <v>0</v>
      </c>
      <c r="CP704" s="97">
        <f t="shared" si="542"/>
        <v>0</v>
      </c>
      <c r="CQ704" s="94">
        <f t="shared" si="543"/>
        <v>0</v>
      </c>
      <c r="CR704" s="95">
        <f t="shared" si="550"/>
        <v>0</v>
      </c>
      <c r="CS704" s="96">
        <f t="shared" si="544"/>
        <v>0</v>
      </c>
      <c r="CT704" s="75">
        <f t="shared" si="553"/>
        <v>0</v>
      </c>
      <c r="CU704" s="99">
        <f t="shared" si="545"/>
        <v>0</v>
      </c>
      <c r="CV704" s="99">
        <f t="shared" si="571"/>
        <v>0</v>
      </c>
      <c r="CW704" s="100">
        <f t="shared" si="551"/>
        <v>0</v>
      </c>
      <c r="CX704" s="75">
        <f>SUM(CR704*CT704*BE1)</f>
        <v>0</v>
      </c>
    </row>
    <row r="705" spans="1:102" ht="18.95" customHeight="1">
      <c r="A705" s="45" t="str">
        <f t="shared" si="570"/>
        <v/>
      </c>
      <c r="B705" s="55" t="str">
        <f t="shared" si="557"/>
        <v/>
      </c>
      <c r="C705" s="47" t="str">
        <f t="shared" si="572"/>
        <v/>
      </c>
      <c r="D705" s="56" t="str">
        <f t="shared" si="558"/>
        <v/>
      </c>
      <c r="E705" s="121" t="str">
        <f t="shared" si="562"/>
        <v/>
      </c>
      <c r="F705" s="121"/>
      <c r="G705" s="57" t="str">
        <f t="shared" si="559"/>
        <v/>
      </c>
      <c r="H705" s="57" t="str">
        <f t="shared" si="560"/>
        <v/>
      </c>
      <c r="I705" s="128" t="str">
        <f t="shared" si="563"/>
        <v/>
      </c>
      <c r="J705" s="128" t="str">
        <f t="shared" si="564"/>
        <v/>
      </c>
      <c r="K705" s="140" t="str">
        <f t="shared" si="552"/>
        <v/>
      </c>
      <c r="L705" s="140"/>
      <c r="M705" s="139" t="str">
        <f t="shared" si="567"/>
        <v/>
      </c>
      <c r="N705" s="139"/>
      <c r="O705" s="46" t="str">
        <f t="shared" si="568"/>
        <v/>
      </c>
      <c r="P705" s="51" t="str">
        <f t="shared" si="569"/>
        <v/>
      </c>
      <c r="Q705" s="51"/>
      <c r="R705" s="75">
        <f>IF(R704+1&lt;13,(R704+1)*S1,1*S1)</f>
        <v>0</v>
      </c>
      <c r="S705" s="75">
        <f>SUM(BG705*S1)</f>
        <v>0</v>
      </c>
      <c r="T705" s="75">
        <f>IF(R705=1,(T704+1)*S1,T704*S1)</f>
        <v>0</v>
      </c>
      <c r="U705" s="75">
        <f>IF(U704+3&lt;13,(U704+3)*V1,(U704-9)*V1)</f>
        <v>0</v>
      </c>
      <c r="V705" s="75">
        <f>SUM(BG705*V1)</f>
        <v>0</v>
      </c>
      <c r="W705" s="75">
        <f>IF(U705&lt;4,(W704+1)*V1,W704*V1)</f>
        <v>0</v>
      </c>
      <c r="X705" s="75">
        <f>IF(X704+6&lt;13,(X704+6)*Y1,(X704-6)*Y1)</f>
        <v>0</v>
      </c>
      <c r="Y705" s="75">
        <f>SUM(BG705*Y1)</f>
        <v>0</v>
      </c>
      <c r="Z705" s="75">
        <f>IF(X705&lt;6,(Z704+1)*Y1,Z704*Y1)</f>
        <v>0</v>
      </c>
      <c r="AA705" s="75">
        <f>SUM(AA704*AB1)</f>
        <v>0</v>
      </c>
      <c r="AB705" s="75">
        <f>SUM(BG705*AB1)</f>
        <v>0</v>
      </c>
      <c r="AC705" s="75">
        <f>SUM(AC704+1*AB1)</f>
        <v>0</v>
      </c>
      <c r="AD705" s="75">
        <v>0</v>
      </c>
      <c r="AE705" s="75">
        <v>0</v>
      </c>
      <c r="AF705" s="75">
        <v>0</v>
      </c>
      <c r="AG705" s="75">
        <f>IF(AG704+2&lt;13,(AG704+2)*AH1,(AG704-10)*AH1)</f>
        <v>0</v>
      </c>
      <c r="AH705" s="75">
        <f>SUM(BG705*AH1)</f>
        <v>0</v>
      </c>
      <c r="AI705" s="75">
        <f>IF(AG705&lt;3,(AI704+1)*AH1,AI704*AH1)</f>
        <v>0</v>
      </c>
      <c r="AJ705" s="75">
        <f>IF(AJ703=AJ704,(AJ704+1-AK705)*AL1,AJ704*AL1)</f>
        <v>0</v>
      </c>
      <c r="AK705" s="75">
        <f t="shared" si="555"/>
        <v>0</v>
      </c>
      <c r="AL705" s="75">
        <f>IF(AJ705-AJ704=0,(AL704+15)*AL1,AM1*AL1)</f>
        <v>0</v>
      </c>
      <c r="AM705" s="75">
        <f>IF(AK705=12,(AM704+1)*AL1,AM704*AL1)</f>
        <v>0</v>
      </c>
      <c r="AN705" s="75">
        <f>IF(AN703=AN704,(AN704+1-AO705)*AO1,AN704*AO1)</f>
        <v>0</v>
      </c>
      <c r="AO705" s="75">
        <f t="shared" si="546"/>
        <v>0</v>
      </c>
      <c r="AP705" s="75">
        <f>IF(AN704=AN705,BG705*AO1,(AP704-15)*AO1)</f>
        <v>0</v>
      </c>
      <c r="AQ705" s="75">
        <f>IF(AO705=12,(AQ704+1)*AO1,AQ704*AO1)</f>
        <v>0</v>
      </c>
      <c r="AR705" s="91">
        <f>SUM(MONTH(BC704+14)*AS1)</f>
        <v>0</v>
      </c>
      <c r="AS705" s="91">
        <f>SUM(DAY(BC704+14)*AS1)</f>
        <v>0</v>
      </c>
      <c r="AT705" s="91">
        <f>SUM(YEAR(BC704+14)*AS1)</f>
        <v>0</v>
      </c>
      <c r="AU705" s="91">
        <f>SUM(MONTH(BC704+7)*AV1)</f>
        <v>0</v>
      </c>
      <c r="AV705" s="91">
        <f>SUM(DAY(BC704+7)*AV1)</f>
        <v>0</v>
      </c>
      <c r="AW705" s="91">
        <f>SUM(YEAR(BC704+7)*AV1)</f>
        <v>0</v>
      </c>
      <c r="AX705" s="91">
        <f t="shared" si="524"/>
        <v>1</v>
      </c>
      <c r="AY705" s="91">
        <f t="shared" si="522"/>
        <v>1</v>
      </c>
      <c r="AZ705" s="91">
        <f t="shared" si="523"/>
        <v>0</v>
      </c>
      <c r="BA705" s="91">
        <f t="shared" si="523"/>
        <v>0</v>
      </c>
      <c r="BB705" s="79">
        <f t="shared" si="525"/>
        <v>0</v>
      </c>
      <c r="BC705" s="91">
        <f t="shared" si="526"/>
        <v>0</v>
      </c>
      <c r="BD705" s="75" t="s">
        <v>59</v>
      </c>
      <c r="BE705" s="91">
        <f>IF(BC705&lt;BU42,((BC705*10)+5),999999)</f>
        <v>5</v>
      </c>
      <c r="BF705" s="91">
        <f t="shared" si="527"/>
        <v>1</v>
      </c>
      <c r="BG705" s="75">
        <f t="shared" si="528"/>
        <v>0</v>
      </c>
      <c r="BH705" s="75">
        <f t="shared" si="547"/>
        <v>0</v>
      </c>
      <c r="BI705" s="75" t="b">
        <f t="shared" si="529"/>
        <v>0</v>
      </c>
      <c r="BJ705" s="75">
        <f t="shared" si="530"/>
        <v>0</v>
      </c>
      <c r="BK705" s="75">
        <f t="shared" si="531"/>
        <v>0</v>
      </c>
      <c r="BL705" s="75" t="b">
        <f t="shared" si="532"/>
        <v>1</v>
      </c>
      <c r="BM705" s="75">
        <f t="shared" si="533"/>
        <v>0</v>
      </c>
      <c r="BN705" s="75">
        <f t="shared" si="534"/>
        <v>0</v>
      </c>
      <c r="BO705" s="75" t="b">
        <f t="shared" si="535"/>
        <v>0</v>
      </c>
      <c r="BP705" s="75">
        <f t="shared" si="536"/>
        <v>0</v>
      </c>
      <c r="BQ705" s="75">
        <f t="shared" si="537"/>
        <v>0</v>
      </c>
      <c r="BR705" s="75"/>
      <c r="BS705" s="72" t="b">
        <f t="shared" si="561"/>
        <v>0</v>
      </c>
      <c r="BT705" s="72">
        <f t="shared" si="566"/>
        <v>0</v>
      </c>
      <c r="BU705" s="69" t="str">
        <f t="shared" si="565"/>
        <v/>
      </c>
      <c r="BV705" s="75"/>
      <c r="BW705" s="75"/>
      <c r="BX705" s="105"/>
      <c r="BY705" s="75"/>
      <c r="BZ705" s="75"/>
      <c r="CA705" s="75"/>
      <c r="CB705" s="75"/>
      <c r="CC705" s="75"/>
      <c r="CD705" s="79">
        <f t="shared" si="538"/>
        <v>0</v>
      </c>
      <c r="CE705" s="92">
        <f>IF(CD705&lt;CE3,CD705,CE3)</f>
        <v>0</v>
      </c>
      <c r="CF705" s="72" t="str">
        <f>IF(CE705&gt;=CE3,"BALLOON","PMT")</f>
        <v>PMT</v>
      </c>
      <c r="CG705" s="91">
        <f t="shared" si="548"/>
        <v>0</v>
      </c>
      <c r="CH705" s="91">
        <f>IF(BX1=360,CB5,CG705)</f>
        <v>0</v>
      </c>
      <c r="CI705" s="75" t="b">
        <f t="shared" si="539"/>
        <v>0</v>
      </c>
      <c r="CJ705" s="75">
        <f t="shared" si="549"/>
        <v>0</v>
      </c>
      <c r="CK705" s="75">
        <f>SUM(CJ705*CK1)</f>
        <v>0</v>
      </c>
      <c r="CL705" s="98">
        <f t="shared" si="540"/>
        <v>0</v>
      </c>
      <c r="CM705" s="97">
        <f>IF(CF705="PMT",E16-CL705,0)</f>
        <v>0</v>
      </c>
      <c r="CN705" s="97">
        <f t="shared" si="554"/>
        <v>0</v>
      </c>
      <c r="CO705" s="97">
        <f t="shared" si="541"/>
        <v>0</v>
      </c>
      <c r="CP705" s="97">
        <f t="shared" si="542"/>
        <v>0</v>
      </c>
      <c r="CQ705" s="94">
        <f t="shared" si="543"/>
        <v>0</v>
      </c>
      <c r="CR705" s="95">
        <f t="shared" si="550"/>
        <v>0</v>
      </c>
      <c r="CS705" s="96">
        <f t="shared" si="544"/>
        <v>0</v>
      </c>
      <c r="CT705" s="75">
        <f t="shared" si="553"/>
        <v>0</v>
      </c>
      <c r="CU705" s="99">
        <f t="shared" si="545"/>
        <v>0</v>
      </c>
      <c r="CV705" s="99">
        <f t="shared" si="571"/>
        <v>0</v>
      </c>
      <c r="CW705" s="100">
        <f t="shared" si="551"/>
        <v>0</v>
      </c>
      <c r="CX705" s="75">
        <f>SUM(CR705*CT705*BE1)</f>
        <v>0</v>
      </c>
    </row>
    <row r="706" spans="1:102" ht="18.95" customHeight="1">
      <c r="A706" s="45" t="str">
        <f t="shared" si="570"/>
        <v/>
      </c>
      <c r="B706" s="55" t="str">
        <f t="shared" si="557"/>
        <v/>
      </c>
      <c r="C706" s="47" t="str">
        <f t="shared" si="572"/>
        <v/>
      </c>
      <c r="D706" s="56" t="str">
        <f t="shared" si="558"/>
        <v/>
      </c>
      <c r="E706" s="121" t="str">
        <f t="shared" si="562"/>
        <v/>
      </c>
      <c r="F706" s="121"/>
      <c r="G706" s="57" t="str">
        <f t="shared" si="559"/>
        <v/>
      </c>
      <c r="H706" s="57" t="str">
        <f t="shared" si="560"/>
        <v/>
      </c>
      <c r="I706" s="128" t="str">
        <f t="shared" si="563"/>
        <v/>
      </c>
      <c r="J706" s="128" t="str">
        <f t="shared" si="564"/>
        <v/>
      </c>
      <c r="K706" s="140" t="str">
        <f t="shared" si="552"/>
        <v/>
      </c>
      <c r="L706" s="140"/>
      <c r="M706" s="139" t="str">
        <f t="shared" si="567"/>
        <v/>
      </c>
      <c r="N706" s="139"/>
      <c r="O706" s="46" t="str">
        <f t="shared" si="568"/>
        <v/>
      </c>
      <c r="P706" s="51" t="str">
        <f t="shared" si="569"/>
        <v/>
      </c>
      <c r="Q706" s="51"/>
      <c r="R706" s="75">
        <f>IF(R705+1&lt;13,(R705+1)*S1,1*S1)</f>
        <v>0</v>
      </c>
      <c r="S706" s="75">
        <f>SUM(BG706*S1)</f>
        <v>0</v>
      </c>
      <c r="T706" s="75">
        <f>IF(R706=1,(T705+1)*S1,T705*S1)</f>
        <v>0</v>
      </c>
      <c r="U706" s="75">
        <f>IF(U705+3&lt;13,(U705+3)*V1,(U705-9)*V1)</f>
        <v>0</v>
      </c>
      <c r="V706" s="75">
        <f>SUM(BG706*V1)</f>
        <v>0</v>
      </c>
      <c r="W706" s="75">
        <f>IF(U706&lt;4,(W705+1)*V1,W705*V1)</f>
        <v>0</v>
      </c>
      <c r="X706" s="75">
        <f>IF(X705+6&lt;13,(X705+6)*Y1,(X705-6)*Y1)</f>
        <v>0</v>
      </c>
      <c r="Y706" s="75">
        <f>SUM(BG706*Y1)</f>
        <v>0</v>
      </c>
      <c r="Z706" s="75">
        <f>IF(X706&lt;6,(Z705+1)*Y1,Z705*Y1)</f>
        <v>0</v>
      </c>
      <c r="AA706" s="75">
        <f>SUM(AA705*AB1)</f>
        <v>0</v>
      </c>
      <c r="AB706" s="75">
        <f>SUM(BG706*AB1)</f>
        <v>0</v>
      </c>
      <c r="AC706" s="75">
        <f>SUM(AC705+1*AB1)</f>
        <v>0</v>
      </c>
      <c r="AD706" s="75">
        <v>0</v>
      </c>
      <c r="AE706" s="75">
        <v>0</v>
      </c>
      <c r="AF706" s="75">
        <v>0</v>
      </c>
      <c r="AG706" s="75">
        <f>IF(AG705+2&lt;13,(AG705+2)*AH1,(AG705-10)*AH1)</f>
        <v>0</v>
      </c>
      <c r="AH706" s="75">
        <f>SUM(BG706*AH1)</f>
        <v>0</v>
      </c>
      <c r="AI706" s="75">
        <f>IF(AG706&lt;3,(AI705+1)*AH1,AI705*AH1)</f>
        <v>0</v>
      </c>
      <c r="AJ706" s="75">
        <f>IF(AJ704=AJ705,(AJ705+1-AK706)*AL1,AJ705*AL1)</f>
        <v>0</v>
      </c>
      <c r="AK706" s="75">
        <f t="shared" si="555"/>
        <v>0</v>
      </c>
      <c r="AL706" s="75">
        <f>IF(AJ706-AJ705=0,(AL705+15)*AL1,AM1*AL1)</f>
        <v>0</v>
      </c>
      <c r="AM706" s="75">
        <f>IF(AK706=12,(AM705+1)*AL1,AM705*AL1)</f>
        <v>0</v>
      </c>
      <c r="AN706" s="75">
        <f>IF(AN704=AN705,(AN705+1-AO706)*AO1,AN705*AO1)</f>
        <v>0</v>
      </c>
      <c r="AO706" s="75">
        <f t="shared" si="546"/>
        <v>0</v>
      </c>
      <c r="AP706" s="75">
        <f>IF(AN705=AN706,BG706*AO1,(AP705-15)*AO1)</f>
        <v>0</v>
      </c>
      <c r="AQ706" s="75">
        <f>IF(AO706=12,(AQ705+1)*AO1,AQ705*AO1)</f>
        <v>0</v>
      </c>
      <c r="AR706" s="91">
        <f>SUM(MONTH(BC705+14)*AS1)</f>
        <v>0</v>
      </c>
      <c r="AS706" s="91">
        <f>SUM(DAY(BC705+14)*AS1)</f>
        <v>0</v>
      </c>
      <c r="AT706" s="91">
        <f>SUM(YEAR(BC705+14)*AS1)</f>
        <v>0</v>
      </c>
      <c r="AU706" s="91">
        <f>SUM(MONTH(BC705+7)*AV1)</f>
        <v>0</v>
      </c>
      <c r="AV706" s="91">
        <f>SUM(DAY(BC705+7)*AV1)</f>
        <v>0</v>
      </c>
      <c r="AW706" s="91">
        <f>SUM(YEAR(BC705+7)*AV1)</f>
        <v>0</v>
      </c>
      <c r="AX706" s="91">
        <f t="shared" si="524"/>
        <v>1</v>
      </c>
      <c r="AY706" s="91">
        <f t="shared" si="522"/>
        <v>1</v>
      </c>
      <c r="AZ706" s="91">
        <f t="shared" si="523"/>
        <v>0</v>
      </c>
      <c r="BA706" s="91">
        <f t="shared" si="523"/>
        <v>0</v>
      </c>
      <c r="BB706" s="79">
        <f t="shared" si="525"/>
        <v>0</v>
      </c>
      <c r="BC706" s="91">
        <f t="shared" si="526"/>
        <v>0</v>
      </c>
      <c r="BD706" s="75" t="s">
        <v>59</v>
      </c>
      <c r="BE706" s="91">
        <f>IF(BC706&lt;BU42,((BC706*10)+5),999999)</f>
        <v>5</v>
      </c>
      <c r="BF706" s="91">
        <f t="shared" si="527"/>
        <v>1</v>
      </c>
      <c r="BG706" s="75">
        <f t="shared" si="528"/>
        <v>0</v>
      </c>
      <c r="BH706" s="75">
        <f t="shared" si="547"/>
        <v>0</v>
      </c>
      <c r="BI706" s="75" t="b">
        <f t="shared" si="529"/>
        <v>0</v>
      </c>
      <c r="BJ706" s="75">
        <f t="shared" si="530"/>
        <v>0</v>
      </c>
      <c r="BK706" s="75">
        <f t="shared" si="531"/>
        <v>0</v>
      </c>
      <c r="BL706" s="75" t="b">
        <f t="shared" si="532"/>
        <v>1</v>
      </c>
      <c r="BM706" s="75">
        <f t="shared" si="533"/>
        <v>0</v>
      </c>
      <c r="BN706" s="75">
        <f t="shared" si="534"/>
        <v>0</v>
      </c>
      <c r="BO706" s="75" t="b">
        <f t="shared" si="535"/>
        <v>0</v>
      </c>
      <c r="BP706" s="75">
        <f t="shared" si="536"/>
        <v>0</v>
      </c>
      <c r="BQ706" s="75">
        <f t="shared" si="537"/>
        <v>0</v>
      </c>
      <c r="BR706" s="75"/>
      <c r="BS706" s="72" t="b">
        <f t="shared" si="561"/>
        <v>0</v>
      </c>
      <c r="BT706" s="72">
        <f t="shared" si="566"/>
        <v>0</v>
      </c>
      <c r="BU706" s="69" t="str">
        <f t="shared" si="565"/>
        <v/>
      </c>
      <c r="BV706" s="75"/>
      <c r="BW706" s="75"/>
      <c r="BX706" s="105"/>
      <c r="BY706" s="75"/>
      <c r="BZ706" s="75"/>
      <c r="CA706" s="75"/>
      <c r="CB706" s="75"/>
      <c r="CC706" s="75"/>
      <c r="CD706" s="79">
        <f t="shared" si="538"/>
        <v>0</v>
      </c>
      <c r="CE706" s="92">
        <f>IF(CD706&lt;CE3,CD706,CE3)</f>
        <v>0</v>
      </c>
      <c r="CF706" s="72" t="str">
        <f>IF(CE706&gt;=CE3,"BALLOON","PMT")</f>
        <v>PMT</v>
      </c>
      <c r="CG706" s="91">
        <f t="shared" si="548"/>
        <v>0</v>
      </c>
      <c r="CH706" s="91">
        <f>IF(BX1=360,CB5,CG706)</f>
        <v>0</v>
      </c>
      <c r="CI706" s="75" t="b">
        <f t="shared" si="539"/>
        <v>0</v>
      </c>
      <c r="CJ706" s="75">
        <f t="shared" si="549"/>
        <v>0</v>
      </c>
      <c r="CK706" s="75">
        <f>SUM(CJ706*CK1)</f>
        <v>0</v>
      </c>
      <c r="CL706" s="98">
        <f t="shared" si="540"/>
        <v>0</v>
      </c>
      <c r="CM706" s="97">
        <f>IF(CF706="PMT",E16-CL706,0)</f>
        <v>0</v>
      </c>
      <c r="CN706" s="97">
        <f t="shared" si="554"/>
        <v>0</v>
      </c>
      <c r="CO706" s="97">
        <f t="shared" si="541"/>
        <v>0</v>
      </c>
      <c r="CP706" s="97">
        <f t="shared" si="542"/>
        <v>0</v>
      </c>
      <c r="CQ706" s="94">
        <f t="shared" si="543"/>
        <v>0</v>
      </c>
      <c r="CR706" s="95">
        <f t="shared" si="550"/>
        <v>0</v>
      </c>
      <c r="CS706" s="96">
        <f t="shared" si="544"/>
        <v>0</v>
      </c>
      <c r="CT706" s="75">
        <f t="shared" si="553"/>
        <v>0</v>
      </c>
      <c r="CU706" s="99">
        <f t="shared" si="545"/>
        <v>0</v>
      </c>
      <c r="CV706" s="99">
        <f t="shared" si="571"/>
        <v>0</v>
      </c>
      <c r="CW706" s="100">
        <f t="shared" si="551"/>
        <v>0</v>
      </c>
      <c r="CX706" s="75">
        <f>SUM(CR706*CT706*BE1)</f>
        <v>0</v>
      </c>
    </row>
    <row r="707" spans="1:102" ht="18.95" customHeight="1">
      <c r="A707" s="45" t="str">
        <f t="shared" si="570"/>
        <v/>
      </c>
      <c r="B707" s="55" t="str">
        <f t="shared" si="557"/>
        <v/>
      </c>
      <c r="C707" s="47" t="str">
        <f t="shared" si="572"/>
        <v/>
      </c>
      <c r="D707" s="56" t="str">
        <f t="shared" si="558"/>
        <v/>
      </c>
      <c r="E707" s="121" t="str">
        <f t="shared" si="562"/>
        <v/>
      </c>
      <c r="F707" s="121"/>
      <c r="G707" s="57" t="str">
        <f t="shared" si="559"/>
        <v/>
      </c>
      <c r="H707" s="57" t="str">
        <f t="shared" si="560"/>
        <v/>
      </c>
      <c r="I707" s="128" t="str">
        <f t="shared" si="563"/>
        <v/>
      </c>
      <c r="J707" s="128" t="str">
        <f t="shared" si="564"/>
        <v/>
      </c>
      <c r="K707" s="140" t="str">
        <f t="shared" si="552"/>
        <v/>
      </c>
      <c r="L707" s="140"/>
      <c r="M707" s="139" t="str">
        <f t="shared" si="567"/>
        <v/>
      </c>
      <c r="N707" s="139"/>
      <c r="O707" s="46" t="str">
        <f t="shared" si="568"/>
        <v/>
      </c>
      <c r="P707" s="51" t="str">
        <f t="shared" si="569"/>
        <v/>
      </c>
      <c r="Q707" s="51"/>
      <c r="R707" s="75">
        <f>IF(R706+1&lt;13,(R706+1)*S1,1*S1)</f>
        <v>0</v>
      </c>
      <c r="S707" s="75">
        <f>SUM(BG707*S1)</f>
        <v>0</v>
      </c>
      <c r="T707" s="75">
        <f>IF(R707=1,(T706+1)*S1,T706*S1)</f>
        <v>0</v>
      </c>
      <c r="U707" s="75">
        <f>IF(U706+3&lt;13,(U706+3)*V1,(U706-9)*V1)</f>
        <v>0</v>
      </c>
      <c r="V707" s="75">
        <f>SUM(BG707*V1)</f>
        <v>0</v>
      </c>
      <c r="W707" s="75">
        <f>IF(U707&lt;4,(W706+1)*V1,W706*V1)</f>
        <v>0</v>
      </c>
      <c r="X707" s="75">
        <f>IF(X706+6&lt;13,(X706+6)*Y1,(X706-6)*Y1)</f>
        <v>0</v>
      </c>
      <c r="Y707" s="75">
        <f>SUM(BG707*Y1)</f>
        <v>0</v>
      </c>
      <c r="Z707" s="75">
        <f>IF(X707&lt;6,(Z706+1)*Y1,Z706*Y1)</f>
        <v>0</v>
      </c>
      <c r="AA707" s="75">
        <f>SUM(AA706*AB1)</f>
        <v>0</v>
      </c>
      <c r="AB707" s="75">
        <f>SUM(BG707*AB1)</f>
        <v>0</v>
      </c>
      <c r="AC707" s="75">
        <f>SUM(AC706+1*AB1)</f>
        <v>0</v>
      </c>
      <c r="AD707" s="75">
        <v>0</v>
      </c>
      <c r="AE707" s="75">
        <v>0</v>
      </c>
      <c r="AF707" s="75">
        <v>0</v>
      </c>
      <c r="AG707" s="75">
        <f>IF(AG706+2&lt;13,(AG706+2)*AH1,(AG706-10)*AH1)</f>
        <v>0</v>
      </c>
      <c r="AH707" s="75">
        <f>SUM(BG707*AH1)</f>
        <v>0</v>
      </c>
      <c r="AI707" s="75">
        <f>IF(AG707&lt;3,(AI706+1)*AH1,AI706*AH1)</f>
        <v>0</v>
      </c>
      <c r="AJ707" s="75">
        <f>IF(AJ705=AJ706,(AJ706+1-AK707)*AL1,AJ706*AL1)</f>
        <v>0</v>
      </c>
      <c r="AK707" s="75">
        <f t="shared" si="555"/>
        <v>0</v>
      </c>
      <c r="AL707" s="75">
        <f>IF(AJ707-AJ706=0,(AL706+15)*AL1,AM1*AL1)</f>
        <v>0</v>
      </c>
      <c r="AM707" s="75">
        <f>IF(AK707=12,(AM706+1)*AL1,AM706*AL1)</f>
        <v>0</v>
      </c>
      <c r="AN707" s="75">
        <f>IF(AN705=AN706,(AN706+1-AO707)*AO1,AN706*AO1)</f>
        <v>0</v>
      </c>
      <c r="AO707" s="75">
        <f t="shared" si="546"/>
        <v>0</v>
      </c>
      <c r="AP707" s="75">
        <f>IF(AN706=AN707,BG707*AO1,(AP706-15)*AO1)</f>
        <v>0</v>
      </c>
      <c r="AQ707" s="75">
        <f>IF(AO707=12,(AQ706+1)*AO1,AQ706*AO1)</f>
        <v>0</v>
      </c>
      <c r="AR707" s="91">
        <f>SUM(MONTH(BC706+14)*AS1)</f>
        <v>0</v>
      </c>
      <c r="AS707" s="91">
        <f>SUM(DAY(BC706+14)*AS1)</f>
        <v>0</v>
      </c>
      <c r="AT707" s="91">
        <f>SUM(YEAR(BC706+14)*AS1)</f>
        <v>0</v>
      </c>
      <c r="AU707" s="91">
        <f>SUM(MONTH(BC706+7)*AV1)</f>
        <v>0</v>
      </c>
      <c r="AV707" s="91">
        <f>SUM(DAY(BC706+7)*AV1)</f>
        <v>0</v>
      </c>
      <c r="AW707" s="91">
        <f>SUM(YEAR(BC706+7)*AV1)</f>
        <v>0</v>
      </c>
      <c r="AX707" s="91">
        <f t="shared" si="524"/>
        <v>1</v>
      </c>
      <c r="AY707" s="91">
        <f t="shared" si="522"/>
        <v>1</v>
      </c>
      <c r="AZ707" s="91">
        <f t="shared" si="523"/>
        <v>0</v>
      </c>
      <c r="BA707" s="91">
        <f t="shared" si="523"/>
        <v>0</v>
      </c>
      <c r="BB707" s="79">
        <f t="shared" si="525"/>
        <v>0</v>
      </c>
      <c r="BC707" s="91">
        <f t="shared" si="526"/>
        <v>0</v>
      </c>
      <c r="BD707" s="75" t="s">
        <v>59</v>
      </c>
      <c r="BE707" s="91">
        <f>IF(BC707&lt;BU42,((BC707*10)+5),999999)</f>
        <v>5</v>
      </c>
      <c r="BF707" s="91">
        <f t="shared" si="527"/>
        <v>1</v>
      </c>
      <c r="BG707" s="75">
        <f t="shared" si="528"/>
        <v>0</v>
      </c>
      <c r="BH707" s="75">
        <f t="shared" si="547"/>
        <v>0</v>
      </c>
      <c r="BI707" s="75" t="b">
        <f t="shared" si="529"/>
        <v>0</v>
      </c>
      <c r="BJ707" s="75">
        <f t="shared" si="530"/>
        <v>0</v>
      </c>
      <c r="BK707" s="75">
        <f t="shared" si="531"/>
        <v>0</v>
      </c>
      <c r="BL707" s="75" t="b">
        <f t="shared" si="532"/>
        <v>1</v>
      </c>
      <c r="BM707" s="75">
        <f t="shared" si="533"/>
        <v>0</v>
      </c>
      <c r="BN707" s="75">
        <f t="shared" si="534"/>
        <v>0</v>
      </c>
      <c r="BO707" s="75" t="b">
        <f t="shared" si="535"/>
        <v>0</v>
      </c>
      <c r="BP707" s="75">
        <f t="shared" si="536"/>
        <v>0</v>
      </c>
      <c r="BQ707" s="75">
        <f t="shared" si="537"/>
        <v>0</v>
      </c>
      <c r="BR707" s="75"/>
      <c r="BS707" s="72" t="b">
        <f t="shared" si="561"/>
        <v>0</v>
      </c>
      <c r="BT707" s="72">
        <f t="shared" si="566"/>
        <v>0</v>
      </c>
      <c r="BU707" s="69" t="str">
        <f t="shared" si="565"/>
        <v/>
      </c>
      <c r="BV707" s="75"/>
      <c r="BW707" s="75"/>
      <c r="BX707" s="105"/>
      <c r="BY707" s="75"/>
      <c r="BZ707" s="75"/>
      <c r="CA707" s="75"/>
      <c r="CB707" s="75"/>
      <c r="CC707" s="75"/>
      <c r="CD707" s="79">
        <f t="shared" si="538"/>
        <v>0</v>
      </c>
      <c r="CE707" s="92">
        <f>IF(CD707&lt;CE3,CD707,CE3)</f>
        <v>0</v>
      </c>
      <c r="CF707" s="72" t="str">
        <f>IF(CE707&gt;=CE3,"BALLOON","PMT")</f>
        <v>PMT</v>
      </c>
      <c r="CG707" s="91">
        <f t="shared" si="548"/>
        <v>0</v>
      </c>
      <c r="CH707" s="91">
        <f>IF(BX1=360,CB5,CG707)</f>
        <v>0</v>
      </c>
      <c r="CI707" s="75" t="b">
        <f t="shared" si="539"/>
        <v>0</v>
      </c>
      <c r="CJ707" s="75">
        <f t="shared" si="549"/>
        <v>0</v>
      </c>
      <c r="CK707" s="75">
        <f>SUM(CJ707*CK1)</f>
        <v>0</v>
      </c>
      <c r="CL707" s="98">
        <f t="shared" si="540"/>
        <v>0</v>
      </c>
      <c r="CM707" s="97">
        <f>IF(CF707="PMT",E16-CL707,0)</f>
        <v>0</v>
      </c>
      <c r="CN707" s="97">
        <f t="shared" si="554"/>
        <v>0</v>
      </c>
      <c r="CO707" s="97">
        <f t="shared" si="541"/>
        <v>0</v>
      </c>
      <c r="CP707" s="97">
        <f t="shared" si="542"/>
        <v>0</v>
      </c>
      <c r="CQ707" s="94">
        <f t="shared" si="543"/>
        <v>0</v>
      </c>
      <c r="CR707" s="95">
        <f t="shared" si="550"/>
        <v>0</v>
      </c>
      <c r="CS707" s="96">
        <f t="shared" si="544"/>
        <v>0</v>
      </c>
      <c r="CT707" s="75">
        <f t="shared" si="553"/>
        <v>0</v>
      </c>
      <c r="CU707" s="99">
        <f t="shared" si="545"/>
        <v>0</v>
      </c>
      <c r="CV707" s="99">
        <f t="shared" si="571"/>
        <v>0</v>
      </c>
      <c r="CW707" s="100">
        <f t="shared" si="551"/>
        <v>0</v>
      </c>
      <c r="CX707" s="75">
        <f>SUM(CR707*CT707*BE1)</f>
        <v>0</v>
      </c>
    </row>
    <row r="708" spans="1:102" ht="18.95" customHeight="1">
      <c r="A708" s="45" t="str">
        <f t="shared" si="570"/>
        <v/>
      </c>
      <c r="B708" s="55" t="str">
        <f t="shared" si="557"/>
        <v/>
      </c>
      <c r="C708" s="47" t="str">
        <f t="shared" si="572"/>
        <v/>
      </c>
      <c r="D708" s="56" t="str">
        <f t="shared" si="558"/>
        <v/>
      </c>
      <c r="E708" s="121" t="str">
        <f t="shared" si="562"/>
        <v/>
      </c>
      <c r="F708" s="121"/>
      <c r="G708" s="57" t="str">
        <f t="shared" si="559"/>
        <v/>
      </c>
      <c r="H708" s="57" t="str">
        <f t="shared" si="560"/>
        <v/>
      </c>
      <c r="I708" s="128" t="str">
        <f t="shared" si="563"/>
        <v/>
      </c>
      <c r="J708" s="128" t="str">
        <f t="shared" si="564"/>
        <v/>
      </c>
      <c r="K708" s="140" t="str">
        <f t="shared" si="552"/>
        <v/>
      </c>
      <c r="L708" s="140"/>
      <c r="M708" s="139" t="str">
        <f t="shared" si="567"/>
        <v/>
      </c>
      <c r="N708" s="139"/>
      <c r="O708" s="46" t="str">
        <f t="shared" si="568"/>
        <v/>
      </c>
      <c r="P708" s="51" t="str">
        <f t="shared" si="569"/>
        <v/>
      </c>
      <c r="Q708" s="51"/>
      <c r="R708" s="75">
        <f>IF(R707+1&lt;13,(R707+1)*S1,1*S1)</f>
        <v>0</v>
      </c>
      <c r="S708" s="75">
        <f>SUM(BG708*S1)</f>
        <v>0</v>
      </c>
      <c r="T708" s="75">
        <f>IF(R708=1,(T707+1)*S1,T707*S1)</f>
        <v>0</v>
      </c>
      <c r="U708" s="75">
        <f>IF(U707+3&lt;13,(U707+3)*V1,(U707-9)*V1)</f>
        <v>0</v>
      </c>
      <c r="V708" s="75">
        <f>SUM(BG708*V1)</f>
        <v>0</v>
      </c>
      <c r="W708" s="75">
        <f>IF(U708&lt;4,(W707+1)*V1,W707*V1)</f>
        <v>0</v>
      </c>
      <c r="X708" s="75">
        <f>IF(X707+6&lt;13,(X707+6)*Y1,(X707-6)*Y1)</f>
        <v>0</v>
      </c>
      <c r="Y708" s="75">
        <f>SUM(BG708*Y1)</f>
        <v>0</v>
      </c>
      <c r="Z708" s="75">
        <f>IF(X708&lt;6,(Z707+1)*Y1,Z707*Y1)</f>
        <v>0</v>
      </c>
      <c r="AA708" s="75">
        <f>SUM(AA707*AB1)</f>
        <v>0</v>
      </c>
      <c r="AB708" s="75">
        <f>SUM(BG708*AB1)</f>
        <v>0</v>
      </c>
      <c r="AC708" s="75">
        <f>SUM(AC707+1*AB1)</f>
        <v>0</v>
      </c>
      <c r="AD708" s="75">
        <v>0</v>
      </c>
      <c r="AE708" s="75">
        <v>0</v>
      </c>
      <c r="AF708" s="75">
        <v>0</v>
      </c>
      <c r="AG708" s="75">
        <f>IF(AG707+2&lt;13,(AG707+2)*AH1,(AG707-10)*AH1)</f>
        <v>0</v>
      </c>
      <c r="AH708" s="75">
        <f>SUM(BG708*AH1)</f>
        <v>0</v>
      </c>
      <c r="AI708" s="75">
        <f>IF(AG708&lt;3,(AI707+1)*AH1,AI707*AH1)</f>
        <v>0</v>
      </c>
      <c r="AJ708" s="75">
        <f>IF(AJ706=AJ707,(AJ707+1-AK708)*AL1,AJ707*AL1)</f>
        <v>0</v>
      </c>
      <c r="AK708" s="75">
        <f t="shared" si="555"/>
        <v>0</v>
      </c>
      <c r="AL708" s="75">
        <f>IF(AJ708-AJ707=0,(AL707+15)*AL1,AM1*AL1)</f>
        <v>0</v>
      </c>
      <c r="AM708" s="75">
        <f>IF(AK708=12,(AM707+1)*AL1,AM707*AL1)</f>
        <v>0</v>
      </c>
      <c r="AN708" s="75">
        <f>IF(AN706=AN707,(AN707+1-AO708)*AO1,AN707*AO1)</f>
        <v>0</v>
      </c>
      <c r="AO708" s="75">
        <f t="shared" si="546"/>
        <v>0</v>
      </c>
      <c r="AP708" s="75">
        <f>IF(AN707=AN708,BG708*AO1,(AP707-15)*AO1)</f>
        <v>0</v>
      </c>
      <c r="AQ708" s="75">
        <f>IF(AO708=12,(AQ707+1)*AO1,AQ707*AO1)</f>
        <v>0</v>
      </c>
      <c r="AR708" s="91">
        <f>SUM(MONTH(BC707+14)*AS1)</f>
        <v>0</v>
      </c>
      <c r="AS708" s="91">
        <f>SUM(DAY(BC707+14)*AS1)</f>
        <v>0</v>
      </c>
      <c r="AT708" s="91">
        <f>SUM(YEAR(BC707+14)*AS1)</f>
        <v>0</v>
      </c>
      <c r="AU708" s="91">
        <f>SUM(MONTH(BC707+7)*AV1)</f>
        <v>0</v>
      </c>
      <c r="AV708" s="91">
        <f>SUM(DAY(BC707+7)*AV1)</f>
        <v>0</v>
      </c>
      <c r="AW708" s="91">
        <f>SUM(YEAR(BC707+7)*AV1)</f>
        <v>0</v>
      </c>
      <c r="AX708" s="91">
        <f t="shared" si="524"/>
        <v>1</v>
      </c>
      <c r="AY708" s="91">
        <f t="shared" ref="AY708:AY716" si="573">SUM(R708+U708+X708+AA708+AD708+AG708+AJ708+AN708+AR708+AU708+AX708)</f>
        <v>1</v>
      </c>
      <c r="AZ708" s="91">
        <f t="shared" ref="AZ708:BA716" si="574">SUM(S708+V708+Y708+AB708+AE708+AH708+AL708+AP708+AS708+AV708)</f>
        <v>0</v>
      </c>
      <c r="BA708" s="91">
        <f t="shared" si="574"/>
        <v>0</v>
      </c>
      <c r="BB708" s="79">
        <f t="shared" si="525"/>
        <v>0</v>
      </c>
      <c r="BC708" s="91">
        <f t="shared" si="526"/>
        <v>0</v>
      </c>
      <c r="BD708" s="75" t="s">
        <v>59</v>
      </c>
      <c r="BE708" s="91">
        <f>IF(BC708&lt;BU42,((BC708*10)+5),999999)</f>
        <v>5</v>
      </c>
      <c r="BF708" s="91">
        <f t="shared" si="527"/>
        <v>1</v>
      </c>
      <c r="BG708" s="75">
        <f t="shared" si="528"/>
        <v>0</v>
      </c>
      <c r="BH708" s="75">
        <f t="shared" si="547"/>
        <v>0</v>
      </c>
      <c r="BI708" s="75" t="b">
        <f t="shared" si="529"/>
        <v>0</v>
      </c>
      <c r="BJ708" s="75">
        <f t="shared" si="530"/>
        <v>0</v>
      </c>
      <c r="BK708" s="75">
        <f t="shared" si="531"/>
        <v>0</v>
      </c>
      <c r="BL708" s="75" t="b">
        <f t="shared" si="532"/>
        <v>1</v>
      </c>
      <c r="BM708" s="75">
        <f t="shared" si="533"/>
        <v>0</v>
      </c>
      <c r="BN708" s="75">
        <f t="shared" si="534"/>
        <v>0</v>
      </c>
      <c r="BO708" s="75" t="b">
        <f t="shared" si="535"/>
        <v>0</v>
      </c>
      <c r="BP708" s="75">
        <f t="shared" si="536"/>
        <v>0</v>
      </c>
      <c r="BQ708" s="75">
        <f t="shared" si="537"/>
        <v>0</v>
      </c>
      <c r="BR708" s="75"/>
      <c r="BS708" s="72" t="b">
        <f t="shared" si="561"/>
        <v>0</v>
      </c>
      <c r="BT708" s="72">
        <f t="shared" si="566"/>
        <v>0</v>
      </c>
      <c r="BU708" s="69" t="str">
        <f t="shared" si="565"/>
        <v/>
      </c>
      <c r="BV708" s="75"/>
      <c r="BW708" s="75"/>
      <c r="BX708" s="105"/>
      <c r="BY708" s="75"/>
      <c r="BZ708" s="75"/>
      <c r="CA708" s="75"/>
      <c r="CB708" s="75"/>
      <c r="CC708" s="75"/>
      <c r="CD708" s="79">
        <f t="shared" si="538"/>
        <v>0</v>
      </c>
      <c r="CE708" s="92">
        <f>IF(CD708&lt;CE3,CD708,CE3)</f>
        <v>0</v>
      </c>
      <c r="CF708" s="72" t="str">
        <f>IF(CE708&gt;=CE3,"BALLOON","PMT")</f>
        <v>PMT</v>
      </c>
      <c r="CG708" s="91">
        <f t="shared" si="548"/>
        <v>0</v>
      </c>
      <c r="CH708" s="91">
        <f>IF(BX1=360,CB5,CG708)</f>
        <v>0</v>
      </c>
      <c r="CI708" s="75" t="b">
        <f t="shared" si="539"/>
        <v>0</v>
      </c>
      <c r="CJ708" s="75">
        <f t="shared" si="549"/>
        <v>0</v>
      </c>
      <c r="CK708" s="75">
        <f>SUM(CJ708*CK1)</f>
        <v>0</v>
      </c>
      <c r="CL708" s="98">
        <f t="shared" si="540"/>
        <v>0</v>
      </c>
      <c r="CM708" s="97">
        <f>IF(CF708="PMT",E16-CL708,0)</f>
        <v>0</v>
      </c>
      <c r="CN708" s="97">
        <f t="shared" si="554"/>
        <v>0</v>
      </c>
      <c r="CO708" s="97">
        <f t="shared" si="541"/>
        <v>0</v>
      </c>
      <c r="CP708" s="97">
        <f t="shared" si="542"/>
        <v>0</v>
      </c>
      <c r="CQ708" s="94">
        <f t="shared" si="543"/>
        <v>0</v>
      </c>
      <c r="CR708" s="95">
        <f t="shared" si="550"/>
        <v>0</v>
      </c>
      <c r="CS708" s="96">
        <f t="shared" si="544"/>
        <v>0</v>
      </c>
      <c r="CT708" s="75">
        <f t="shared" si="553"/>
        <v>0</v>
      </c>
      <c r="CU708" s="99">
        <f t="shared" si="545"/>
        <v>0</v>
      </c>
      <c r="CV708" s="99">
        <f t="shared" si="571"/>
        <v>0</v>
      </c>
      <c r="CW708" s="100">
        <f t="shared" si="551"/>
        <v>0</v>
      </c>
      <c r="CX708" s="75">
        <f>SUM(CR708*CT708*BE1)</f>
        <v>0</v>
      </c>
    </row>
    <row r="709" spans="1:102" ht="18.95" customHeight="1">
      <c r="A709" s="45" t="str">
        <f t="shared" si="570"/>
        <v/>
      </c>
      <c r="B709" s="55" t="str">
        <f t="shared" si="557"/>
        <v/>
      </c>
      <c r="C709" s="47" t="str">
        <f t="shared" si="572"/>
        <v/>
      </c>
      <c r="D709" s="56" t="str">
        <f t="shared" si="558"/>
        <v/>
      </c>
      <c r="E709" s="121" t="str">
        <f t="shared" si="562"/>
        <v/>
      </c>
      <c r="F709" s="121"/>
      <c r="G709" s="57" t="str">
        <f t="shared" si="559"/>
        <v/>
      </c>
      <c r="H709" s="57" t="str">
        <f t="shared" si="560"/>
        <v/>
      </c>
      <c r="I709" s="128" t="str">
        <f t="shared" si="563"/>
        <v/>
      </c>
      <c r="J709" s="128" t="str">
        <f t="shared" si="564"/>
        <v/>
      </c>
      <c r="K709" s="140" t="str">
        <f t="shared" si="552"/>
        <v/>
      </c>
      <c r="L709" s="140"/>
      <c r="M709" s="139" t="str">
        <f t="shared" si="567"/>
        <v/>
      </c>
      <c r="N709" s="139"/>
      <c r="O709" s="46" t="str">
        <f t="shared" si="568"/>
        <v/>
      </c>
      <c r="P709" s="51" t="str">
        <f t="shared" si="569"/>
        <v/>
      </c>
      <c r="Q709" s="51"/>
      <c r="R709" s="75">
        <f>IF(R708+1&lt;13,(R708+1)*S1,1*S1)</f>
        <v>0</v>
      </c>
      <c r="S709" s="75">
        <f>SUM(BG709*S1)</f>
        <v>0</v>
      </c>
      <c r="T709" s="75">
        <f>IF(R709=1,(T708+1)*S1,T708*S1)</f>
        <v>0</v>
      </c>
      <c r="U709" s="75">
        <f>IF(U708+3&lt;13,(U708+3)*V1,(U708-9)*V1)</f>
        <v>0</v>
      </c>
      <c r="V709" s="75">
        <f>SUM(BG709*V1)</f>
        <v>0</v>
      </c>
      <c r="W709" s="75">
        <f>IF(U709&lt;4,(W708+1)*V1,W708*V1)</f>
        <v>0</v>
      </c>
      <c r="X709" s="75">
        <f>IF(X708+6&lt;13,(X708+6)*Y1,(X708-6)*Y1)</f>
        <v>0</v>
      </c>
      <c r="Y709" s="75">
        <f>SUM(BG709*Y1)</f>
        <v>0</v>
      </c>
      <c r="Z709" s="75">
        <f>IF(X709&lt;6,(Z708+1)*Y1,Z708*Y1)</f>
        <v>0</v>
      </c>
      <c r="AA709" s="75">
        <f>SUM(AA708*AB1)</f>
        <v>0</v>
      </c>
      <c r="AB709" s="75">
        <f>SUM(BG709*AB1)</f>
        <v>0</v>
      </c>
      <c r="AC709" s="75">
        <f>SUM(AC708+1*AB1)</f>
        <v>0</v>
      </c>
      <c r="AD709" s="75">
        <v>0</v>
      </c>
      <c r="AE709" s="75">
        <v>0</v>
      </c>
      <c r="AF709" s="75">
        <v>0</v>
      </c>
      <c r="AG709" s="75">
        <f>IF(AG708+2&lt;13,(AG708+2)*AH1,(AG708-10)*AH1)</f>
        <v>0</v>
      </c>
      <c r="AH709" s="75">
        <f>SUM(BG709*AH1)</f>
        <v>0</v>
      </c>
      <c r="AI709" s="75">
        <f>IF(AG709&lt;3,(AI708+1)*AH1,AI708*AH1)</f>
        <v>0</v>
      </c>
      <c r="AJ709" s="75">
        <f>IF(AJ707=AJ708,(AJ708+1-AK709)*AL1,AJ708*AL1)</f>
        <v>0</v>
      </c>
      <c r="AK709" s="75">
        <f t="shared" si="555"/>
        <v>0</v>
      </c>
      <c r="AL709" s="75">
        <f>IF(AJ709-AJ708=0,(AL708+15)*AL1,AM1*AL1)</f>
        <v>0</v>
      </c>
      <c r="AM709" s="75">
        <f>IF(AK709=12,(AM708+1)*AL1,AM708*AL1)</f>
        <v>0</v>
      </c>
      <c r="AN709" s="75">
        <f>IF(AN707=AN708,(AN708+1-AO709)*AO1,AN708*AO1)</f>
        <v>0</v>
      </c>
      <c r="AO709" s="75">
        <f t="shared" si="546"/>
        <v>0</v>
      </c>
      <c r="AP709" s="75">
        <f>IF(AN708=AN709,BG709*AO1,(AP708-15)*AO1)</f>
        <v>0</v>
      </c>
      <c r="AQ709" s="75">
        <f>IF(AO709=12,(AQ708+1)*AO1,AQ708*AO1)</f>
        <v>0</v>
      </c>
      <c r="AR709" s="91">
        <f>SUM(MONTH(BC708+14)*AS1)</f>
        <v>0</v>
      </c>
      <c r="AS709" s="91">
        <f>SUM(DAY(BC708+14)*AS1)</f>
        <v>0</v>
      </c>
      <c r="AT709" s="91">
        <f>SUM(YEAR(BC708+14)*AS1)</f>
        <v>0</v>
      </c>
      <c r="AU709" s="91">
        <f>SUM(MONTH(BC708+7)*AV1)</f>
        <v>0</v>
      </c>
      <c r="AV709" s="91">
        <f>SUM(DAY(BC708+7)*AV1)</f>
        <v>0</v>
      </c>
      <c r="AW709" s="91">
        <f>SUM(YEAR(BC708+7)*AV1)</f>
        <v>0</v>
      </c>
      <c r="AX709" s="91">
        <f t="shared" si="524"/>
        <v>1</v>
      </c>
      <c r="AY709" s="91">
        <f t="shared" si="573"/>
        <v>1</v>
      </c>
      <c r="AZ709" s="91">
        <f t="shared" si="574"/>
        <v>0</v>
      </c>
      <c r="BA709" s="91">
        <f t="shared" si="574"/>
        <v>0</v>
      </c>
      <c r="BB709" s="79">
        <f t="shared" si="525"/>
        <v>0</v>
      </c>
      <c r="BC709" s="91">
        <f t="shared" si="526"/>
        <v>0</v>
      </c>
      <c r="BD709" s="75" t="s">
        <v>59</v>
      </c>
      <c r="BE709" s="91">
        <f>IF(BC709&lt;BU42,((BC709*10)+5),999999)</f>
        <v>5</v>
      </c>
      <c r="BF709" s="91">
        <f t="shared" si="527"/>
        <v>1</v>
      </c>
      <c r="BG709" s="75">
        <f t="shared" si="528"/>
        <v>0</v>
      </c>
      <c r="BH709" s="75">
        <f t="shared" si="547"/>
        <v>0</v>
      </c>
      <c r="BI709" s="75" t="b">
        <f t="shared" si="529"/>
        <v>0</v>
      </c>
      <c r="BJ709" s="75">
        <f t="shared" si="530"/>
        <v>0</v>
      </c>
      <c r="BK709" s="75">
        <f t="shared" si="531"/>
        <v>0</v>
      </c>
      <c r="BL709" s="75" t="b">
        <f t="shared" si="532"/>
        <v>1</v>
      </c>
      <c r="BM709" s="75">
        <f t="shared" si="533"/>
        <v>0</v>
      </c>
      <c r="BN709" s="75">
        <f t="shared" si="534"/>
        <v>0</v>
      </c>
      <c r="BO709" s="75" t="b">
        <f t="shared" si="535"/>
        <v>0</v>
      </c>
      <c r="BP709" s="75">
        <f t="shared" si="536"/>
        <v>0</v>
      </c>
      <c r="BQ709" s="75">
        <f t="shared" si="537"/>
        <v>0</v>
      </c>
      <c r="BR709" s="75"/>
      <c r="BS709" s="72" t="b">
        <f t="shared" si="561"/>
        <v>0</v>
      </c>
      <c r="BT709" s="72">
        <f t="shared" si="566"/>
        <v>0</v>
      </c>
      <c r="BU709" s="69" t="str">
        <f t="shared" si="565"/>
        <v/>
      </c>
      <c r="BV709" s="75"/>
      <c r="BW709" s="75"/>
      <c r="BX709" s="105"/>
      <c r="BY709" s="75"/>
      <c r="BZ709" s="75"/>
      <c r="CA709" s="75"/>
      <c r="CB709" s="75"/>
      <c r="CC709" s="75"/>
      <c r="CD709" s="79">
        <f t="shared" si="538"/>
        <v>0</v>
      </c>
      <c r="CE709" s="92">
        <f>IF(CD709&lt;CE3,CD709,CE3)</f>
        <v>0</v>
      </c>
      <c r="CF709" s="72" t="str">
        <f>IF(CE709&gt;=CE3,"BALLOON","PMT")</f>
        <v>PMT</v>
      </c>
      <c r="CG709" s="91">
        <f t="shared" si="548"/>
        <v>0</v>
      </c>
      <c r="CH709" s="91">
        <f>IF(BX1=360,CB5,CG709)</f>
        <v>0</v>
      </c>
      <c r="CI709" s="75" t="b">
        <f t="shared" si="539"/>
        <v>0</v>
      </c>
      <c r="CJ709" s="75">
        <f t="shared" si="549"/>
        <v>0</v>
      </c>
      <c r="CK709" s="75">
        <f>SUM(CJ709*CK1)</f>
        <v>0</v>
      </c>
      <c r="CL709" s="98">
        <f t="shared" si="540"/>
        <v>0</v>
      </c>
      <c r="CM709" s="97">
        <f>IF(CF709="PMT",E16-CL709,0)</f>
        <v>0</v>
      </c>
      <c r="CN709" s="97">
        <f t="shared" si="554"/>
        <v>0</v>
      </c>
      <c r="CO709" s="97">
        <f t="shared" si="541"/>
        <v>0</v>
      </c>
      <c r="CP709" s="97">
        <f t="shared" si="542"/>
        <v>0</v>
      </c>
      <c r="CQ709" s="94">
        <f t="shared" si="543"/>
        <v>0</v>
      </c>
      <c r="CR709" s="95">
        <f t="shared" si="550"/>
        <v>0</v>
      </c>
      <c r="CS709" s="96">
        <f t="shared" si="544"/>
        <v>0</v>
      </c>
      <c r="CT709" s="75">
        <f t="shared" si="553"/>
        <v>0</v>
      </c>
      <c r="CU709" s="99">
        <f t="shared" si="545"/>
        <v>0</v>
      </c>
      <c r="CV709" s="99">
        <f t="shared" si="571"/>
        <v>0</v>
      </c>
      <c r="CW709" s="100">
        <f t="shared" si="551"/>
        <v>0</v>
      </c>
      <c r="CX709" s="75">
        <f>SUM(CR709*CT709*BE1)</f>
        <v>0</v>
      </c>
    </row>
    <row r="710" spans="1:102" ht="18.95" customHeight="1">
      <c r="A710" s="45" t="str">
        <f t="shared" si="570"/>
        <v/>
      </c>
      <c r="B710" s="55" t="str">
        <f t="shared" si="557"/>
        <v/>
      </c>
      <c r="C710" s="47" t="str">
        <f t="shared" si="572"/>
        <v/>
      </c>
      <c r="D710" s="56" t="str">
        <f t="shared" si="558"/>
        <v/>
      </c>
      <c r="E710" s="121" t="str">
        <f t="shared" si="562"/>
        <v/>
      </c>
      <c r="F710" s="121"/>
      <c r="G710" s="57" t="str">
        <f t="shared" si="559"/>
        <v/>
      </c>
      <c r="H710" s="57" t="str">
        <f t="shared" si="560"/>
        <v/>
      </c>
      <c r="I710" s="128" t="str">
        <f t="shared" si="563"/>
        <v/>
      </c>
      <c r="J710" s="128" t="str">
        <f t="shared" si="564"/>
        <v/>
      </c>
      <c r="K710" s="140" t="str">
        <f t="shared" si="552"/>
        <v/>
      </c>
      <c r="L710" s="140"/>
      <c r="M710" s="139" t="str">
        <f t="shared" si="567"/>
        <v/>
      </c>
      <c r="N710" s="139"/>
      <c r="O710" s="46" t="str">
        <f t="shared" si="568"/>
        <v/>
      </c>
      <c r="P710" s="51" t="str">
        <f t="shared" si="569"/>
        <v/>
      </c>
      <c r="Q710" s="51"/>
      <c r="R710" s="75">
        <f>IF(R709+1&lt;13,(R709+1)*S1,1*S1)</f>
        <v>0</v>
      </c>
      <c r="S710" s="75">
        <f>SUM(BG710*S1)</f>
        <v>0</v>
      </c>
      <c r="T710" s="75">
        <f>IF(R710=1,(T709+1)*S1,T709*S1)</f>
        <v>0</v>
      </c>
      <c r="U710" s="75">
        <f>IF(U709+3&lt;13,(U709+3)*V1,(U709-9)*V1)</f>
        <v>0</v>
      </c>
      <c r="V710" s="75">
        <f>SUM(BG710*V1)</f>
        <v>0</v>
      </c>
      <c r="W710" s="75">
        <f>IF(U710&lt;4,(W709+1)*V1,W709*V1)</f>
        <v>0</v>
      </c>
      <c r="X710" s="75">
        <f>IF(X709+6&lt;13,(X709+6)*Y1,(X709-6)*Y1)</f>
        <v>0</v>
      </c>
      <c r="Y710" s="75">
        <f>SUM(BG710*Y1)</f>
        <v>0</v>
      </c>
      <c r="Z710" s="75">
        <f>IF(X710&lt;6,(Z709+1)*Y1,Z709*Y1)</f>
        <v>0</v>
      </c>
      <c r="AA710" s="75">
        <f>SUM(AA709*AB1)</f>
        <v>0</v>
      </c>
      <c r="AB710" s="75">
        <f>SUM(BG710*AB1)</f>
        <v>0</v>
      </c>
      <c r="AC710" s="75">
        <f>SUM(AC709+1*AB1)</f>
        <v>0</v>
      </c>
      <c r="AD710" s="75">
        <v>0</v>
      </c>
      <c r="AE710" s="75">
        <v>0</v>
      </c>
      <c r="AF710" s="75">
        <v>0</v>
      </c>
      <c r="AG710" s="75">
        <f>IF(AG709+2&lt;13,(AG709+2)*AH1,(AG709-10)*AH1)</f>
        <v>0</v>
      </c>
      <c r="AH710" s="75">
        <f>SUM(BG710*AH1)</f>
        <v>0</v>
      </c>
      <c r="AI710" s="75">
        <f>IF(AG710&lt;3,(AI709+1)*AH1,AI709*AH1)</f>
        <v>0</v>
      </c>
      <c r="AJ710" s="75">
        <f>IF(AJ708=AJ709,(AJ709+1-AK710)*AL1,AJ709*AL1)</f>
        <v>0</v>
      </c>
      <c r="AK710" s="75">
        <f t="shared" si="555"/>
        <v>0</v>
      </c>
      <c r="AL710" s="75">
        <f>IF(AJ710-AJ709=0,(AL709+15)*AL1,AM1*AL1)</f>
        <v>0</v>
      </c>
      <c r="AM710" s="75">
        <f>IF(AK710=12,(AM709+1)*AL1,AM709*AL1)</f>
        <v>0</v>
      </c>
      <c r="AN710" s="75">
        <f>IF(AN708=AN709,(AN709+1-AO710)*AO1,AN709*AO1)</f>
        <v>0</v>
      </c>
      <c r="AO710" s="75">
        <f t="shared" si="546"/>
        <v>0</v>
      </c>
      <c r="AP710" s="75">
        <f>IF(AN709=AN710,BG710*AO1,(AP709-15)*AO1)</f>
        <v>0</v>
      </c>
      <c r="AQ710" s="75">
        <f>IF(AO710=12,(AQ709+1)*AO1,AQ709*AO1)</f>
        <v>0</v>
      </c>
      <c r="AR710" s="91">
        <f>SUM(MONTH(BC709+14)*AS1)</f>
        <v>0</v>
      </c>
      <c r="AS710" s="91">
        <f>SUM(DAY(BC709+14)*AS1)</f>
        <v>0</v>
      </c>
      <c r="AT710" s="91">
        <f>SUM(YEAR(BC709+14)*AS1)</f>
        <v>0</v>
      </c>
      <c r="AU710" s="91">
        <f>SUM(MONTH(BC709+7)*AV1)</f>
        <v>0</v>
      </c>
      <c r="AV710" s="91">
        <f>SUM(DAY(BC709+7)*AV1)</f>
        <v>0</v>
      </c>
      <c r="AW710" s="91">
        <f>SUM(YEAR(BC709+7)*AV1)</f>
        <v>0</v>
      </c>
      <c r="AX710" s="91">
        <f t="shared" ref="AX710:AX716" si="575">IF(BA710&gt;0,0,1)</f>
        <v>1</v>
      </c>
      <c r="AY710" s="91">
        <f t="shared" si="573"/>
        <v>1</v>
      </c>
      <c r="AZ710" s="91">
        <f t="shared" si="574"/>
        <v>0</v>
      </c>
      <c r="BA710" s="91">
        <f t="shared" si="574"/>
        <v>0</v>
      </c>
      <c r="BB710" s="79">
        <f t="shared" ref="BB710:BB716" si="576">DATE(BA710,AY710,AZ710)</f>
        <v>0</v>
      </c>
      <c r="BC710" s="91">
        <f t="shared" ref="BC710:BC716" si="577">DATE(BA710,AY710,AZ710)</f>
        <v>0</v>
      </c>
      <c r="BD710" s="75" t="s">
        <v>59</v>
      </c>
      <c r="BE710" s="91">
        <f>IF(BC710&lt;BU42,((BC710*10)+5),999999)</f>
        <v>5</v>
      </c>
      <c r="BF710" s="91">
        <f t="shared" ref="BF710:BF716" si="578">SUM(AY710)</f>
        <v>1</v>
      </c>
      <c r="BG710" s="75">
        <f t="shared" ref="BG710:BG716" si="579">SUM(BK710+BN710+BQ710)</f>
        <v>0</v>
      </c>
      <c r="BH710" s="75">
        <f t="shared" si="547"/>
        <v>0</v>
      </c>
      <c r="BI710" s="75" t="b">
        <f t="shared" ref="BI710:BI716" si="580">OR(BF710=4,BF710=6,BF710=7,BF710=9,BF710=11)</f>
        <v>0</v>
      </c>
      <c r="BJ710" s="75">
        <f t="shared" ref="BJ710:BJ716" si="581">IF(BH710&gt;30,30,BH710)</f>
        <v>0</v>
      </c>
      <c r="BK710" s="75">
        <f t="shared" ref="BK710:BK716" si="582">IF(BI710,BJ710,0)</f>
        <v>0</v>
      </c>
      <c r="BL710" s="75" t="b">
        <f t="shared" ref="BL710:BL716" si="583">OR(BF710=1,BF710=3,BF710=5,BF710=8,BF710=10,BF710=12)</f>
        <v>1</v>
      </c>
      <c r="BM710" s="75">
        <f t="shared" ref="BM710:BM716" si="584">IF(BH710&gt;31,31,BH710)</f>
        <v>0</v>
      </c>
      <c r="BN710" s="75">
        <f t="shared" ref="BN710:BN716" si="585">IF(BL710,BM710,0)</f>
        <v>0</v>
      </c>
      <c r="BO710" s="75" t="b">
        <f t="shared" ref="BO710:BO716" si="586">OR(BF710=2)</f>
        <v>0</v>
      </c>
      <c r="BP710" s="75">
        <f t="shared" ref="BP710:BP716" si="587">IF(BH710&gt;28,28,BH710)</f>
        <v>0</v>
      </c>
      <c r="BQ710" s="75">
        <f t="shared" ref="BQ710:BQ716" si="588">IF(BO710,BP710,0)</f>
        <v>0</v>
      </c>
      <c r="BR710" s="75"/>
      <c r="BS710" s="72" t="b">
        <f t="shared" si="561"/>
        <v>0</v>
      </c>
      <c r="BT710" s="72">
        <f t="shared" si="566"/>
        <v>0</v>
      </c>
      <c r="BU710" s="69" t="str">
        <f t="shared" si="565"/>
        <v/>
      </c>
      <c r="BV710" s="75"/>
      <c r="BW710" s="75"/>
      <c r="BX710" s="105"/>
      <c r="BY710" s="75"/>
      <c r="BZ710" s="75"/>
      <c r="CA710" s="75"/>
      <c r="CB710" s="75"/>
      <c r="CC710" s="75"/>
      <c r="CD710" s="79">
        <f t="shared" ref="CD710:CD717" si="589">SUM(BB709)</f>
        <v>0</v>
      </c>
      <c r="CE710" s="92">
        <f>IF(CD710&lt;CE3,CD710,CE3)</f>
        <v>0</v>
      </c>
      <c r="CF710" s="72" t="str">
        <f>IF(CE710&gt;=CE3,"BALLOON","PMT")</f>
        <v>PMT</v>
      </c>
      <c r="CG710" s="91">
        <f t="shared" si="548"/>
        <v>0</v>
      </c>
      <c r="CH710" s="91">
        <f>IF(BX1=360,CB5,CG710)</f>
        <v>0</v>
      </c>
      <c r="CI710" s="75" t="b">
        <f t="shared" ref="CI710:CI717" si="590">AND(CF710="BALLOON",CG710&lt;CH710)</f>
        <v>0</v>
      </c>
      <c r="CJ710" s="75">
        <f t="shared" si="549"/>
        <v>0</v>
      </c>
      <c r="CK710" s="75">
        <f>SUM(CJ710*CK1)</f>
        <v>0</v>
      </c>
      <c r="CL710" s="98">
        <f t="shared" ref="CL710:CL717" si="591">PMT(CK710,1,-CP709,CP709)</f>
        <v>0</v>
      </c>
      <c r="CM710" s="97">
        <f>IF(CF710="PMT",E16-CL710,0)</f>
        <v>0</v>
      </c>
      <c r="CN710" s="97">
        <f t="shared" si="554"/>
        <v>0</v>
      </c>
      <c r="CO710" s="97">
        <f t="shared" ref="CO710:CO717" si="592">IF(CF710="BALLOON",(CP709)*CT710,0)</f>
        <v>0</v>
      </c>
      <c r="CP710" s="97">
        <f t="shared" ref="CP710:CP717" si="593">SUM((CP709-CM710-CO710)*CT710)</f>
        <v>0</v>
      </c>
      <c r="CQ710" s="94">
        <f t="shared" ref="CQ710:CQ717" si="594">IF(CO710=0,CP710,CO710+CL710)</f>
        <v>0</v>
      </c>
      <c r="CR710" s="95">
        <f t="shared" si="550"/>
        <v>0</v>
      </c>
      <c r="CS710" s="96">
        <f t="shared" ref="CS710:CS717" si="595">IF(CL710+CM710&lt;CQ709,(CL710+CM710)*CR710,(CQ709+CL710)*CR710)</f>
        <v>0</v>
      </c>
      <c r="CT710" s="75">
        <f t="shared" si="553"/>
        <v>0</v>
      </c>
      <c r="CU710" s="99">
        <f t="shared" ref="CU710:CU717" si="596">IF(CO710=0,CL710+CM710,CO710+CL710)</f>
        <v>0</v>
      </c>
      <c r="CV710" s="99">
        <f t="shared" si="571"/>
        <v>0</v>
      </c>
      <c r="CW710" s="100">
        <f t="shared" si="551"/>
        <v>0</v>
      </c>
      <c r="CX710" s="75">
        <f>SUM(CR710*CT710*BE1)</f>
        <v>0</v>
      </c>
    </row>
    <row r="711" spans="1:102" ht="18.95" customHeight="1">
      <c r="A711" s="45" t="str">
        <f t="shared" si="570"/>
        <v/>
      </c>
      <c r="B711" s="55" t="str">
        <f t="shared" si="557"/>
        <v/>
      </c>
      <c r="C711" s="47" t="str">
        <f t="shared" si="572"/>
        <v/>
      </c>
      <c r="D711" s="56" t="str">
        <f t="shared" si="558"/>
        <v/>
      </c>
      <c r="E711" s="121" t="str">
        <f t="shared" si="562"/>
        <v/>
      </c>
      <c r="F711" s="121"/>
      <c r="G711" s="57" t="str">
        <f t="shared" si="559"/>
        <v/>
      </c>
      <c r="H711" s="57" t="str">
        <f t="shared" si="560"/>
        <v/>
      </c>
      <c r="I711" s="128" t="str">
        <f t="shared" si="563"/>
        <v/>
      </c>
      <c r="J711" s="128" t="str">
        <f t="shared" si="564"/>
        <v/>
      </c>
      <c r="K711" s="140" t="str">
        <f t="shared" si="552"/>
        <v/>
      </c>
      <c r="L711" s="140"/>
      <c r="M711" s="139" t="str">
        <f>IF(C711="","","$____________")</f>
        <v/>
      </c>
      <c r="N711" s="139"/>
      <c r="O711" s="46" t="str">
        <f t="shared" si="568"/>
        <v/>
      </c>
      <c r="P711" s="51" t="str">
        <f t="shared" si="569"/>
        <v/>
      </c>
      <c r="Q711" s="51"/>
      <c r="R711" s="75">
        <f>IF(R710+1&lt;13,(R710+1)*S1,1*S1)</f>
        <v>0</v>
      </c>
      <c r="S711" s="75">
        <f>SUM(BG711*S1)</f>
        <v>0</v>
      </c>
      <c r="T711" s="75">
        <f>IF(R711=1,(T710+1)*S1,T710*S1)</f>
        <v>0</v>
      </c>
      <c r="U711" s="75">
        <f>IF(U710+3&lt;13,(U710+3)*V1,(U710-9)*V1)</f>
        <v>0</v>
      </c>
      <c r="V711" s="75">
        <f>SUM(BG711*V1)</f>
        <v>0</v>
      </c>
      <c r="W711" s="75">
        <f>IF(U711&lt;4,(W710+1)*V1,W710*V1)</f>
        <v>0</v>
      </c>
      <c r="X711" s="75">
        <f>IF(X710+6&lt;13,(X710+6)*Y1,(X710-6)*Y1)</f>
        <v>0</v>
      </c>
      <c r="Y711" s="75">
        <f>SUM(BG711*Y1)</f>
        <v>0</v>
      </c>
      <c r="Z711" s="75">
        <f>IF(X711&lt;6,(Z710+1)*Y1,Z710*Y1)</f>
        <v>0</v>
      </c>
      <c r="AA711" s="75">
        <f>SUM(AA710*AB1)</f>
        <v>0</v>
      </c>
      <c r="AB711" s="75">
        <f>SUM(BG711*AB1)</f>
        <v>0</v>
      </c>
      <c r="AC711" s="75">
        <f>SUM(AC710+1*AB1)</f>
        <v>0</v>
      </c>
      <c r="AD711" s="75">
        <v>0</v>
      </c>
      <c r="AE711" s="75">
        <v>0</v>
      </c>
      <c r="AF711" s="75">
        <v>0</v>
      </c>
      <c r="AG711" s="75">
        <f>IF(AG710+2&lt;13,(AG710+2)*AH1,(AG710-10)*AH1)</f>
        <v>0</v>
      </c>
      <c r="AH711" s="75">
        <f>SUM(BG711*AH1)</f>
        <v>0</v>
      </c>
      <c r="AI711" s="75">
        <f>IF(AG711&lt;3,(AI710+1)*AH1,AI710*AH1)</f>
        <v>0</v>
      </c>
      <c r="AJ711" s="75">
        <f>IF(AJ709=AJ710,(AJ710+1-AK711)*AL1,AJ710*AL1)</f>
        <v>0</v>
      </c>
      <c r="AK711" s="75">
        <f t="shared" si="555"/>
        <v>0</v>
      </c>
      <c r="AL711" s="75">
        <f>IF(AJ711-AJ710=0,(AL710+15)*AL1,AM1*AL1)</f>
        <v>0</v>
      </c>
      <c r="AM711" s="75">
        <f>IF(AK711=12,(AM710+1)*AL1,AM710*AL1)</f>
        <v>0</v>
      </c>
      <c r="AN711" s="75">
        <f>IF(AN709=AN710,(AN710+1-AO711)*AO1,AN710*AO1)</f>
        <v>0</v>
      </c>
      <c r="AO711" s="75">
        <f t="shared" ref="AO711:AO716" si="597">IF(AN710+AN709=24,12,0)</f>
        <v>0</v>
      </c>
      <c r="AP711" s="75">
        <f>IF(AN710=AN711,BG711*AO1,(AP710-15)*AO1)</f>
        <v>0</v>
      </c>
      <c r="AQ711" s="75">
        <f>IF(AO711=12,(AQ710+1)*AO1,AQ710*AO1)</f>
        <v>0</v>
      </c>
      <c r="AR711" s="91">
        <f>SUM(MONTH(BC710+14)*AS1)</f>
        <v>0</v>
      </c>
      <c r="AS711" s="91">
        <f>SUM(DAY(BC710+14)*AS1)</f>
        <v>0</v>
      </c>
      <c r="AT711" s="91">
        <f>SUM(YEAR(BC710+14)*AS1)</f>
        <v>0</v>
      </c>
      <c r="AU711" s="91">
        <f>SUM(MONTH(BC710+7)*AV1)</f>
        <v>0</v>
      </c>
      <c r="AV711" s="91">
        <f>SUM(DAY(BC710+7)*AV1)</f>
        <v>0</v>
      </c>
      <c r="AW711" s="91">
        <f>SUM(YEAR(BC710+7)*AV1)</f>
        <v>0</v>
      </c>
      <c r="AX711" s="91">
        <f t="shared" si="575"/>
        <v>1</v>
      </c>
      <c r="AY711" s="91">
        <f t="shared" si="573"/>
        <v>1</v>
      </c>
      <c r="AZ711" s="91">
        <f t="shared" si="574"/>
        <v>0</v>
      </c>
      <c r="BA711" s="91">
        <f t="shared" si="574"/>
        <v>0</v>
      </c>
      <c r="BB711" s="79">
        <f t="shared" si="576"/>
        <v>0</v>
      </c>
      <c r="BC711" s="91">
        <f t="shared" si="577"/>
        <v>0</v>
      </c>
      <c r="BD711" s="75" t="s">
        <v>59</v>
      </c>
      <c r="BE711" s="91">
        <f>IF(BC711&lt;BU42,((BC711*10)+5),999999)</f>
        <v>5</v>
      </c>
      <c r="BF711" s="91">
        <f t="shared" si="578"/>
        <v>1</v>
      </c>
      <c r="BG711" s="75">
        <f t="shared" si="579"/>
        <v>0</v>
      </c>
      <c r="BH711" s="75">
        <f t="shared" ref="BH711:BH716" si="598">SUM(BH710)</f>
        <v>0</v>
      </c>
      <c r="BI711" s="75" t="b">
        <f t="shared" si="580"/>
        <v>0</v>
      </c>
      <c r="BJ711" s="75">
        <f t="shared" si="581"/>
        <v>0</v>
      </c>
      <c r="BK711" s="75">
        <f t="shared" si="582"/>
        <v>0</v>
      </c>
      <c r="BL711" s="75" t="b">
        <f t="shared" si="583"/>
        <v>1</v>
      </c>
      <c r="BM711" s="75">
        <f t="shared" si="584"/>
        <v>0</v>
      </c>
      <c r="BN711" s="75">
        <f t="shared" si="585"/>
        <v>0</v>
      </c>
      <c r="BO711" s="75" t="b">
        <f t="shared" si="586"/>
        <v>0</v>
      </c>
      <c r="BP711" s="75">
        <f t="shared" si="587"/>
        <v>0</v>
      </c>
      <c r="BQ711" s="75">
        <f t="shared" si="588"/>
        <v>0</v>
      </c>
      <c r="BR711" s="75"/>
      <c r="BS711" s="72" t="b">
        <f t="shared" si="561"/>
        <v>0</v>
      </c>
      <c r="BT711" s="72">
        <f t="shared" si="566"/>
        <v>0</v>
      </c>
      <c r="BU711" s="69" t="str">
        <f t="shared" si="565"/>
        <v/>
      </c>
      <c r="BV711" s="75"/>
      <c r="BW711" s="75"/>
      <c r="BX711" s="105"/>
      <c r="BY711" s="75"/>
      <c r="BZ711" s="75"/>
      <c r="CA711" s="75"/>
      <c r="CB711" s="75"/>
      <c r="CC711" s="75"/>
      <c r="CD711" s="79">
        <f t="shared" si="589"/>
        <v>0</v>
      </c>
      <c r="CE711" s="92">
        <f>IF(CD711&lt;CE3,CD711,CE3)</f>
        <v>0</v>
      </c>
      <c r="CF711" s="72" t="str">
        <f>IF(CE711&gt;=CE3,"BALLOON","PMT")</f>
        <v>PMT</v>
      </c>
      <c r="CG711" s="91">
        <f t="shared" ref="CG711:CG717" si="599">SUM(CE711-CE710)</f>
        <v>0</v>
      </c>
      <c r="CH711" s="91">
        <f>IF(BX1=360,CB5,CG711)</f>
        <v>0</v>
      </c>
      <c r="CI711" s="75" t="b">
        <f t="shared" si="590"/>
        <v>0</v>
      </c>
      <c r="CJ711" s="75">
        <f t="shared" ref="CJ711:CJ717" si="600">IF(CI711,CG711,CH711)</f>
        <v>0</v>
      </c>
      <c r="CK711" s="75">
        <f>SUM(CJ711*CK1)</f>
        <v>0</v>
      </c>
      <c r="CL711" s="98">
        <f t="shared" si="591"/>
        <v>0</v>
      </c>
      <c r="CM711" s="97">
        <f>IF(CF711="PMT",E16-CL711,0)</f>
        <v>0</v>
      </c>
      <c r="CN711" s="97">
        <f t="shared" si="554"/>
        <v>0</v>
      </c>
      <c r="CO711" s="97">
        <f t="shared" si="592"/>
        <v>0</v>
      </c>
      <c r="CP711" s="97">
        <f t="shared" si="593"/>
        <v>0</v>
      </c>
      <c r="CQ711" s="94">
        <f t="shared" si="594"/>
        <v>0</v>
      </c>
      <c r="CR711" s="95">
        <f t="shared" ref="CR711:CR717" si="601">IF(CL711&gt;0,1,0)</f>
        <v>0</v>
      </c>
      <c r="CS711" s="96">
        <f t="shared" si="595"/>
        <v>0</v>
      </c>
      <c r="CT711" s="75">
        <f t="shared" si="553"/>
        <v>0</v>
      </c>
      <c r="CU711" s="99">
        <f t="shared" si="596"/>
        <v>0</v>
      </c>
      <c r="CV711" s="99">
        <f t="shared" si="571"/>
        <v>0</v>
      </c>
      <c r="CW711" s="100">
        <f t="shared" ref="CW711:CW717" si="602">SUM((CW710-CN711-CO711)*CR711*CT711)</f>
        <v>0</v>
      </c>
      <c r="CX711" s="75">
        <f>SUM(CR711*CT711*BE1)</f>
        <v>0</v>
      </c>
    </row>
    <row r="712" spans="1:102" ht="18.95" customHeight="1">
      <c r="A712" s="45" t="str">
        <f t="shared" si="570"/>
        <v/>
      </c>
      <c r="B712" s="55" t="str">
        <f t="shared" si="557"/>
        <v/>
      </c>
      <c r="C712" s="47" t="str">
        <f t="shared" si="572"/>
        <v/>
      </c>
      <c r="D712" s="56" t="str">
        <f t="shared" si="558"/>
        <v/>
      </c>
      <c r="E712" s="121" t="str">
        <f t="shared" si="562"/>
        <v/>
      </c>
      <c r="F712" s="121"/>
      <c r="G712" s="57" t="str">
        <f t="shared" si="559"/>
        <v/>
      </c>
      <c r="H712" s="57" t="str">
        <f t="shared" si="560"/>
        <v/>
      </c>
      <c r="I712" s="128" t="str">
        <f t="shared" si="563"/>
        <v/>
      </c>
      <c r="J712" s="128" t="str">
        <f t="shared" si="564"/>
        <v/>
      </c>
      <c r="K712" s="140" t="str">
        <f t="shared" ref="K712:K715" si="603">IF(C712="","","_____________")</f>
        <v/>
      </c>
      <c r="L712" s="140"/>
      <c r="M712" s="139" t="str">
        <f t="shared" si="567"/>
        <v/>
      </c>
      <c r="N712" s="139"/>
      <c r="O712" s="46" t="str">
        <f t="shared" si="568"/>
        <v/>
      </c>
      <c r="P712" s="51" t="str">
        <f t="shared" si="569"/>
        <v/>
      </c>
      <c r="Q712" s="51"/>
      <c r="R712" s="75">
        <f>IF(R711+1&lt;13,(R711+1)*S1,1*S1)</f>
        <v>0</v>
      </c>
      <c r="S712" s="75">
        <f>SUM(BG712*S1)</f>
        <v>0</v>
      </c>
      <c r="T712" s="75">
        <f>IF(R712=1,(T711+1)*S1,T711*S1)</f>
        <v>0</v>
      </c>
      <c r="U712" s="75">
        <f>IF(U711+3&lt;13,(U711+3)*V1,(U711-9)*V1)</f>
        <v>0</v>
      </c>
      <c r="V712" s="75">
        <f>SUM(BG712*V1)</f>
        <v>0</v>
      </c>
      <c r="W712" s="75">
        <f>IF(U712&lt;4,(W711+1)*V1,W711*V1)</f>
        <v>0</v>
      </c>
      <c r="X712" s="75">
        <f>IF(X711+6&lt;13,(X711+6)*Y1,(X711-6)*Y1)</f>
        <v>0</v>
      </c>
      <c r="Y712" s="75">
        <f>SUM(BG712*Y1)</f>
        <v>0</v>
      </c>
      <c r="Z712" s="75">
        <f>IF(X712&lt;6,(Z711+1)*Y1,Z711*Y1)</f>
        <v>0</v>
      </c>
      <c r="AA712" s="75">
        <f>SUM(AA711*AB1)</f>
        <v>0</v>
      </c>
      <c r="AB712" s="75">
        <f>SUM(BG712*AB1)</f>
        <v>0</v>
      </c>
      <c r="AC712" s="75">
        <f>SUM(AC711+1*AB1)</f>
        <v>0</v>
      </c>
      <c r="AD712" s="75">
        <v>0</v>
      </c>
      <c r="AE712" s="75">
        <v>0</v>
      </c>
      <c r="AF712" s="75">
        <v>0</v>
      </c>
      <c r="AG712" s="75">
        <f>IF(AG711+2&lt;13,(AG711+2)*AH1,(AG711-10)*AH1)</f>
        <v>0</v>
      </c>
      <c r="AH712" s="75">
        <f>SUM(BG712*AH1)</f>
        <v>0</v>
      </c>
      <c r="AI712" s="75">
        <f>IF(AG712&lt;3,(AI711+1)*AH1,AI711*AH1)</f>
        <v>0</v>
      </c>
      <c r="AJ712" s="75">
        <f>IF(AJ710=AJ711,(AJ711+1-AK712)*AL1,AJ711*AL1)</f>
        <v>0</v>
      </c>
      <c r="AK712" s="75">
        <f t="shared" si="555"/>
        <v>0</v>
      </c>
      <c r="AL712" s="75">
        <f>IF(AJ712-AJ711=0,(AL711+15)*AL1,AM1*AL1)</f>
        <v>0</v>
      </c>
      <c r="AM712" s="75">
        <f>IF(AK712=12,(AM711+1)*AL1,AM711*AL1)</f>
        <v>0</v>
      </c>
      <c r="AN712" s="75">
        <f>IF(AN710=AN711,(AN711+1-AO712)*AO1,AN711*AO1)</f>
        <v>0</v>
      </c>
      <c r="AO712" s="75">
        <f t="shared" si="597"/>
        <v>0</v>
      </c>
      <c r="AP712" s="75">
        <f>IF(AN711=AN712,BG712*AO1,(AP711-15)*AO1)</f>
        <v>0</v>
      </c>
      <c r="AQ712" s="75">
        <f>IF(AO712=12,(AQ711+1)*AO1,AQ711*AO1)</f>
        <v>0</v>
      </c>
      <c r="AR712" s="91">
        <f>SUM(MONTH(BC711+14)*AS1)</f>
        <v>0</v>
      </c>
      <c r="AS712" s="91">
        <f>SUM(DAY(BC711+14)*AS1)</f>
        <v>0</v>
      </c>
      <c r="AT712" s="91">
        <f>SUM(YEAR(BC711+14)*AS1)</f>
        <v>0</v>
      </c>
      <c r="AU712" s="91">
        <f>SUM(MONTH(BC711+7)*AV1)</f>
        <v>0</v>
      </c>
      <c r="AV712" s="91">
        <f>SUM(DAY(BC711+7)*AV1)</f>
        <v>0</v>
      </c>
      <c r="AW712" s="91">
        <f>SUM(YEAR(BC711+7)*AV1)</f>
        <v>0</v>
      </c>
      <c r="AX712" s="91">
        <f t="shared" si="575"/>
        <v>1</v>
      </c>
      <c r="AY712" s="91">
        <f t="shared" si="573"/>
        <v>1</v>
      </c>
      <c r="AZ712" s="91">
        <f t="shared" si="574"/>
        <v>0</v>
      </c>
      <c r="BA712" s="91">
        <f t="shared" si="574"/>
        <v>0</v>
      </c>
      <c r="BB712" s="79">
        <f t="shared" si="576"/>
        <v>0</v>
      </c>
      <c r="BC712" s="91">
        <f t="shared" si="577"/>
        <v>0</v>
      </c>
      <c r="BD712" s="75" t="s">
        <v>59</v>
      </c>
      <c r="BE712" s="91">
        <f>IF(BC712&lt;BU42,((BC712*10)+5),999999)</f>
        <v>5</v>
      </c>
      <c r="BF712" s="91">
        <f t="shared" si="578"/>
        <v>1</v>
      </c>
      <c r="BG712" s="75">
        <f t="shared" si="579"/>
        <v>0</v>
      </c>
      <c r="BH712" s="75">
        <f t="shared" si="598"/>
        <v>0</v>
      </c>
      <c r="BI712" s="75" t="b">
        <f t="shared" si="580"/>
        <v>0</v>
      </c>
      <c r="BJ712" s="75">
        <f t="shared" si="581"/>
        <v>0</v>
      </c>
      <c r="BK712" s="75">
        <f t="shared" si="582"/>
        <v>0</v>
      </c>
      <c r="BL712" s="75" t="b">
        <f t="shared" si="583"/>
        <v>1</v>
      </c>
      <c r="BM712" s="75">
        <f t="shared" si="584"/>
        <v>0</v>
      </c>
      <c r="BN712" s="75">
        <f t="shared" si="585"/>
        <v>0</v>
      </c>
      <c r="BO712" s="75" t="b">
        <f t="shared" si="586"/>
        <v>0</v>
      </c>
      <c r="BP712" s="75">
        <f t="shared" si="587"/>
        <v>0</v>
      </c>
      <c r="BQ712" s="75">
        <f t="shared" si="588"/>
        <v>0</v>
      </c>
      <c r="BR712" s="75"/>
      <c r="BS712" s="72" t="b">
        <f t="shared" si="561"/>
        <v>0</v>
      </c>
      <c r="BT712" s="72">
        <f t="shared" si="566"/>
        <v>0</v>
      </c>
      <c r="BU712" s="69" t="str">
        <f t="shared" si="565"/>
        <v/>
      </c>
      <c r="BV712" s="75"/>
      <c r="BW712" s="75"/>
      <c r="BX712" s="105"/>
      <c r="BY712" s="75"/>
      <c r="BZ712" s="75"/>
      <c r="CA712" s="75"/>
      <c r="CB712" s="75"/>
      <c r="CC712" s="75"/>
      <c r="CD712" s="79">
        <f t="shared" si="589"/>
        <v>0</v>
      </c>
      <c r="CE712" s="92">
        <f>IF(CD712&lt;CE3,CD712,CE3)</f>
        <v>0</v>
      </c>
      <c r="CF712" s="72" t="str">
        <f>IF(CE712&gt;=CE3,"BALLOON","PMT")</f>
        <v>PMT</v>
      </c>
      <c r="CG712" s="91">
        <f t="shared" si="599"/>
        <v>0</v>
      </c>
      <c r="CH712" s="91">
        <f>IF(BX1=360,CB5,CG712)</f>
        <v>0</v>
      </c>
      <c r="CI712" s="75" t="b">
        <f t="shared" si="590"/>
        <v>0</v>
      </c>
      <c r="CJ712" s="75">
        <f t="shared" si="600"/>
        <v>0</v>
      </c>
      <c r="CK712" s="75">
        <f>SUM(CJ712*CK1)</f>
        <v>0</v>
      </c>
      <c r="CL712" s="98">
        <f t="shared" si="591"/>
        <v>0</v>
      </c>
      <c r="CM712" s="97">
        <f>IF(CF712="PMT",E16-CL712,0)</f>
        <v>0</v>
      </c>
      <c r="CN712" s="97">
        <f t="shared" si="554"/>
        <v>0</v>
      </c>
      <c r="CO712" s="97">
        <f t="shared" si="592"/>
        <v>0</v>
      </c>
      <c r="CP712" s="97">
        <f t="shared" si="593"/>
        <v>0</v>
      </c>
      <c r="CQ712" s="94">
        <f t="shared" si="594"/>
        <v>0</v>
      </c>
      <c r="CR712" s="95">
        <f t="shared" si="601"/>
        <v>0</v>
      </c>
      <c r="CS712" s="96">
        <f t="shared" si="595"/>
        <v>0</v>
      </c>
      <c r="CT712" s="75">
        <f t="shared" si="553"/>
        <v>0</v>
      </c>
      <c r="CU712" s="99">
        <f t="shared" si="596"/>
        <v>0</v>
      </c>
      <c r="CV712" s="99">
        <f t="shared" si="571"/>
        <v>0</v>
      </c>
      <c r="CW712" s="100">
        <f t="shared" si="602"/>
        <v>0</v>
      </c>
      <c r="CX712" s="75">
        <f>SUM(CR712*CT712*BE1)</f>
        <v>0</v>
      </c>
    </row>
    <row r="713" spans="1:102" ht="18.95" customHeight="1">
      <c r="A713" s="45" t="str">
        <f t="shared" si="570"/>
        <v/>
      </c>
      <c r="B713" s="55" t="str">
        <f t="shared" si="557"/>
        <v/>
      </c>
      <c r="C713" s="47" t="str">
        <f t="shared" si="572"/>
        <v/>
      </c>
      <c r="D713" s="56" t="str">
        <f t="shared" si="558"/>
        <v/>
      </c>
      <c r="E713" s="121" t="str">
        <f t="shared" si="562"/>
        <v/>
      </c>
      <c r="F713" s="121"/>
      <c r="G713" s="57" t="str">
        <f t="shared" si="559"/>
        <v/>
      </c>
      <c r="H713" s="57" t="str">
        <f t="shared" si="560"/>
        <v/>
      </c>
      <c r="I713" s="128" t="str">
        <f t="shared" si="563"/>
        <v/>
      </c>
      <c r="J713" s="128" t="str">
        <f t="shared" si="564"/>
        <v/>
      </c>
      <c r="K713" s="140" t="str">
        <f t="shared" si="603"/>
        <v/>
      </c>
      <c r="L713" s="140"/>
      <c r="M713" s="139" t="str">
        <f t="shared" si="567"/>
        <v/>
      </c>
      <c r="N713" s="139"/>
      <c r="O713" s="46" t="str">
        <f t="shared" si="568"/>
        <v/>
      </c>
      <c r="P713" s="51" t="str">
        <f t="shared" si="569"/>
        <v/>
      </c>
      <c r="Q713" s="51"/>
      <c r="R713" s="75">
        <f>IF(R712+1&lt;13,(R712+1)*S1,1*S1)</f>
        <v>0</v>
      </c>
      <c r="S713" s="75">
        <f>SUM(BG713*S1)</f>
        <v>0</v>
      </c>
      <c r="T713" s="75">
        <f>IF(R713=1,(T712+1)*S1,T712*S1)</f>
        <v>0</v>
      </c>
      <c r="U713" s="75">
        <f>IF(U712+3&lt;13,(U712+3)*V1,(U712-9)*V1)</f>
        <v>0</v>
      </c>
      <c r="V713" s="75">
        <f>SUM(BG713*V1)</f>
        <v>0</v>
      </c>
      <c r="W713" s="75">
        <f>IF(U713&lt;4,(W712+1)*V1,W712*V1)</f>
        <v>0</v>
      </c>
      <c r="X713" s="75">
        <f>IF(X712+6&lt;13,(X712+6)*Y1,(X712-6)*Y1)</f>
        <v>0</v>
      </c>
      <c r="Y713" s="75">
        <f>SUM(BG713*Y1)</f>
        <v>0</v>
      </c>
      <c r="Z713" s="75">
        <f>IF(X713&lt;6,(Z712+1)*Y1,Z712*Y1)</f>
        <v>0</v>
      </c>
      <c r="AA713" s="75">
        <f>SUM(AA712*AB1)</f>
        <v>0</v>
      </c>
      <c r="AB713" s="75">
        <f>SUM(BG713*AB1)</f>
        <v>0</v>
      </c>
      <c r="AC713" s="75">
        <f>SUM(AC712+1*AB1)</f>
        <v>0</v>
      </c>
      <c r="AD713" s="75">
        <v>0</v>
      </c>
      <c r="AE713" s="75">
        <v>0</v>
      </c>
      <c r="AF713" s="75">
        <v>0</v>
      </c>
      <c r="AG713" s="75">
        <f>IF(AG712+2&lt;13,(AG712+2)*AH1,(AG712-10)*AH1)</f>
        <v>0</v>
      </c>
      <c r="AH713" s="75">
        <f>SUM(BG713*AH1)</f>
        <v>0</v>
      </c>
      <c r="AI713" s="75">
        <f>IF(AG713&lt;3,(AI712+1)*AH1,AI712*AH1)</f>
        <v>0</v>
      </c>
      <c r="AJ713" s="75">
        <f>IF(AJ711=AJ712,(AJ712+1-AK713)*AL1,AJ712*AL1)</f>
        <v>0</v>
      </c>
      <c r="AK713" s="75">
        <f t="shared" si="555"/>
        <v>0</v>
      </c>
      <c r="AL713" s="75">
        <f>IF(AJ713-AJ712=0,(AL712+15)*AL1,AM1*AL1)</f>
        <v>0</v>
      </c>
      <c r="AM713" s="75">
        <f>IF(AK713=12,(AM712+1)*AL1,AM712*AL1)</f>
        <v>0</v>
      </c>
      <c r="AN713" s="75">
        <f>IF(AN711=AN712,(AN712+1-AO713)*AO1,AN712*AO1)</f>
        <v>0</v>
      </c>
      <c r="AO713" s="75">
        <f t="shared" si="597"/>
        <v>0</v>
      </c>
      <c r="AP713" s="75">
        <f>IF(AN712=AN713,BG713*AO1,(AP712-15)*AO1)</f>
        <v>0</v>
      </c>
      <c r="AQ713" s="75">
        <f>IF(AO713=12,(AQ712+1)*AO1,AQ712*AO1)</f>
        <v>0</v>
      </c>
      <c r="AR713" s="91">
        <f>SUM(MONTH(BC712+14)*AS1)</f>
        <v>0</v>
      </c>
      <c r="AS713" s="91">
        <f>SUM(DAY(BC712+14)*AS1)</f>
        <v>0</v>
      </c>
      <c r="AT713" s="91">
        <f>SUM(YEAR(BC712+14)*AS1)</f>
        <v>0</v>
      </c>
      <c r="AU713" s="91">
        <f>SUM(MONTH(BC712+7)*AV1)</f>
        <v>0</v>
      </c>
      <c r="AV713" s="91">
        <f>SUM(DAY(BC712+7)*AV1)</f>
        <v>0</v>
      </c>
      <c r="AW713" s="91">
        <f>SUM(YEAR(BC712+7)*AV1)</f>
        <v>0</v>
      </c>
      <c r="AX713" s="91">
        <f t="shared" si="575"/>
        <v>1</v>
      </c>
      <c r="AY713" s="91">
        <f t="shared" si="573"/>
        <v>1</v>
      </c>
      <c r="AZ713" s="91">
        <f t="shared" si="574"/>
        <v>0</v>
      </c>
      <c r="BA713" s="91">
        <f t="shared" si="574"/>
        <v>0</v>
      </c>
      <c r="BB713" s="79">
        <f t="shared" si="576"/>
        <v>0</v>
      </c>
      <c r="BC713" s="91">
        <f t="shared" si="577"/>
        <v>0</v>
      </c>
      <c r="BD713" s="75" t="s">
        <v>59</v>
      </c>
      <c r="BE713" s="91">
        <f>IF(BC713&lt;BU42,((BC713*10)+5),999999)</f>
        <v>5</v>
      </c>
      <c r="BF713" s="91">
        <f t="shared" si="578"/>
        <v>1</v>
      </c>
      <c r="BG713" s="75">
        <f t="shared" si="579"/>
        <v>0</v>
      </c>
      <c r="BH713" s="75">
        <f t="shared" si="598"/>
        <v>0</v>
      </c>
      <c r="BI713" s="75" t="b">
        <f t="shared" si="580"/>
        <v>0</v>
      </c>
      <c r="BJ713" s="75">
        <f t="shared" si="581"/>
        <v>0</v>
      </c>
      <c r="BK713" s="75">
        <f t="shared" si="582"/>
        <v>0</v>
      </c>
      <c r="BL713" s="75" t="b">
        <f t="shared" si="583"/>
        <v>1</v>
      </c>
      <c r="BM713" s="75">
        <f t="shared" si="584"/>
        <v>0</v>
      </c>
      <c r="BN713" s="75">
        <f t="shared" si="585"/>
        <v>0</v>
      </c>
      <c r="BO713" s="75" t="b">
        <f t="shared" si="586"/>
        <v>0</v>
      </c>
      <c r="BP713" s="75">
        <f t="shared" si="587"/>
        <v>0</v>
      </c>
      <c r="BQ713" s="75">
        <f t="shared" si="588"/>
        <v>0</v>
      </c>
      <c r="BR713" s="75"/>
      <c r="BS713" s="72" t="b">
        <f t="shared" si="561"/>
        <v>0</v>
      </c>
      <c r="BT713" s="72">
        <f t="shared" si="566"/>
        <v>0</v>
      </c>
      <c r="BU713" s="69" t="str">
        <f t="shared" si="565"/>
        <v/>
      </c>
      <c r="BV713" s="75"/>
      <c r="BW713" s="75"/>
      <c r="BX713" s="105"/>
      <c r="BY713" s="75"/>
      <c r="BZ713" s="75"/>
      <c r="CA713" s="75"/>
      <c r="CB713" s="75"/>
      <c r="CC713" s="75"/>
      <c r="CD713" s="79">
        <f t="shared" si="589"/>
        <v>0</v>
      </c>
      <c r="CE713" s="92">
        <f>IF(CD713&lt;CE3,CD713,CE3)</f>
        <v>0</v>
      </c>
      <c r="CF713" s="72" t="str">
        <f>IF(CE713&gt;=CE3,"BALLOON","PMT")</f>
        <v>PMT</v>
      </c>
      <c r="CG713" s="91">
        <f t="shared" si="599"/>
        <v>0</v>
      </c>
      <c r="CH713" s="91">
        <f>IF(BX1=360,CB5,CG713)</f>
        <v>0</v>
      </c>
      <c r="CI713" s="75" t="b">
        <f t="shared" si="590"/>
        <v>0</v>
      </c>
      <c r="CJ713" s="75">
        <f t="shared" si="600"/>
        <v>0</v>
      </c>
      <c r="CK713" s="75">
        <f>SUM(CJ713*CK1)</f>
        <v>0</v>
      </c>
      <c r="CL713" s="98">
        <f t="shared" si="591"/>
        <v>0</v>
      </c>
      <c r="CM713" s="97">
        <f>IF(CF713="PMT",E16-CL713,0)</f>
        <v>0</v>
      </c>
      <c r="CN713" s="97">
        <f t="shared" si="554"/>
        <v>0</v>
      </c>
      <c r="CO713" s="97">
        <f t="shared" si="592"/>
        <v>0</v>
      </c>
      <c r="CP713" s="97">
        <f t="shared" si="593"/>
        <v>0</v>
      </c>
      <c r="CQ713" s="94">
        <f t="shared" si="594"/>
        <v>0</v>
      </c>
      <c r="CR713" s="95">
        <f t="shared" si="601"/>
        <v>0</v>
      </c>
      <c r="CS713" s="96">
        <f t="shared" si="595"/>
        <v>0</v>
      </c>
      <c r="CT713" s="75">
        <f t="shared" si="553"/>
        <v>0</v>
      </c>
      <c r="CU713" s="99">
        <f t="shared" si="596"/>
        <v>0</v>
      </c>
      <c r="CV713" s="99">
        <f t="shared" si="571"/>
        <v>0</v>
      </c>
      <c r="CW713" s="100">
        <f t="shared" si="602"/>
        <v>0</v>
      </c>
      <c r="CX713" s="75">
        <f>SUM(CR713*CT713*BE1)</f>
        <v>0</v>
      </c>
    </row>
    <row r="714" spans="1:102" ht="18.95" customHeight="1">
      <c r="A714" s="45" t="str">
        <f t="shared" si="570"/>
        <v/>
      </c>
      <c r="B714" s="55" t="str">
        <f t="shared" si="557"/>
        <v/>
      </c>
      <c r="C714" s="47" t="str">
        <f t="shared" si="572"/>
        <v/>
      </c>
      <c r="D714" s="56" t="str">
        <f t="shared" si="558"/>
        <v/>
      </c>
      <c r="E714" s="121" t="str">
        <f t="shared" si="562"/>
        <v/>
      </c>
      <c r="F714" s="121"/>
      <c r="G714" s="57" t="str">
        <f t="shared" si="559"/>
        <v/>
      </c>
      <c r="H714" s="57" t="str">
        <f t="shared" si="560"/>
        <v/>
      </c>
      <c r="I714" s="128" t="str">
        <f t="shared" si="563"/>
        <v/>
      </c>
      <c r="J714" s="128" t="str">
        <f t="shared" si="564"/>
        <v/>
      </c>
      <c r="K714" s="140" t="str">
        <f t="shared" si="603"/>
        <v/>
      </c>
      <c r="L714" s="140"/>
      <c r="M714" s="139" t="str">
        <f t="shared" si="567"/>
        <v/>
      </c>
      <c r="N714" s="139"/>
      <c r="O714" s="46" t="str">
        <f t="shared" si="568"/>
        <v/>
      </c>
      <c r="P714" s="51" t="str">
        <f t="shared" si="569"/>
        <v/>
      </c>
      <c r="Q714" s="51"/>
      <c r="R714" s="75">
        <f>IF(R713+1&lt;13,(R713+1)*S1,1*S1)</f>
        <v>0</v>
      </c>
      <c r="S714" s="75">
        <f>SUM(BG714*S1)</f>
        <v>0</v>
      </c>
      <c r="T714" s="75">
        <f>IF(R714=1,(T713+1)*S1,T713*S1)</f>
        <v>0</v>
      </c>
      <c r="U714" s="75">
        <f>IF(U713+3&lt;13,(U713+3)*V1,(U713-9)*V1)</f>
        <v>0</v>
      </c>
      <c r="V714" s="75">
        <f>SUM(BG714*V1)</f>
        <v>0</v>
      </c>
      <c r="W714" s="75">
        <f>IF(U714&lt;4,(W713+1)*V1,W713*V1)</f>
        <v>0</v>
      </c>
      <c r="X714" s="75">
        <f>IF(X713+6&lt;13,(X713+6)*Y1,(X713-6)*Y1)</f>
        <v>0</v>
      </c>
      <c r="Y714" s="75">
        <f>SUM(BG714*Y1)</f>
        <v>0</v>
      </c>
      <c r="Z714" s="75">
        <f>IF(X714&lt;6,(Z713+1)*Y1,Z713*Y1)</f>
        <v>0</v>
      </c>
      <c r="AA714" s="75">
        <f>SUM(AA713*AB1)</f>
        <v>0</v>
      </c>
      <c r="AB714" s="75">
        <f>SUM(BG714*AB1)</f>
        <v>0</v>
      </c>
      <c r="AC714" s="75">
        <f>SUM(AC713+1*AB1)</f>
        <v>0</v>
      </c>
      <c r="AD714" s="75">
        <v>0</v>
      </c>
      <c r="AE714" s="75">
        <v>0</v>
      </c>
      <c r="AF714" s="75">
        <v>0</v>
      </c>
      <c r="AG714" s="75">
        <f>IF(AG713+2&lt;13,(AG713+2)*AH1,(AG713-10)*AH1)</f>
        <v>0</v>
      </c>
      <c r="AH714" s="75">
        <f>SUM(BG714*AH1)</f>
        <v>0</v>
      </c>
      <c r="AI714" s="75">
        <f>IF(AG714&lt;3,(AI713+1)*AH1,AI713*AH1)</f>
        <v>0</v>
      </c>
      <c r="AJ714" s="75">
        <f>IF(AJ712=AJ713,(AJ713+1-AK714)*AL1,AJ713*AL1)</f>
        <v>0</v>
      </c>
      <c r="AK714" s="75">
        <f t="shared" si="555"/>
        <v>0</v>
      </c>
      <c r="AL714" s="75">
        <f>IF(AJ714-AJ713=0,(AL713+15)*AL1,AM1*AL1)</f>
        <v>0</v>
      </c>
      <c r="AM714" s="75">
        <f>IF(AK714=12,(AM713+1)*AL1,AM713*AL1)</f>
        <v>0</v>
      </c>
      <c r="AN714" s="75">
        <f>IF(AN712=AN713,(AN713+1-AO714)*AO1,AN713*AO1)</f>
        <v>0</v>
      </c>
      <c r="AO714" s="75">
        <f t="shared" si="597"/>
        <v>0</v>
      </c>
      <c r="AP714" s="75">
        <f>IF(AN713=AN714,BG714*AO1,(AP713-15)*AO1)</f>
        <v>0</v>
      </c>
      <c r="AQ714" s="75">
        <f>IF(AO714=12,(AQ713+1)*AO1,AQ713*AO1)</f>
        <v>0</v>
      </c>
      <c r="AR714" s="91">
        <f>SUM(MONTH(BC713+14)*AS1)</f>
        <v>0</v>
      </c>
      <c r="AS714" s="91">
        <f>SUM(DAY(BC713+14)*AS1)</f>
        <v>0</v>
      </c>
      <c r="AT714" s="91">
        <f>SUM(YEAR(BC713+14)*AS1)</f>
        <v>0</v>
      </c>
      <c r="AU714" s="91">
        <f>SUM(MONTH(BC713+7)*AV1)</f>
        <v>0</v>
      </c>
      <c r="AV714" s="91">
        <f>SUM(DAY(BC713+7)*AV1)</f>
        <v>0</v>
      </c>
      <c r="AW714" s="91">
        <f>SUM(YEAR(BC713+7)*AV1)</f>
        <v>0</v>
      </c>
      <c r="AX714" s="91">
        <f t="shared" si="575"/>
        <v>1</v>
      </c>
      <c r="AY714" s="91">
        <f t="shared" si="573"/>
        <v>1</v>
      </c>
      <c r="AZ714" s="91">
        <f t="shared" si="574"/>
        <v>0</v>
      </c>
      <c r="BA714" s="91">
        <f t="shared" si="574"/>
        <v>0</v>
      </c>
      <c r="BB714" s="79">
        <f t="shared" si="576"/>
        <v>0</v>
      </c>
      <c r="BC714" s="91">
        <f t="shared" si="577"/>
        <v>0</v>
      </c>
      <c r="BD714" s="75" t="s">
        <v>59</v>
      </c>
      <c r="BE714" s="91">
        <f>IF(BC714&lt;BU42,((BC714*10)+5),999999)</f>
        <v>5</v>
      </c>
      <c r="BF714" s="91">
        <f t="shared" si="578"/>
        <v>1</v>
      </c>
      <c r="BG714" s="75">
        <f t="shared" si="579"/>
        <v>0</v>
      </c>
      <c r="BH714" s="75">
        <f t="shared" si="598"/>
        <v>0</v>
      </c>
      <c r="BI714" s="75" t="b">
        <f t="shared" si="580"/>
        <v>0</v>
      </c>
      <c r="BJ714" s="75">
        <f t="shared" si="581"/>
        <v>0</v>
      </c>
      <c r="BK714" s="75">
        <f t="shared" si="582"/>
        <v>0</v>
      </c>
      <c r="BL714" s="75" t="b">
        <f t="shared" si="583"/>
        <v>1</v>
      </c>
      <c r="BM714" s="75">
        <f t="shared" si="584"/>
        <v>0</v>
      </c>
      <c r="BN714" s="75">
        <f t="shared" si="585"/>
        <v>0</v>
      </c>
      <c r="BO714" s="75" t="b">
        <f t="shared" si="586"/>
        <v>0</v>
      </c>
      <c r="BP714" s="75">
        <f t="shared" si="587"/>
        <v>0</v>
      </c>
      <c r="BQ714" s="75">
        <f t="shared" si="588"/>
        <v>0</v>
      </c>
      <c r="BR714" s="75"/>
      <c r="BS714" s="72" t="b">
        <f t="shared" si="561"/>
        <v>0</v>
      </c>
      <c r="BT714" s="72">
        <f t="shared" si="566"/>
        <v>0</v>
      </c>
      <c r="BU714" s="69" t="str">
        <f t="shared" si="565"/>
        <v/>
      </c>
      <c r="BV714" s="75"/>
      <c r="BW714" s="75"/>
      <c r="BX714" s="105"/>
      <c r="BY714" s="75"/>
      <c r="BZ714" s="75"/>
      <c r="CA714" s="75"/>
      <c r="CB714" s="75"/>
      <c r="CC714" s="75"/>
      <c r="CD714" s="79">
        <f t="shared" si="589"/>
        <v>0</v>
      </c>
      <c r="CE714" s="92">
        <f>IF(CD714&lt;CE3,CD714,CE3)</f>
        <v>0</v>
      </c>
      <c r="CF714" s="72" t="str">
        <f>IF(CE714&gt;=CE3,"BALLOON","PMT")</f>
        <v>PMT</v>
      </c>
      <c r="CG714" s="91">
        <f t="shared" si="599"/>
        <v>0</v>
      </c>
      <c r="CH714" s="91">
        <f>IF(BX1=360,CB5,CG714)</f>
        <v>0</v>
      </c>
      <c r="CI714" s="75" t="b">
        <f t="shared" si="590"/>
        <v>0</v>
      </c>
      <c r="CJ714" s="75">
        <f t="shared" si="600"/>
        <v>0</v>
      </c>
      <c r="CK714" s="75">
        <f>SUM(CJ714*CK1)</f>
        <v>0</v>
      </c>
      <c r="CL714" s="98">
        <f t="shared" si="591"/>
        <v>0</v>
      </c>
      <c r="CM714" s="97">
        <f>IF(CF714="PMT",E16-CL714,0)</f>
        <v>0</v>
      </c>
      <c r="CN714" s="97">
        <f t="shared" si="554"/>
        <v>0</v>
      </c>
      <c r="CO714" s="97">
        <f t="shared" si="592"/>
        <v>0</v>
      </c>
      <c r="CP714" s="97">
        <f t="shared" si="593"/>
        <v>0</v>
      </c>
      <c r="CQ714" s="94">
        <f t="shared" si="594"/>
        <v>0</v>
      </c>
      <c r="CR714" s="95">
        <f t="shared" si="601"/>
        <v>0</v>
      </c>
      <c r="CS714" s="96">
        <f t="shared" si="595"/>
        <v>0</v>
      </c>
      <c r="CT714" s="75">
        <f t="shared" si="553"/>
        <v>0</v>
      </c>
      <c r="CU714" s="99">
        <f t="shared" si="596"/>
        <v>0</v>
      </c>
      <c r="CV714" s="99">
        <f t="shared" si="571"/>
        <v>0</v>
      </c>
      <c r="CW714" s="100">
        <f t="shared" si="602"/>
        <v>0</v>
      </c>
      <c r="CX714" s="75">
        <f>SUM(CR714*CT714*BE1)</f>
        <v>0</v>
      </c>
    </row>
    <row r="715" spans="1:102" ht="18.95" customHeight="1">
      <c r="A715" s="45" t="str">
        <f t="shared" si="570"/>
        <v/>
      </c>
      <c r="B715" s="55" t="str">
        <f t="shared" si="557"/>
        <v/>
      </c>
      <c r="C715" s="47" t="str">
        <f t="shared" si="572"/>
        <v/>
      </c>
      <c r="D715" s="56" t="str">
        <f t="shared" si="558"/>
        <v/>
      </c>
      <c r="E715" s="121" t="str">
        <f t="shared" si="562"/>
        <v/>
      </c>
      <c r="F715" s="121"/>
      <c r="G715" s="57" t="str">
        <f t="shared" si="559"/>
        <v/>
      </c>
      <c r="H715" s="57" t="str">
        <f t="shared" si="560"/>
        <v/>
      </c>
      <c r="I715" s="128" t="str">
        <f t="shared" si="563"/>
        <v/>
      </c>
      <c r="J715" s="128" t="str">
        <f t="shared" si="564"/>
        <v/>
      </c>
      <c r="K715" s="140" t="str">
        <f t="shared" si="603"/>
        <v/>
      </c>
      <c r="L715" s="140"/>
      <c r="M715" s="139" t="str">
        <f t="shared" si="567"/>
        <v/>
      </c>
      <c r="N715" s="139"/>
      <c r="O715" s="46" t="str">
        <f t="shared" si="568"/>
        <v/>
      </c>
      <c r="P715" s="51" t="str">
        <f t="shared" si="569"/>
        <v/>
      </c>
      <c r="Q715" s="51"/>
      <c r="R715" s="75">
        <f>IF(R714+1&lt;13,(R714+1)*S1,1*S1)</f>
        <v>0</v>
      </c>
      <c r="S715" s="75">
        <f>SUM(BG715*S1)</f>
        <v>0</v>
      </c>
      <c r="T715" s="75">
        <f>IF(R715=1,(T714+1)*S1,T714*S1)</f>
        <v>0</v>
      </c>
      <c r="U715" s="75">
        <f>IF(U714+3&lt;13,(U714+3)*V1,(U714-9)*V1)</f>
        <v>0</v>
      </c>
      <c r="V715" s="75">
        <f>SUM(BG715*V1)</f>
        <v>0</v>
      </c>
      <c r="W715" s="75">
        <f>IF(U715&lt;4,(W714+1)*V1,W714*V1)</f>
        <v>0</v>
      </c>
      <c r="X715" s="75">
        <f>IF(X714+6&lt;13,(X714+6)*Y1,(X714-6)*Y1)</f>
        <v>0</v>
      </c>
      <c r="Y715" s="75">
        <f>SUM(BG715*Y1)</f>
        <v>0</v>
      </c>
      <c r="Z715" s="75">
        <f>IF(X715&lt;6,(Z714+1)*Y1,Z714*Y1)</f>
        <v>0</v>
      </c>
      <c r="AA715" s="75">
        <f>SUM(AA714*AB1)</f>
        <v>0</v>
      </c>
      <c r="AB715" s="75">
        <f>SUM(BG715*AB1)</f>
        <v>0</v>
      </c>
      <c r="AC715" s="75">
        <f>SUM(AC714+1*AB1)</f>
        <v>0</v>
      </c>
      <c r="AD715" s="75">
        <v>0</v>
      </c>
      <c r="AE715" s="75">
        <v>0</v>
      </c>
      <c r="AF715" s="75">
        <v>0</v>
      </c>
      <c r="AG715" s="75">
        <f>IF(AG714+2&lt;13,(AG714+2)*AH1,(AG714-10)*AH1)</f>
        <v>0</v>
      </c>
      <c r="AH715" s="75">
        <f>SUM(BG715*AH1)</f>
        <v>0</v>
      </c>
      <c r="AI715" s="75">
        <f>IF(AG715&lt;3,(AI714+1)*AH1,AI714*AH1)</f>
        <v>0</v>
      </c>
      <c r="AJ715" s="75">
        <f>IF(AJ713=AJ714,(AJ714+1-AK715)*AL1,AJ714*AL1)</f>
        <v>0</v>
      </c>
      <c r="AK715" s="75">
        <f t="shared" si="555"/>
        <v>0</v>
      </c>
      <c r="AL715" s="75">
        <f>IF(AJ715-AJ714=0,(AL714+15)*AL1,AM1*AL1)</f>
        <v>0</v>
      </c>
      <c r="AM715" s="75">
        <f>IF(AK715=12,(AM714+1)*AL1,AM714*AL1)</f>
        <v>0</v>
      </c>
      <c r="AN715" s="75">
        <f>IF(AN713=AN714,(AN714+1-AO715)*AO1,AN714*AO1)</f>
        <v>0</v>
      </c>
      <c r="AO715" s="75">
        <f t="shared" si="597"/>
        <v>0</v>
      </c>
      <c r="AP715" s="75">
        <f>IF(AN714=AN715,BG715*AO1,(AP714-15)*AO1)</f>
        <v>0</v>
      </c>
      <c r="AQ715" s="75">
        <f>IF(AO715=12,(AQ714+1)*AO1,AQ714*AO1)</f>
        <v>0</v>
      </c>
      <c r="AR715" s="91">
        <f>SUM(MONTH(BC714+14)*AS1)</f>
        <v>0</v>
      </c>
      <c r="AS715" s="91">
        <f>SUM(DAY(BC714+14)*AS1)</f>
        <v>0</v>
      </c>
      <c r="AT715" s="91">
        <f>SUM(YEAR(BC714+14)*AS1)</f>
        <v>0</v>
      </c>
      <c r="AU715" s="91">
        <f>SUM(MONTH(BC714+7)*AV1)</f>
        <v>0</v>
      </c>
      <c r="AV715" s="91">
        <f>SUM(DAY(BC714+7)*AV1)</f>
        <v>0</v>
      </c>
      <c r="AW715" s="91">
        <f>SUM(YEAR(BC714+7)*AV1)</f>
        <v>0</v>
      </c>
      <c r="AX715" s="91">
        <f t="shared" si="575"/>
        <v>1</v>
      </c>
      <c r="AY715" s="91">
        <f t="shared" si="573"/>
        <v>1</v>
      </c>
      <c r="AZ715" s="91">
        <f t="shared" si="574"/>
        <v>0</v>
      </c>
      <c r="BA715" s="91">
        <f t="shared" si="574"/>
        <v>0</v>
      </c>
      <c r="BB715" s="79">
        <f t="shared" si="576"/>
        <v>0</v>
      </c>
      <c r="BC715" s="91">
        <f t="shared" si="577"/>
        <v>0</v>
      </c>
      <c r="BD715" s="75" t="s">
        <v>59</v>
      </c>
      <c r="BE715" s="91">
        <f>IF(BC715&lt;BU42,((BC715*10)+5),999999)</f>
        <v>5</v>
      </c>
      <c r="BF715" s="91">
        <f t="shared" si="578"/>
        <v>1</v>
      </c>
      <c r="BG715" s="75">
        <f t="shared" si="579"/>
        <v>0</v>
      </c>
      <c r="BH715" s="75">
        <f t="shared" si="598"/>
        <v>0</v>
      </c>
      <c r="BI715" s="75" t="b">
        <f t="shared" si="580"/>
        <v>0</v>
      </c>
      <c r="BJ715" s="75">
        <f t="shared" si="581"/>
        <v>0</v>
      </c>
      <c r="BK715" s="75">
        <f t="shared" si="582"/>
        <v>0</v>
      </c>
      <c r="BL715" s="75" t="b">
        <f t="shared" si="583"/>
        <v>1</v>
      </c>
      <c r="BM715" s="75">
        <f t="shared" si="584"/>
        <v>0</v>
      </c>
      <c r="BN715" s="75">
        <f t="shared" si="585"/>
        <v>0</v>
      </c>
      <c r="BO715" s="75" t="b">
        <f t="shared" si="586"/>
        <v>0</v>
      </c>
      <c r="BP715" s="75">
        <f t="shared" si="587"/>
        <v>0</v>
      </c>
      <c r="BQ715" s="75">
        <f t="shared" si="588"/>
        <v>0</v>
      </c>
      <c r="BR715" s="75"/>
      <c r="BS715" s="72" t="b">
        <f t="shared" si="561"/>
        <v>0</v>
      </c>
      <c r="BT715" s="72">
        <f t="shared" si="566"/>
        <v>0</v>
      </c>
      <c r="BU715" s="69" t="str">
        <f t="shared" si="565"/>
        <v/>
      </c>
      <c r="BV715" s="75"/>
      <c r="BW715" s="75"/>
      <c r="BX715" s="105"/>
      <c r="BY715" s="75"/>
      <c r="BZ715" s="75"/>
      <c r="CA715" s="75"/>
      <c r="CB715" s="75"/>
      <c r="CC715" s="75"/>
      <c r="CD715" s="79">
        <f t="shared" si="589"/>
        <v>0</v>
      </c>
      <c r="CE715" s="92">
        <f>IF(CD715&lt;CE3,CD715,CE3)</f>
        <v>0</v>
      </c>
      <c r="CF715" s="72" t="str">
        <f>IF(CE715&gt;=CE3,"BALLOON","PMT")</f>
        <v>PMT</v>
      </c>
      <c r="CG715" s="91">
        <f t="shared" si="599"/>
        <v>0</v>
      </c>
      <c r="CH715" s="91">
        <f>IF(BX1=360,CB5,CG715)</f>
        <v>0</v>
      </c>
      <c r="CI715" s="75" t="b">
        <f t="shared" si="590"/>
        <v>0</v>
      </c>
      <c r="CJ715" s="75">
        <f t="shared" si="600"/>
        <v>0</v>
      </c>
      <c r="CK715" s="75">
        <f>SUM(CJ715*CK1)</f>
        <v>0</v>
      </c>
      <c r="CL715" s="98">
        <f t="shared" si="591"/>
        <v>0</v>
      </c>
      <c r="CM715" s="97">
        <f>IF(CF715="PMT",E16-CL715,0)</f>
        <v>0</v>
      </c>
      <c r="CN715" s="97">
        <f t="shared" si="554"/>
        <v>0</v>
      </c>
      <c r="CO715" s="97">
        <f t="shared" si="592"/>
        <v>0</v>
      </c>
      <c r="CP715" s="97">
        <f t="shared" si="593"/>
        <v>0</v>
      </c>
      <c r="CQ715" s="94">
        <f t="shared" si="594"/>
        <v>0</v>
      </c>
      <c r="CR715" s="95">
        <f t="shared" si="601"/>
        <v>0</v>
      </c>
      <c r="CS715" s="96">
        <f t="shared" si="595"/>
        <v>0</v>
      </c>
      <c r="CT715" s="75">
        <f t="shared" si="553"/>
        <v>0</v>
      </c>
      <c r="CU715" s="99">
        <f t="shared" si="596"/>
        <v>0</v>
      </c>
      <c r="CV715" s="99">
        <f t="shared" si="571"/>
        <v>0</v>
      </c>
      <c r="CW715" s="100">
        <f t="shared" si="602"/>
        <v>0</v>
      </c>
      <c r="CX715" s="75">
        <f>SUM(CR715*CT715*BE1)</f>
        <v>0</v>
      </c>
    </row>
    <row r="716" spans="1:102" ht="18.95" customHeight="1">
      <c r="A716" s="45" t="str">
        <f>IF(BT717 &lt; BT718, BT718,"")</f>
        <v/>
      </c>
      <c r="B716" s="55" t="str">
        <f t="shared" si="557"/>
        <v/>
      </c>
      <c r="C716" s="47" t="str">
        <f>IF(CX698=1,CF698,"")</f>
        <v/>
      </c>
      <c r="D716" s="56" t="str">
        <f t="shared" si="558"/>
        <v/>
      </c>
      <c r="E716" s="121" t="str">
        <f t="shared" si="562"/>
        <v/>
      </c>
      <c r="F716" s="121"/>
      <c r="G716" s="57" t="str">
        <f t="shared" si="559"/>
        <v/>
      </c>
      <c r="H716" s="57" t="str">
        <f t="shared" si="560"/>
        <v/>
      </c>
      <c r="I716" s="128" t="str">
        <f t="shared" si="563"/>
        <v/>
      </c>
      <c r="J716" s="128" t="str">
        <f t="shared" si="564"/>
        <v/>
      </c>
      <c r="K716" s="140" t="str">
        <f t="shared" ref="K716" si="604">IF(C716="","","_____________")</f>
        <v/>
      </c>
      <c r="L716" s="140"/>
      <c r="M716" s="139" t="str">
        <f t="shared" si="567"/>
        <v/>
      </c>
      <c r="N716" s="139"/>
      <c r="O716" s="46" t="str">
        <f t="shared" si="568"/>
        <v/>
      </c>
      <c r="P716" s="51" t="str">
        <f t="shared" si="569"/>
        <v/>
      </c>
      <c r="Q716" s="51"/>
      <c r="R716" s="75">
        <f>IF(R715+1&lt;13,(R715+1)*S1,1*S1)</f>
        <v>0</v>
      </c>
      <c r="S716" s="75">
        <f>SUM(BG716*S1)</f>
        <v>0</v>
      </c>
      <c r="T716" s="75">
        <f>IF(R716=1,(T715+1)*S1,T715*S1)</f>
        <v>0</v>
      </c>
      <c r="U716" s="75">
        <f>IF(U715+3&lt;13,(U715+3)*V1,(U715-9)*V1)</f>
        <v>0</v>
      </c>
      <c r="V716" s="75">
        <f>SUM(BG716*V1)</f>
        <v>0</v>
      </c>
      <c r="W716" s="75">
        <f>IF(U716&lt;4,(W715+1)*V1,W715*V1)</f>
        <v>0</v>
      </c>
      <c r="X716" s="75">
        <f>IF(X715+6&lt;13,(X715+6)*Y1,(X715-6)*Y1)</f>
        <v>0</v>
      </c>
      <c r="Y716" s="75">
        <f>SUM(BG716*Y1)</f>
        <v>0</v>
      </c>
      <c r="Z716" s="75">
        <f>IF(X716&lt;6,(Z715+1)*Y1,Z715*Y1)</f>
        <v>0</v>
      </c>
      <c r="AA716" s="75">
        <f>SUM(AA715*AB1)</f>
        <v>0</v>
      </c>
      <c r="AB716" s="75">
        <f>SUM(BG716*AB1)</f>
        <v>0</v>
      </c>
      <c r="AC716" s="75">
        <f>SUM(AC715+1*AB1)</f>
        <v>0</v>
      </c>
      <c r="AD716" s="75">
        <v>0</v>
      </c>
      <c r="AE716" s="75">
        <v>0</v>
      </c>
      <c r="AF716" s="75">
        <v>0</v>
      </c>
      <c r="AG716" s="75">
        <f>IF(AG715+2&lt;13,(AG715+2)*AH1,(AG715-10)*AH1)</f>
        <v>0</v>
      </c>
      <c r="AH716" s="75">
        <f>SUM(BG716*AH1)</f>
        <v>0</v>
      </c>
      <c r="AI716" s="75">
        <f>IF(AG716&lt;3,(AI715+1)*AH1,AI715*AH1)</f>
        <v>0</v>
      </c>
      <c r="AJ716" s="75">
        <f>IF(AJ714=AJ715,(AJ715+1-AK716)*AL1,AJ715*AL1)</f>
        <v>0</v>
      </c>
      <c r="AK716" s="75">
        <f t="shared" si="555"/>
        <v>0</v>
      </c>
      <c r="AL716" s="75">
        <f>IF(AJ716-AJ715=0,(AL715+15)*AL1,AM1*AL1)</f>
        <v>0</v>
      </c>
      <c r="AM716" s="75">
        <f>IF(AK716=12,(AM715+1)*AL1,AM715*AL1)</f>
        <v>0</v>
      </c>
      <c r="AN716" s="75">
        <f>IF(AN714=AN715,(AN715+1-AO716)*AO1,AN715*AO1)</f>
        <v>0</v>
      </c>
      <c r="AO716" s="75">
        <f t="shared" si="597"/>
        <v>0</v>
      </c>
      <c r="AP716" s="75">
        <f>IF(AN715=AN716,BG716*AO1,(AP715-15)*AO1)</f>
        <v>0</v>
      </c>
      <c r="AQ716" s="75">
        <f>IF(AO716=12,(AQ715+1)*AO1,AQ715*AO1)</f>
        <v>0</v>
      </c>
      <c r="AR716" s="91">
        <f>SUM(MONTH(BC715+14)*AS1)</f>
        <v>0</v>
      </c>
      <c r="AS716" s="91">
        <f>SUM(DAY(BC715+14)*AS1)</f>
        <v>0</v>
      </c>
      <c r="AT716" s="91">
        <f>SUM(YEAR(BC715+14)*AS1)</f>
        <v>0</v>
      </c>
      <c r="AU716" s="91">
        <f>SUM(MONTH(BC715+7)*AV1)</f>
        <v>0</v>
      </c>
      <c r="AV716" s="91">
        <f>SUM(DAY(BC715+7)*AV1)</f>
        <v>0</v>
      </c>
      <c r="AW716" s="91">
        <f>SUM(YEAR(BC715+7)*AV1)</f>
        <v>0</v>
      </c>
      <c r="AX716" s="91">
        <f t="shared" si="575"/>
        <v>1</v>
      </c>
      <c r="AY716" s="91">
        <f t="shared" si="573"/>
        <v>1</v>
      </c>
      <c r="AZ716" s="91">
        <f t="shared" si="574"/>
        <v>0</v>
      </c>
      <c r="BA716" s="91">
        <f t="shared" si="574"/>
        <v>0</v>
      </c>
      <c r="BB716" s="79">
        <f t="shared" si="576"/>
        <v>0</v>
      </c>
      <c r="BC716" s="91">
        <f t="shared" si="577"/>
        <v>0</v>
      </c>
      <c r="BD716" s="75" t="s">
        <v>59</v>
      </c>
      <c r="BE716" s="91">
        <f>IF(BC716&lt;BU42,((BC716*10)+5),999999)</f>
        <v>5</v>
      </c>
      <c r="BF716" s="91">
        <f t="shared" si="578"/>
        <v>1</v>
      </c>
      <c r="BG716" s="75">
        <f t="shared" si="579"/>
        <v>0</v>
      </c>
      <c r="BH716" s="75">
        <f t="shared" si="598"/>
        <v>0</v>
      </c>
      <c r="BI716" s="75" t="b">
        <f t="shared" si="580"/>
        <v>0</v>
      </c>
      <c r="BJ716" s="75">
        <f t="shared" si="581"/>
        <v>0</v>
      </c>
      <c r="BK716" s="75">
        <f t="shared" si="582"/>
        <v>0</v>
      </c>
      <c r="BL716" s="75" t="b">
        <f t="shared" si="583"/>
        <v>1</v>
      </c>
      <c r="BM716" s="75">
        <f t="shared" si="584"/>
        <v>0</v>
      </c>
      <c r="BN716" s="75">
        <f t="shared" si="585"/>
        <v>0</v>
      </c>
      <c r="BO716" s="75" t="b">
        <f t="shared" si="586"/>
        <v>0</v>
      </c>
      <c r="BP716" s="75">
        <f t="shared" si="587"/>
        <v>0</v>
      </c>
      <c r="BQ716" s="75">
        <f t="shared" si="588"/>
        <v>0</v>
      </c>
      <c r="BR716" s="75"/>
      <c r="BS716" s="72" t="b">
        <f t="shared" si="561"/>
        <v>0</v>
      </c>
      <c r="BT716" s="72">
        <f t="shared" si="566"/>
        <v>0</v>
      </c>
      <c r="BU716" s="69" t="str">
        <f t="shared" si="565"/>
        <v/>
      </c>
      <c r="BV716" s="75"/>
      <c r="BW716" s="75"/>
      <c r="BX716" s="105"/>
      <c r="BY716" s="75"/>
      <c r="BZ716" s="75"/>
      <c r="CA716" s="75"/>
      <c r="CB716" s="75"/>
      <c r="CC716" s="75"/>
      <c r="CD716" s="79">
        <f t="shared" si="589"/>
        <v>0</v>
      </c>
      <c r="CE716" s="92">
        <f>IF(CD716&lt;CE3,CD716,CE3)</f>
        <v>0</v>
      </c>
      <c r="CF716" s="72" t="str">
        <f>IF(CE716&gt;=CE3,"BALLOON","PMT")</f>
        <v>PMT</v>
      </c>
      <c r="CG716" s="91">
        <f t="shared" si="599"/>
        <v>0</v>
      </c>
      <c r="CH716" s="91">
        <f>IF(BX1=360,CB5,CG716)</f>
        <v>0</v>
      </c>
      <c r="CI716" s="75" t="b">
        <f t="shared" si="590"/>
        <v>0</v>
      </c>
      <c r="CJ716" s="75">
        <f t="shared" si="600"/>
        <v>0</v>
      </c>
      <c r="CK716" s="75">
        <f>SUM(CJ716*CK1)</f>
        <v>0</v>
      </c>
      <c r="CL716" s="98">
        <f t="shared" si="591"/>
        <v>0</v>
      </c>
      <c r="CM716" s="97">
        <f>IF(CF716="PMT",E16-CL716,0)</f>
        <v>0</v>
      </c>
      <c r="CN716" s="97">
        <f t="shared" si="554"/>
        <v>0</v>
      </c>
      <c r="CO716" s="97">
        <f t="shared" si="592"/>
        <v>0</v>
      </c>
      <c r="CP716" s="97">
        <f t="shared" si="593"/>
        <v>0</v>
      </c>
      <c r="CQ716" s="94">
        <f t="shared" si="594"/>
        <v>0</v>
      </c>
      <c r="CR716" s="95">
        <f t="shared" si="601"/>
        <v>0</v>
      </c>
      <c r="CS716" s="96">
        <f t="shared" si="595"/>
        <v>0</v>
      </c>
      <c r="CT716" s="75">
        <f t="shared" si="553"/>
        <v>0</v>
      </c>
      <c r="CU716" s="99">
        <f t="shared" si="596"/>
        <v>0</v>
      </c>
      <c r="CV716" s="99">
        <f t="shared" si="571"/>
        <v>0</v>
      </c>
      <c r="CW716" s="100">
        <f t="shared" si="602"/>
        <v>0</v>
      </c>
      <c r="CX716" s="75">
        <f>SUM(CR716*CT716*BE1)</f>
        <v>0</v>
      </c>
    </row>
    <row r="717" spans="1:102" ht="14.25" hidden="1" customHeight="1">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91"/>
      <c r="AS717" s="91"/>
      <c r="AT717" s="91"/>
      <c r="AU717" s="91"/>
      <c r="AV717" s="91"/>
      <c r="AW717" s="91"/>
      <c r="AX717" s="91"/>
      <c r="AY717" s="91"/>
      <c r="AZ717" s="91"/>
      <c r="BA717" s="91"/>
      <c r="BB717" s="79"/>
      <c r="BC717" s="91"/>
      <c r="BD717" s="75"/>
      <c r="BE717" s="91"/>
      <c r="BF717" s="91"/>
      <c r="BG717" s="75"/>
      <c r="BH717" s="75"/>
      <c r="BI717" s="75"/>
      <c r="BJ717" s="75"/>
      <c r="BK717" s="75"/>
      <c r="BL717" s="75"/>
      <c r="BM717" s="75"/>
      <c r="BN717" s="75"/>
      <c r="BO717" s="75"/>
      <c r="BP717" s="75"/>
      <c r="BQ717" s="75"/>
      <c r="BR717" s="75"/>
      <c r="BS717" s="72" t="b">
        <f t="shared" si="561"/>
        <v>0</v>
      </c>
      <c r="BT717" s="72">
        <f t="shared" si="566"/>
        <v>0</v>
      </c>
      <c r="BU717" s="69" t="str">
        <f t="shared" si="565"/>
        <v/>
      </c>
      <c r="BV717" s="75"/>
      <c r="BW717" s="75"/>
      <c r="BX717" s="105"/>
      <c r="BY717" s="75"/>
      <c r="BZ717" s="75"/>
      <c r="CA717" s="75"/>
      <c r="CB717" s="75"/>
      <c r="CC717" s="75"/>
      <c r="CD717" s="79">
        <f t="shared" si="589"/>
        <v>0</v>
      </c>
      <c r="CE717" s="92">
        <f>IF(CD717&lt;CE3,CD717,CE3)</f>
        <v>0</v>
      </c>
      <c r="CF717" s="72" t="str">
        <f>IF(CE717&gt;=CE3,"BALLOON","PMT")</f>
        <v>PMT</v>
      </c>
      <c r="CG717" s="91">
        <f t="shared" si="599"/>
        <v>0</v>
      </c>
      <c r="CH717" s="91">
        <f>IF(BX1=360,CB5,CG717)</f>
        <v>0</v>
      </c>
      <c r="CI717" s="75" t="b">
        <f t="shared" si="590"/>
        <v>0</v>
      </c>
      <c r="CJ717" s="75">
        <f t="shared" si="600"/>
        <v>0</v>
      </c>
      <c r="CK717" s="75">
        <f>SUM(CJ717*CK1)</f>
        <v>0</v>
      </c>
      <c r="CL717" s="98">
        <f t="shared" si="591"/>
        <v>0</v>
      </c>
      <c r="CM717" s="97">
        <f>IF(CF717="PMT",E16-CL717,0)</f>
        <v>0</v>
      </c>
      <c r="CN717" s="97">
        <f t="shared" si="554"/>
        <v>0</v>
      </c>
      <c r="CO717" s="97">
        <f t="shared" si="592"/>
        <v>0</v>
      </c>
      <c r="CP717" s="97">
        <f t="shared" si="593"/>
        <v>0</v>
      </c>
      <c r="CQ717" s="94">
        <f t="shared" si="594"/>
        <v>0</v>
      </c>
      <c r="CR717" s="95">
        <f t="shared" si="601"/>
        <v>0</v>
      </c>
      <c r="CS717" s="96">
        <f t="shared" si="595"/>
        <v>0</v>
      </c>
      <c r="CT717" s="75">
        <f t="shared" si="553"/>
        <v>0</v>
      </c>
      <c r="CU717" s="99">
        <f t="shared" si="596"/>
        <v>0</v>
      </c>
      <c r="CV717" s="99">
        <f t="shared" si="571"/>
        <v>0</v>
      </c>
      <c r="CW717" s="100">
        <f t="shared" si="602"/>
        <v>0</v>
      </c>
      <c r="CX717" s="75"/>
    </row>
    <row r="718" spans="1:102" ht="14.25" hidden="1" customHeight="1">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91"/>
      <c r="AS718" s="91"/>
      <c r="AT718" s="91"/>
      <c r="AU718" s="91"/>
      <c r="AV718" s="91"/>
      <c r="AW718" s="91"/>
      <c r="AX718" s="91"/>
      <c r="AY718" s="91"/>
      <c r="AZ718" s="91"/>
      <c r="BA718" s="91"/>
      <c r="BB718" s="79"/>
      <c r="BC718" s="91"/>
      <c r="BD718" s="75"/>
      <c r="BE718" s="91"/>
      <c r="BF718" s="91"/>
      <c r="BG718" s="75"/>
      <c r="BH718" s="75"/>
      <c r="BI718" s="75"/>
      <c r="BJ718" s="75"/>
      <c r="BK718" s="75"/>
      <c r="BL718" s="75"/>
      <c r="BM718" s="75"/>
      <c r="BN718" s="75"/>
      <c r="BO718" s="75"/>
      <c r="BP718" s="75"/>
      <c r="BQ718" s="75"/>
      <c r="BR718" s="75"/>
      <c r="BS718" s="72" t="b">
        <f t="shared" si="561"/>
        <v>0</v>
      </c>
      <c r="BT718" s="72">
        <f t="shared" si="566"/>
        <v>0</v>
      </c>
      <c r="BU718" s="69" t="str">
        <f t="shared" si="565"/>
        <v/>
      </c>
      <c r="BV718" s="75"/>
      <c r="BW718" s="75"/>
      <c r="BX718" s="105"/>
      <c r="BY718" s="75"/>
      <c r="BZ718" s="75"/>
      <c r="CA718" s="75"/>
      <c r="CB718" s="75"/>
      <c r="CC718" s="75"/>
      <c r="CD718" s="91"/>
      <c r="CE718" s="91"/>
      <c r="CF718" s="91"/>
      <c r="CG718" s="93"/>
      <c r="CH718" s="91"/>
      <c r="CI718" s="75"/>
      <c r="CJ718" s="75"/>
      <c r="CK718" s="75"/>
      <c r="CL718" s="75"/>
      <c r="CM718" s="75"/>
      <c r="CN718" s="75"/>
      <c r="CO718" s="75"/>
      <c r="CP718" s="75"/>
      <c r="CQ718" s="75"/>
      <c r="CR718" s="69"/>
      <c r="CS718" s="75"/>
      <c r="CT718" s="75"/>
      <c r="CU718" s="80"/>
      <c r="CV718" s="80"/>
      <c r="CW718" s="75"/>
      <c r="CX718" s="75"/>
    </row>
  </sheetData>
  <sheetProtection password="90CF" sheet="1" objects="1" scenarios="1" selectLockedCells="1"/>
  <mergeCells count="2830">
    <mergeCell ref="B6:C6"/>
    <mergeCell ref="D6:F6"/>
    <mergeCell ref="K6:O6"/>
    <mergeCell ref="D7:F7"/>
    <mergeCell ref="K7:O7"/>
    <mergeCell ref="K8:O8"/>
    <mergeCell ref="A7:C7"/>
    <mergeCell ref="BL4:BN4"/>
    <mergeCell ref="BO4:BQ4"/>
    <mergeCell ref="B5:P5"/>
    <mergeCell ref="AD2:AF2"/>
    <mergeCell ref="AG2:AI2"/>
    <mergeCell ref="AJ2:AM2"/>
    <mergeCell ref="AN2:AQ2"/>
    <mergeCell ref="AU2:AW2"/>
    <mergeCell ref="R2:T2"/>
    <mergeCell ref="U2:W2"/>
    <mergeCell ref="X2:Z2"/>
    <mergeCell ref="AA2:AC2"/>
    <mergeCell ref="B4:G4"/>
    <mergeCell ref="I4:P4"/>
    <mergeCell ref="BI4:BK4"/>
    <mergeCell ref="G3:J3"/>
    <mergeCell ref="K3:O3"/>
    <mergeCell ref="G2:J2"/>
    <mergeCell ref="O21:O22"/>
    <mergeCell ref="K12:O13"/>
    <mergeCell ref="P21:P22"/>
    <mergeCell ref="M21:N22"/>
    <mergeCell ref="I21:J22"/>
    <mergeCell ref="A21:A22"/>
    <mergeCell ref="C21:C22"/>
    <mergeCell ref="D21:D22"/>
    <mergeCell ref="H21:H22"/>
    <mergeCell ref="B8:C8"/>
    <mergeCell ref="D8:E8"/>
    <mergeCell ref="B21:B22"/>
    <mergeCell ref="G8:H12"/>
    <mergeCell ref="E18:F18"/>
    <mergeCell ref="E13:F13"/>
    <mergeCell ref="E14:F14"/>
    <mergeCell ref="E15:F15"/>
    <mergeCell ref="E16:F16"/>
    <mergeCell ref="E17:F17"/>
    <mergeCell ref="E19:F19"/>
    <mergeCell ref="K9:O9"/>
    <mergeCell ref="K10:O10"/>
    <mergeCell ref="K11:O11"/>
    <mergeCell ref="J15:P15"/>
    <mergeCell ref="K26:L26"/>
    <mergeCell ref="K27:L27"/>
    <mergeCell ref="K28:L28"/>
    <mergeCell ref="K29:L29"/>
    <mergeCell ref="K30:L30"/>
    <mergeCell ref="K31:L31"/>
    <mergeCell ref="K32:L32"/>
    <mergeCell ref="K33:L33"/>
    <mergeCell ref="K34:L34"/>
    <mergeCell ref="M24:N24"/>
    <mergeCell ref="M25:N25"/>
    <mergeCell ref="M26:N26"/>
    <mergeCell ref="M27:N27"/>
    <mergeCell ref="M28:N28"/>
    <mergeCell ref="M29:N29"/>
    <mergeCell ref="M30:N30"/>
    <mergeCell ref="M31:N31"/>
    <mergeCell ref="M32:N32"/>
    <mergeCell ref="M33:N33"/>
    <mergeCell ref="K24:L24"/>
    <mergeCell ref="K25:L25"/>
    <mergeCell ref="K42:L42"/>
    <mergeCell ref="K43:L43"/>
    <mergeCell ref="K44:L44"/>
    <mergeCell ref="K45:L45"/>
    <mergeCell ref="K46:L46"/>
    <mergeCell ref="K47:L47"/>
    <mergeCell ref="K48:L48"/>
    <mergeCell ref="K49:L49"/>
    <mergeCell ref="K50:L50"/>
    <mergeCell ref="M34:N34"/>
    <mergeCell ref="K35:L35"/>
    <mergeCell ref="M35:N35"/>
    <mergeCell ref="K36:L36"/>
    <mergeCell ref="K37:L37"/>
    <mergeCell ref="K38:L38"/>
    <mergeCell ref="K39:L39"/>
    <mergeCell ref="K40:L40"/>
    <mergeCell ref="K41:L41"/>
    <mergeCell ref="M36:N36"/>
    <mergeCell ref="M37:N37"/>
    <mergeCell ref="M38:N38"/>
    <mergeCell ref="M39:N39"/>
    <mergeCell ref="M40:N40"/>
    <mergeCell ref="M41:N41"/>
    <mergeCell ref="K60:L60"/>
    <mergeCell ref="K61:L61"/>
    <mergeCell ref="K62:L62"/>
    <mergeCell ref="K63:L63"/>
    <mergeCell ref="K64:L64"/>
    <mergeCell ref="K65:L65"/>
    <mergeCell ref="K66:L66"/>
    <mergeCell ref="K67:L67"/>
    <mergeCell ref="K68:L68"/>
    <mergeCell ref="K51:L51"/>
    <mergeCell ref="K52:L52"/>
    <mergeCell ref="K53:L53"/>
    <mergeCell ref="K54:L54"/>
    <mergeCell ref="K55:L55"/>
    <mergeCell ref="K56:L56"/>
    <mergeCell ref="K57:L57"/>
    <mergeCell ref="K58:L58"/>
    <mergeCell ref="K59:L59"/>
    <mergeCell ref="K78:L78"/>
    <mergeCell ref="K79:L79"/>
    <mergeCell ref="K80:L80"/>
    <mergeCell ref="K81:L81"/>
    <mergeCell ref="K82:L82"/>
    <mergeCell ref="K83:L83"/>
    <mergeCell ref="K84:L84"/>
    <mergeCell ref="K85:L85"/>
    <mergeCell ref="K86:L86"/>
    <mergeCell ref="K69:L69"/>
    <mergeCell ref="K70:L70"/>
    <mergeCell ref="K71:L71"/>
    <mergeCell ref="K72:L72"/>
    <mergeCell ref="K73:L73"/>
    <mergeCell ref="K74:L74"/>
    <mergeCell ref="K75:L75"/>
    <mergeCell ref="K76:L76"/>
    <mergeCell ref="K77:L77"/>
    <mergeCell ref="K96:L96"/>
    <mergeCell ref="K97:L97"/>
    <mergeCell ref="K98:L98"/>
    <mergeCell ref="K99:L99"/>
    <mergeCell ref="K100:L100"/>
    <mergeCell ref="K101:L101"/>
    <mergeCell ref="K102:L102"/>
    <mergeCell ref="K103:L103"/>
    <mergeCell ref="K104:L104"/>
    <mergeCell ref="K87:L87"/>
    <mergeCell ref="K88:L88"/>
    <mergeCell ref="K89:L89"/>
    <mergeCell ref="K90:L90"/>
    <mergeCell ref="K91:L91"/>
    <mergeCell ref="K92:L92"/>
    <mergeCell ref="K93:L93"/>
    <mergeCell ref="K94:L94"/>
    <mergeCell ref="K95:L95"/>
    <mergeCell ref="K114:L114"/>
    <mergeCell ref="K115:L115"/>
    <mergeCell ref="K116:L116"/>
    <mergeCell ref="K117:L117"/>
    <mergeCell ref="K118:L118"/>
    <mergeCell ref="K119:L119"/>
    <mergeCell ref="K120:L120"/>
    <mergeCell ref="K121:L121"/>
    <mergeCell ref="K122:L122"/>
    <mergeCell ref="K105:L105"/>
    <mergeCell ref="K106:L106"/>
    <mergeCell ref="K107:L107"/>
    <mergeCell ref="K108:L108"/>
    <mergeCell ref="K109:L109"/>
    <mergeCell ref="K110:L110"/>
    <mergeCell ref="K111:L111"/>
    <mergeCell ref="K112:L112"/>
    <mergeCell ref="K113:L113"/>
    <mergeCell ref="K132:L132"/>
    <mergeCell ref="K133:L133"/>
    <mergeCell ref="K134:L134"/>
    <mergeCell ref="K135:L135"/>
    <mergeCell ref="K136:L136"/>
    <mergeCell ref="K137:L137"/>
    <mergeCell ref="K138:L138"/>
    <mergeCell ref="K139:L139"/>
    <mergeCell ref="K140:L140"/>
    <mergeCell ref="K123:L123"/>
    <mergeCell ref="K124:L124"/>
    <mergeCell ref="K125:L125"/>
    <mergeCell ref="K126:L126"/>
    <mergeCell ref="K127:L127"/>
    <mergeCell ref="K128:L128"/>
    <mergeCell ref="K129:L129"/>
    <mergeCell ref="K130:L130"/>
    <mergeCell ref="K131:L131"/>
    <mergeCell ref="K150:L150"/>
    <mergeCell ref="K151:L151"/>
    <mergeCell ref="K152:L152"/>
    <mergeCell ref="K153:L153"/>
    <mergeCell ref="K154:L154"/>
    <mergeCell ref="K155:L155"/>
    <mergeCell ref="K156:L156"/>
    <mergeCell ref="K157:L157"/>
    <mergeCell ref="K158:L158"/>
    <mergeCell ref="K141:L141"/>
    <mergeCell ref="K142:L142"/>
    <mergeCell ref="K143:L143"/>
    <mergeCell ref="K144:L144"/>
    <mergeCell ref="K145:L145"/>
    <mergeCell ref="K146:L146"/>
    <mergeCell ref="K147:L147"/>
    <mergeCell ref="K148:L148"/>
    <mergeCell ref="K149:L149"/>
    <mergeCell ref="K168:L168"/>
    <mergeCell ref="K169:L169"/>
    <mergeCell ref="K170:L170"/>
    <mergeCell ref="K171:L171"/>
    <mergeCell ref="K172:L172"/>
    <mergeCell ref="K173:L173"/>
    <mergeCell ref="K174:L174"/>
    <mergeCell ref="K175:L175"/>
    <mergeCell ref="K176:L176"/>
    <mergeCell ref="K159:L159"/>
    <mergeCell ref="K160:L160"/>
    <mergeCell ref="K161:L161"/>
    <mergeCell ref="K162:L162"/>
    <mergeCell ref="K163:L163"/>
    <mergeCell ref="K164:L164"/>
    <mergeCell ref="K165:L165"/>
    <mergeCell ref="K166:L166"/>
    <mergeCell ref="K167:L167"/>
    <mergeCell ref="K186:L186"/>
    <mergeCell ref="K187:L187"/>
    <mergeCell ref="K188:L188"/>
    <mergeCell ref="K189:L189"/>
    <mergeCell ref="K190:L190"/>
    <mergeCell ref="K191:L191"/>
    <mergeCell ref="K192:L192"/>
    <mergeCell ref="K193:L193"/>
    <mergeCell ref="K194:L194"/>
    <mergeCell ref="K177:L177"/>
    <mergeCell ref="K178:L178"/>
    <mergeCell ref="K179:L179"/>
    <mergeCell ref="K180:L180"/>
    <mergeCell ref="K181:L181"/>
    <mergeCell ref="K182:L182"/>
    <mergeCell ref="K183:L183"/>
    <mergeCell ref="K184:L184"/>
    <mergeCell ref="K185:L185"/>
    <mergeCell ref="K204:L204"/>
    <mergeCell ref="K205:L205"/>
    <mergeCell ref="K206:L206"/>
    <mergeCell ref="K207:L207"/>
    <mergeCell ref="K208:L208"/>
    <mergeCell ref="K209:L209"/>
    <mergeCell ref="K210:L210"/>
    <mergeCell ref="K211:L211"/>
    <mergeCell ref="K212:L212"/>
    <mergeCell ref="K195:L195"/>
    <mergeCell ref="K196:L196"/>
    <mergeCell ref="K197:L197"/>
    <mergeCell ref="K198:L198"/>
    <mergeCell ref="K199:L199"/>
    <mergeCell ref="K200:L200"/>
    <mergeCell ref="K201:L201"/>
    <mergeCell ref="K202:L202"/>
    <mergeCell ref="K203:L203"/>
    <mergeCell ref="K222:L222"/>
    <mergeCell ref="K223:L223"/>
    <mergeCell ref="K224:L224"/>
    <mergeCell ref="K225:L225"/>
    <mergeCell ref="K226:L226"/>
    <mergeCell ref="K227:L227"/>
    <mergeCell ref="K228:L228"/>
    <mergeCell ref="K229:L229"/>
    <mergeCell ref="K230:L230"/>
    <mergeCell ref="K213:L213"/>
    <mergeCell ref="K214:L214"/>
    <mergeCell ref="K215:L215"/>
    <mergeCell ref="K216:L216"/>
    <mergeCell ref="K217:L217"/>
    <mergeCell ref="K218:L218"/>
    <mergeCell ref="K219:L219"/>
    <mergeCell ref="K220:L220"/>
    <mergeCell ref="K221:L221"/>
    <mergeCell ref="K240:L240"/>
    <mergeCell ref="K241:L241"/>
    <mergeCell ref="K242:L242"/>
    <mergeCell ref="K243:L243"/>
    <mergeCell ref="K244:L244"/>
    <mergeCell ref="K245:L245"/>
    <mergeCell ref="K246:L246"/>
    <mergeCell ref="K247:L247"/>
    <mergeCell ref="K248:L248"/>
    <mergeCell ref="K231:L231"/>
    <mergeCell ref="K232:L232"/>
    <mergeCell ref="K233:L233"/>
    <mergeCell ref="K234:L234"/>
    <mergeCell ref="K235:L235"/>
    <mergeCell ref="K236:L236"/>
    <mergeCell ref="K237:L237"/>
    <mergeCell ref="K238:L238"/>
    <mergeCell ref="K239:L239"/>
    <mergeCell ref="K258:L258"/>
    <mergeCell ref="K259:L259"/>
    <mergeCell ref="K260:L260"/>
    <mergeCell ref="K261:L261"/>
    <mergeCell ref="K262:L262"/>
    <mergeCell ref="K263:L263"/>
    <mergeCell ref="K264:L264"/>
    <mergeCell ref="K265:L265"/>
    <mergeCell ref="K266:L266"/>
    <mergeCell ref="K249:L249"/>
    <mergeCell ref="K250:L250"/>
    <mergeCell ref="K251:L251"/>
    <mergeCell ref="K252:L252"/>
    <mergeCell ref="K253:L253"/>
    <mergeCell ref="K254:L254"/>
    <mergeCell ref="K255:L255"/>
    <mergeCell ref="K256:L256"/>
    <mergeCell ref="K257:L257"/>
    <mergeCell ref="K276:L276"/>
    <mergeCell ref="K277:L277"/>
    <mergeCell ref="K278:L278"/>
    <mergeCell ref="K279:L279"/>
    <mergeCell ref="K280:L280"/>
    <mergeCell ref="K281:L281"/>
    <mergeCell ref="K282:L282"/>
    <mergeCell ref="K283:L283"/>
    <mergeCell ref="K284:L284"/>
    <mergeCell ref="K267:L267"/>
    <mergeCell ref="K268:L268"/>
    <mergeCell ref="K269:L269"/>
    <mergeCell ref="K270:L270"/>
    <mergeCell ref="K271:L271"/>
    <mergeCell ref="K272:L272"/>
    <mergeCell ref="K273:L273"/>
    <mergeCell ref="K274:L274"/>
    <mergeCell ref="K275:L275"/>
    <mergeCell ref="K294:L294"/>
    <mergeCell ref="K295:L295"/>
    <mergeCell ref="K296:L296"/>
    <mergeCell ref="K297:L297"/>
    <mergeCell ref="K298:L298"/>
    <mergeCell ref="K299:L299"/>
    <mergeCell ref="K300:L300"/>
    <mergeCell ref="K301:L301"/>
    <mergeCell ref="K302:L302"/>
    <mergeCell ref="K285:L285"/>
    <mergeCell ref="K286:L286"/>
    <mergeCell ref="K287:L287"/>
    <mergeCell ref="K288:L288"/>
    <mergeCell ref="K289:L289"/>
    <mergeCell ref="K290:L290"/>
    <mergeCell ref="K291:L291"/>
    <mergeCell ref="K292:L292"/>
    <mergeCell ref="K293:L293"/>
    <mergeCell ref="K312:L312"/>
    <mergeCell ref="K313:L313"/>
    <mergeCell ref="K314:L314"/>
    <mergeCell ref="K315:L315"/>
    <mergeCell ref="K316:L316"/>
    <mergeCell ref="K317:L317"/>
    <mergeCell ref="K318:L318"/>
    <mergeCell ref="K319:L319"/>
    <mergeCell ref="K320:L320"/>
    <mergeCell ref="K303:L303"/>
    <mergeCell ref="K304:L304"/>
    <mergeCell ref="K305:L305"/>
    <mergeCell ref="K306:L306"/>
    <mergeCell ref="K307:L307"/>
    <mergeCell ref="K308:L308"/>
    <mergeCell ref="K309:L309"/>
    <mergeCell ref="K310:L310"/>
    <mergeCell ref="K311:L311"/>
    <mergeCell ref="K330:L330"/>
    <mergeCell ref="K331:L331"/>
    <mergeCell ref="K332:L332"/>
    <mergeCell ref="K333:L333"/>
    <mergeCell ref="K334:L334"/>
    <mergeCell ref="K335:L335"/>
    <mergeCell ref="K336:L336"/>
    <mergeCell ref="K337:L337"/>
    <mergeCell ref="K338:L338"/>
    <mergeCell ref="K321:L321"/>
    <mergeCell ref="K322:L322"/>
    <mergeCell ref="K323:L323"/>
    <mergeCell ref="K324:L324"/>
    <mergeCell ref="K325:L325"/>
    <mergeCell ref="K326:L326"/>
    <mergeCell ref="K327:L327"/>
    <mergeCell ref="K328:L328"/>
    <mergeCell ref="K329:L329"/>
    <mergeCell ref="K348:L348"/>
    <mergeCell ref="K349:L349"/>
    <mergeCell ref="K350:L350"/>
    <mergeCell ref="K351:L351"/>
    <mergeCell ref="K352:L352"/>
    <mergeCell ref="K353:L353"/>
    <mergeCell ref="K354:L354"/>
    <mergeCell ref="K355:L355"/>
    <mergeCell ref="K356:L356"/>
    <mergeCell ref="K339:L339"/>
    <mergeCell ref="K340:L340"/>
    <mergeCell ref="K341:L341"/>
    <mergeCell ref="K342:L342"/>
    <mergeCell ref="K343:L343"/>
    <mergeCell ref="K344:L344"/>
    <mergeCell ref="K345:L345"/>
    <mergeCell ref="K346:L346"/>
    <mergeCell ref="K347:L347"/>
    <mergeCell ref="K366:L366"/>
    <mergeCell ref="K367:L367"/>
    <mergeCell ref="K368:L368"/>
    <mergeCell ref="K369:L369"/>
    <mergeCell ref="K370:L370"/>
    <mergeCell ref="K371:L371"/>
    <mergeCell ref="K372:L372"/>
    <mergeCell ref="K373:L373"/>
    <mergeCell ref="K374:L374"/>
    <mergeCell ref="K357:L357"/>
    <mergeCell ref="K358:L358"/>
    <mergeCell ref="K359:L359"/>
    <mergeCell ref="K360:L360"/>
    <mergeCell ref="K361:L361"/>
    <mergeCell ref="K362:L362"/>
    <mergeCell ref="K363:L363"/>
    <mergeCell ref="K364:L364"/>
    <mergeCell ref="K365:L365"/>
    <mergeCell ref="K384:L384"/>
    <mergeCell ref="K385:L385"/>
    <mergeCell ref="K386:L386"/>
    <mergeCell ref="K387:L387"/>
    <mergeCell ref="K388:L388"/>
    <mergeCell ref="K389:L389"/>
    <mergeCell ref="K390:L390"/>
    <mergeCell ref="K391:L391"/>
    <mergeCell ref="K392:L392"/>
    <mergeCell ref="K375:L375"/>
    <mergeCell ref="K376:L376"/>
    <mergeCell ref="K377:L377"/>
    <mergeCell ref="K378:L378"/>
    <mergeCell ref="K379:L379"/>
    <mergeCell ref="K380:L380"/>
    <mergeCell ref="K381:L381"/>
    <mergeCell ref="K382:L382"/>
    <mergeCell ref="K383:L383"/>
    <mergeCell ref="K402:L402"/>
    <mergeCell ref="K403:L403"/>
    <mergeCell ref="K404:L404"/>
    <mergeCell ref="K405:L405"/>
    <mergeCell ref="K406:L406"/>
    <mergeCell ref="K407:L407"/>
    <mergeCell ref="K408:L408"/>
    <mergeCell ref="K409:L409"/>
    <mergeCell ref="K410:L410"/>
    <mergeCell ref="K393:L393"/>
    <mergeCell ref="K394:L394"/>
    <mergeCell ref="K395:L395"/>
    <mergeCell ref="K396:L396"/>
    <mergeCell ref="K397:L397"/>
    <mergeCell ref="K398:L398"/>
    <mergeCell ref="K399:L399"/>
    <mergeCell ref="K400:L400"/>
    <mergeCell ref="K401:L401"/>
    <mergeCell ref="K420:L420"/>
    <mergeCell ref="K421:L421"/>
    <mergeCell ref="K422:L422"/>
    <mergeCell ref="K423:L423"/>
    <mergeCell ref="K424:L424"/>
    <mergeCell ref="K425:L425"/>
    <mergeCell ref="K426:L426"/>
    <mergeCell ref="K427:L427"/>
    <mergeCell ref="K428:L428"/>
    <mergeCell ref="K411:L411"/>
    <mergeCell ref="K412:L412"/>
    <mergeCell ref="K413:L413"/>
    <mergeCell ref="K414:L414"/>
    <mergeCell ref="K415:L415"/>
    <mergeCell ref="K416:L416"/>
    <mergeCell ref="K417:L417"/>
    <mergeCell ref="K418:L418"/>
    <mergeCell ref="K419:L419"/>
    <mergeCell ref="K438:L438"/>
    <mergeCell ref="K439:L439"/>
    <mergeCell ref="K440:L440"/>
    <mergeCell ref="K441:L441"/>
    <mergeCell ref="K442:L442"/>
    <mergeCell ref="K443:L443"/>
    <mergeCell ref="K444:L444"/>
    <mergeCell ref="K445:L445"/>
    <mergeCell ref="K446:L446"/>
    <mergeCell ref="K429:L429"/>
    <mergeCell ref="K430:L430"/>
    <mergeCell ref="K431:L431"/>
    <mergeCell ref="K432:L432"/>
    <mergeCell ref="K433:L433"/>
    <mergeCell ref="K434:L434"/>
    <mergeCell ref="K435:L435"/>
    <mergeCell ref="K436:L436"/>
    <mergeCell ref="K437:L437"/>
    <mergeCell ref="K456:L456"/>
    <mergeCell ref="K457:L457"/>
    <mergeCell ref="K458:L458"/>
    <mergeCell ref="K459:L459"/>
    <mergeCell ref="K460:L460"/>
    <mergeCell ref="K461:L461"/>
    <mergeCell ref="K462:L462"/>
    <mergeCell ref="K463:L463"/>
    <mergeCell ref="K464:L464"/>
    <mergeCell ref="K447:L447"/>
    <mergeCell ref="K448:L448"/>
    <mergeCell ref="K449:L449"/>
    <mergeCell ref="K450:L450"/>
    <mergeCell ref="K451:L451"/>
    <mergeCell ref="K452:L452"/>
    <mergeCell ref="K453:L453"/>
    <mergeCell ref="K454:L454"/>
    <mergeCell ref="K455:L455"/>
    <mergeCell ref="K474:L474"/>
    <mergeCell ref="K475:L475"/>
    <mergeCell ref="K476:L476"/>
    <mergeCell ref="K477:L477"/>
    <mergeCell ref="K478:L478"/>
    <mergeCell ref="K479:L479"/>
    <mergeCell ref="K480:L480"/>
    <mergeCell ref="K481:L481"/>
    <mergeCell ref="K482:L482"/>
    <mergeCell ref="K465:L465"/>
    <mergeCell ref="K466:L466"/>
    <mergeCell ref="K467:L467"/>
    <mergeCell ref="K468:L468"/>
    <mergeCell ref="K469:L469"/>
    <mergeCell ref="K470:L470"/>
    <mergeCell ref="K471:L471"/>
    <mergeCell ref="K472:L472"/>
    <mergeCell ref="K473:L473"/>
    <mergeCell ref="K492:L492"/>
    <mergeCell ref="K493:L493"/>
    <mergeCell ref="K494:L494"/>
    <mergeCell ref="K495:L495"/>
    <mergeCell ref="K496:L496"/>
    <mergeCell ref="K497:L497"/>
    <mergeCell ref="K498:L498"/>
    <mergeCell ref="K499:L499"/>
    <mergeCell ref="K500:L500"/>
    <mergeCell ref="K483:L483"/>
    <mergeCell ref="K484:L484"/>
    <mergeCell ref="K485:L485"/>
    <mergeCell ref="K486:L486"/>
    <mergeCell ref="K487:L487"/>
    <mergeCell ref="K488:L488"/>
    <mergeCell ref="K489:L489"/>
    <mergeCell ref="K490:L490"/>
    <mergeCell ref="K491:L491"/>
    <mergeCell ref="K510:L510"/>
    <mergeCell ref="K511:L511"/>
    <mergeCell ref="K512:L512"/>
    <mergeCell ref="K513:L513"/>
    <mergeCell ref="K514:L514"/>
    <mergeCell ref="K515:L515"/>
    <mergeCell ref="K516:L516"/>
    <mergeCell ref="K517:L517"/>
    <mergeCell ref="K518:L518"/>
    <mergeCell ref="K501:L501"/>
    <mergeCell ref="K502:L502"/>
    <mergeCell ref="K503:L503"/>
    <mergeCell ref="K504:L504"/>
    <mergeCell ref="K505:L505"/>
    <mergeCell ref="K506:L506"/>
    <mergeCell ref="K507:L507"/>
    <mergeCell ref="K508:L508"/>
    <mergeCell ref="K509:L509"/>
    <mergeCell ref="K528:L528"/>
    <mergeCell ref="K529:L529"/>
    <mergeCell ref="K530:L530"/>
    <mergeCell ref="K531:L531"/>
    <mergeCell ref="K532:L532"/>
    <mergeCell ref="K533:L533"/>
    <mergeCell ref="K534:L534"/>
    <mergeCell ref="K535:L535"/>
    <mergeCell ref="K536:L536"/>
    <mergeCell ref="K519:L519"/>
    <mergeCell ref="K520:L520"/>
    <mergeCell ref="K521:L521"/>
    <mergeCell ref="K522:L522"/>
    <mergeCell ref="K523:L523"/>
    <mergeCell ref="K524:L524"/>
    <mergeCell ref="K525:L525"/>
    <mergeCell ref="K526:L526"/>
    <mergeCell ref="K527:L527"/>
    <mergeCell ref="K546:L546"/>
    <mergeCell ref="K547:L547"/>
    <mergeCell ref="K548:L548"/>
    <mergeCell ref="K549:L549"/>
    <mergeCell ref="K550:L550"/>
    <mergeCell ref="K551:L551"/>
    <mergeCell ref="K552:L552"/>
    <mergeCell ref="K553:L553"/>
    <mergeCell ref="K554:L554"/>
    <mergeCell ref="K537:L537"/>
    <mergeCell ref="K538:L538"/>
    <mergeCell ref="K539:L539"/>
    <mergeCell ref="K540:L540"/>
    <mergeCell ref="K541:L541"/>
    <mergeCell ref="K542:L542"/>
    <mergeCell ref="K543:L543"/>
    <mergeCell ref="K544:L544"/>
    <mergeCell ref="K545:L545"/>
    <mergeCell ref="K564:L564"/>
    <mergeCell ref="K565:L565"/>
    <mergeCell ref="K566:L566"/>
    <mergeCell ref="K567:L567"/>
    <mergeCell ref="K568:L568"/>
    <mergeCell ref="K569:L569"/>
    <mergeCell ref="K570:L570"/>
    <mergeCell ref="K571:L571"/>
    <mergeCell ref="K572:L572"/>
    <mergeCell ref="K555:L555"/>
    <mergeCell ref="K556:L556"/>
    <mergeCell ref="K557:L557"/>
    <mergeCell ref="K558:L558"/>
    <mergeCell ref="K559:L559"/>
    <mergeCell ref="K560:L560"/>
    <mergeCell ref="K561:L561"/>
    <mergeCell ref="K562:L562"/>
    <mergeCell ref="K563:L563"/>
    <mergeCell ref="K582:L582"/>
    <mergeCell ref="K583:L583"/>
    <mergeCell ref="K584:L584"/>
    <mergeCell ref="K585:L585"/>
    <mergeCell ref="K586:L586"/>
    <mergeCell ref="K587:L587"/>
    <mergeCell ref="K588:L588"/>
    <mergeCell ref="K589:L589"/>
    <mergeCell ref="K590:L590"/>
    <mergeCell ref="K573:L573"/>
    <mergeCell ref="K574:L574"/>
    <mergeCell ref="K575:L575"/>
    <mergeCell ref="K576:L576"/>
    <mergeCell ref="K577:L577"/>
    <mergeCell ref="K578:L578"/>
    <mergeCell ref="K579:L579"/>
    <mergeCell ref="K580:L580"/>
    <mergeCell ref="K581:L581"/>
    <mergeCell ref="K600:L600"/>
    <mergeCell ref="K601:L601"/>
    <mergeCell ref="K602:L602"/>
    <mergeCell ref="K603:L603"/>
    <mergeCell ref="K604:L604"/>
    <mergeCell ref="K605:L605"/>
    <mergeCell ref="K606:L606"/>
    <mergeCell ref="K607:L607"/>
    <mergeCell ref="K608:L608"/>
    <mergeCell ref="K591:L591"/>
    <mergeCell ref="K592:L592"/>
    <mergeCell ref="K593:L593"/>
    <mergeCell ref="K594:L594"/>
    <mergeCell ref="K595:L595"/>
    <mergeCell ref="K596:L596"/>
    <mergeCell ref="K597:L597"/>
    <mergeCell ref="K598:L598"/>
    <mergeCell ref="K599:L599"/>
    <mergeCell ref="K618:L618"/>
    <mergeCell ref="K619:L619"/>
    <mergeCell ref="K620:L620"/>
    <mergeCell ref="K621:L621"/>
    <mergeCell ref="K622:L622"/>
    <mergeCell ref="K623:L623"/>
    <mergeCell ref="K624:L624"/>
    <mergeCell ref="K625:L625"/>
    <mergeCell ref="K626:L626"/>
    <mergeCell ref="K609:L609"/>
    <mergeCell ref="K610:L610"/>
    <mergeCell ref="K611:L611"/>
    <mergeCell ref="K612:L612"/>
    <mergeCell ref="K613:L613"/>
    <mergeCell ref="K614:L614"/>
    <mergeCell ref="K615:L615"/>
    <mergeCell ref="K616:L616"/>
    <mergeCell ref="K617:L617"/>
    <mergeCell ref="K636:L636"/>
    <mergeCell ref="K637:L637"/>
    <mergeCell ref="K638:L638"/>
    <mergeCell ref="K639:L639"/>
    <mergeCell ref="K640:L640"/>
    <mergeCell ref="K641:L641"/>
    <mergeCell ref="K642:L642"/>
    <mergeCell ref="K643:L643"/>
    <mergeCell ref="K644:L644"/>
    <mergeCell ref="K627:L627"/>
    <mergeCell ref="K628:L628"/>
    <mergeCell ref="K629:L629"/>
    <mergeCell ref="K630:L630"/>
    <mergeCell ref="K631:L631"/>
    <mergeCell ref="K632:L632"/>
    <mergeCell ref="K633:L633"/>
    <mergeCell ref="K634:L634"/>
    <mergeCell ref="K635:L635"/>
    <mergeCell ref="K654:L654"/>
    <mergeCell ref="K655:L655"/>
    <mergeCell ref="K656:L656"/>
    <mergeCell ref="K657:L657"/>
    <mergeCell ref="K658:L658"/>
    <mergeCell ref="K659:L659"/>
    <mergeCell ref="K660:L660"/>
    <mergeCell ref="K661:L661"/>
    <mergeCell ref="K662:L662"/>
    <mergeCell ref="K645:L645"/>
    <mergeCell ref="K646:L646"/>
    <mergeCell ref="K647:L647"/>
    <mergeCell ref="K648:L648"/>
    <mergeCell ref="K649:L649"/>
    <mergeCell ref="K650:L650"/>
    <mergeCell ref="K651:L651"/>
    <mergeCell ref="K652:L652"/>
    <mergeCell ref="K653:L653"/>
    <mergeCell ref="K672:L672"/>
    <mergeCell ref="K673:L673"/>
    <mergeCell ref="K674:L674"/>
    <mergeCell ref="K675:L675"/>
    <mergeCell ref="K676:L676"/>
    <mergeCell ref="K677:L677"/>
    <mergeCell ref="K678:L678"/>
    <mergeCell ref="K679:L679"/>
    <mergeCell ref="K680:L680"/>
    <mergeCell ref="K663:L663"/>
    <mergeCell ref="K664:L664"/>
    <mergeCell ref="K665:L665"/>
    <mergeCell ref="K666:L666"/>
    <mergeCell ref="K667:L667"/>
    <mergeCell ref="K668:L668"/>
    <mergeCell ref="K669:L669"/>
    <mergeCell ref="K670:L670"/>
    <mergeCell ref="K671:L671"/>
    <mergeCell ref="K690:L690"/>
    <mergeCell ref="K691:L691"/>
    <mergeCell ref="K692:L692"/>
    <mergeCell ref="K693:L693"/>
    <mergeCell ref="K694:L694"/>
    <mergeCell ref="K695:L695"/>
    <mergeCell ref="K696:L696"/>
    <mergeCell ref="K697:L697"/>
    <mergeCell ref="K698:L698"/>
    <mergeCell ref="K681:L681"/>
    <mergeCell ref="K682:L682"/>
    <mergeCell ref="K683:L683"/>
    <mergeCell ref="K684:L684"/>
    <mergeCell ref="K685:L685"/>
    <mergeCell ref="K686:L686"/>
    <mergeCell ref="K687:L687"/>
    <mergeCell ref="K688:L688"/>
    <mergeCell ref="K689:L689"/>
    <mergeCell ref="K708:L708"/>
    <mergeCell ref="K709:L709"/>
    <mergeCell ref="K710:L710"/>
    <mergeCell ref="K711:L711"/>
    <mergeCell ref="K712:L712"/>
    <mergeCell ref="K713:L713"/>
    <mergeCell ref="K714:L714"/>
    <mergeCell ref="K715:L715"/>
    <mergeCell ref="K716:L716"/>
    <mergeCell ref="K699:L699"/>
    <mergeCell ref="K700:L700"/>
    <mergeCell ref="K701:L701"/>
    <mergeCell ref="K702:L702"/>
    <mergeCell ref="K703:L703"/>
    <mergeCell ref="K704:L704"/>
    <mergeCell ref="K705:L705"/>
    <mergeCell ref="K706:L706"/>
    <mergeCell ref="K707:L707"/>
    <mergeCell ref="M51:N51"/>
    <mergeCell ref="M52:N52"/>
    <mergeCell ref="M53:N53"/>
    <mergeCell ref="M54:N54"/>
    <mergeCell ref="M55:N55"/>
    <mergeCell ref="M56:N56"/>
    <mergeCell ref="M57:N57"/>
    <mergeCell ref="M58:N58"/>
    <mergeCell ref="M59:N59"/>
    <mergeCell ref="M42:N42"/>
    <mergeCell ref="M43:N43"/>
    <mergeCell ref="M44:N44"/>
    <mergeCell ref="M45:N45"/>
    <mergeCell ref="M46:N46"/>
    <mergeCell ref="M47:N47"/>
    <mergeCell ref="M48:N48"/>
    <mergeCell ref="M49:N49"/>
    <mergeCell ref="M50:N50"/>
    <mergeCell ref="M69:N69"/>
    <mergeCell ref="M70:N70"/>
    <mergeCell ref="M71:N71"/>
    <mergeCell ref="M72:N72"/>
    <mergeCell ref="M73:N73"/>
    <mergeCell ref="M74:N74"/>
    <mergeCell ref="M75:N75"/>
    <mergeCell ref="M76:N76"/>
    <mergeCell ref="M77:N77"/>
    <mergeCell ref="M60:N60"/>
    <mergeCell ref="M61:N61"/>
    <mergeCell ref="M62:N62"/>
    <mergeCell ref="M63:N63"/>
    <mergeCell ref="M64:N64"/>
    <mergeCell ref="M65:N65"/>
    <mergeCell ref="M66:N66"/>
    <mergeCell ref="M67:N67"/>
    <mergeCell ref="M68:N68"/>
    <mergeCell ref="M87:N87"/>
    <mergeCell ref="M88:N88"/>
    <mergeCell ref="M89:N89"/>
    <mergeCell ref="M90:N90"/>
    <mergeCell ref="M91:N91"/>
    <mergeCell ref="M92:N92"/>
    <mergeCell ref="M93:N93"/>
    <mergeCell ref="M94:N94"/>
    <mergeCell ref="M95:N95"/>
    <mergeCell ref="M78:N78"/>
    <mergeCell ref="M79:N79"/>
    <mergeCell ref="M80:N80"/>
    <mergeCell ref="M81:N81"/>
    <mergeCell ref="M82:N82"/>
    <mergeCell ref="M83:N83"/>
    <mergeCell ref="M84:N84"/>
    <mergeCell ref="M85:N85"/>
    <mergeCell ref="M86:N86"/>
    <mergeCell ref="M105:N105"/>
    <mergeCell ref="M106:N106"/>
    <mergeCell ref="M107:N107"/>
    <mergeCell ref="M108:N108"/>
    <mergeCell ref="M109:N109"/>
    <mergeCell ref="M110:N110"/>
    <mergeCell ref="M111:N111"/>
    <mergeCell ref="M112:N112"/>
    <mergeCell ref="M113:N113"/>
    <mergeCell ref="M96:N96"/>
    <mergeCell ref="M97:N97"/>
    <mergeCell ref="M98:N98"/>
    <mergeCell ref="M99:N99"/>
    <mergeCell ref="M100:N100"/>
    <mergeCell ref="M101:N101"/>
    <mergeCell ref="M102:N102"/>
    <mergeCell ref="M103:N103"/>
    <mergeCell ref="M104:N104"/>
    <mergeCell ref="M123:N123"/>
    <mergeCell ref="M124:N124"/>
    <mergeCell ref="M125:N125"/>
    <mergeCell ref="M126:N126"/>
    <mergeCell ref="M127:N127"/>
    <mergeCell ref="M128:N128"/>
    <mergeCell ref="M129:N129"/>
    <mergeCell ref="M130:N130"/>
    <mergeCell ref="M131:N131"/>
    <mergeCell ref="M114:N114"/>
    <mergeCell ref="M115:N115"/>
    <mergeCell ref="M116:N116"/>
    <mergeCell ref="M117:N117"/>
    <mergeCell ref="M118:N118"/>
    <mergeCell ref="M119:N119"/>
    <mergeCell ref="M120:N120"/>
    <mergeCell ref="M121:N121"/>
    <mergeCell ref="M122:N122"/>
    <mergeCell ref="M141:N141"/>
    <mergeCell ref="M142:N142"/>
    <mergeCell ref="M143:N143"/>
    <mergeCell ref="M144:N144"/>
    <mergeCell ref="M145:N145"/>
    <mergeCell ref="M146:N146"/>
    <mergeCell ref="M147:N147"/>
    <mergeCell ref="M148:N148"/>
    <mergeCell ref="M149:N149"/>
    <mergeCell ref="M132:N132"/>
    <mergeCell ref="M133:N133"/>
    <mergeCell ref="M134:N134"/>
    <mergeCell ref="M135:N135"/>
    <mergeCell ref="M136:N136"/>
    <mergeCell ref="M137:N137"/>
    <mergeCell ref="M138:N138"/>
    <mergeCell ref="M139:N139"/>
    <mergeCell ref="M140:N140"/>
    <mergeCell ref="M159:N159"/>
    <mergeCell ref="M160:N160"/>
    <mergeCell ref="M161:N161"/>
    <mergeCell ref="M162:N162"/>
    <mergeCell ref="M163:N163"/>
    <mergeCell ref="M164:N164"/>
    <mergeCell ref="M165:N165"/>
    <mergeCell ref="M166:N166"/>
    <mergeCell ref="M167:N167"/>
    <mergeCell ref="M150:N150"/>
    <mergeCell ref="M151:N151"/>
    <mergeCell ref="M152:N152"/>
    <mergeCell ref="M153:N153"/>
    <mergeCell ref="M154:N154"/>
    <mergeCell ref="M155:N155"/>
    <mergeCell ref="M156:N156"/>
    <mergeCell ref="M157:N157"/>
    <mergeCell ref="M158:N158"/>
    <mergeCell ref="M177:N177"/>
    <mergeCell ref="M178:N178"/>
    <mergeCell ref="M179:N179"/>
    <mergeCell ref="M180:N180"/>
    <mergeCell ref="M181:N181"/>
    <mergeCell ref="M182:N182"/>
    <mergeCell ref="M183:N183"/>
    <mergeCell ref="M184:N184"/>
    <mergeCell ref="M185:N185"/>
    <mergeCell ref="M168:N168"/>
    <mergeCell ref="M169:N169"/>
    <mergeCell ref="M170:N170"/>
    <mergeCell ref="M171:N171"/>
    <mergeCell ref="M172:N172"/>
    <mergeCell ref="M173:N173"/>
    <mergeCell ref="M174:N174"/>
    <mergeCell ref="M175:N175"/>
    <mergeCell ref="M176:N176"/>
    <mergeCell ref="M195:N195"/>
    <mergeCell ref="M196:N196"/>
    <mergeCell ref="M197:N197"/>
    <mergeCell ref="M198:N198"/>
    <mergeCell ref="M199:N199"/>
    <mergeCell ref="M200:N200"/>
    <mergeCell ref="M201:N201"/>
    <mergeCell ref="M202:N202"/>
    <mergeCell ref="M203:N203"/>
    <mergeCell ref="M186:N186"/>
    <mergeCell ref="M187:N187"/>
    <mergeCell ref="M188:N188"/>
    <mergeCell ref="M189:N189"/>
    <mergeCell ref="M190:N190"/>
    <mergeCell ref="M191:N191"/>
    <mergeCell ref="M192:N192"/>
    <mergeCell ref="M193:N193"/>
    <mergeCell ref="M194:N194"/>
    <mergeCell ref="M213:N213"/>
    <mergeCell ref="M214:N214"/>
    <mergeCell ref="M215:N215"/>
    <mergeCell ref="M216:N216"/>
    <mergeCell ref="M217:N217"/>
    <mergeCell ref="M218:N218"/>
    <mergeCell ref="M219:N219"/>
    <mergeCell ref="M220:N220"/>
    <mergeCell ref="M221:N221"/>
    <mergeCell ref="M204:N204"/>
    <mergeCell ref="M205:N205"/>
    <mergeCell ref="M206:N206"/>
    <mergeCell ref="M207:N207"/>
    <mergeCell ref="M208:N208"/>
    <mergeCell ref="M209:N209"/>
    <mergeCell ref="M210:N210"/>
    <mergeCell ref="M211:N211"/>
    <mergeCell ref="M212:N212"/>
    <mergeCell ref="M231:N231"/>
    <mergeCell ref="M232:N232"/>
    <mergeCell ref="M233:N233"/>
    <mergeCell ref="M234:N234"/>
    <mergeCell ref="M235:N235"/>
    <mergeCell ref="M236:N236"/>
    <mergeCell ref="M237:N237"/>
    <mergeCell ref="M238:N238"/>
    <mergeCell ref="M239:N239"/>
    <mergeCell ref="M222:N222"/>
    <mergeCell ref="M223:N223"/>
    <mergeCell ref="M224:N224"/>
    <mergeCell ref="M225:N225"/>
    <mergeCell ref="M226:N226"/>
    <mergeCell ref="M227:N227"/>
    <mergeCell ref="M228:N228"/>
    <mergeCell ref="M229:N229"/>
    <mergeCell ref="M230:N230"/>
    <mergeCell ref="M249:N249"/>
    <mergeCell ref="M250:N250"/>
    <mergeCell ref="M251:N251"/>
    <mergeCell ref="M252:N252"/>
    <mergeCell ref="M253:N253"/>
    <mergeCell ref="M254:N254"/>
    <mergeCell ref="M255:N255"/>
    <mergeCell ref="M256:N256"/>
    <mergeCell ref="M257:N257"/>
    <mergeCell ref="M240:N240"/>
    <mergeCell ref="M241:N241"/>
    <mergeCell ref="M242:N242"/>
    <mergeCell ref="M243:N243"/>
    <mergeCell ref="M244:N244"/>
    <mergeCell ref="M245:N245"/>
    <mergeCell ref="M246:N246"/>
    <mergeCell ref="M247:N247"/>
    <mergeCell ref="M248:N248"/>
    <mergeCell ref="M267:N267"/>
    <mergeCell ref="M268:N268"/>
    <mergeCell ref="M269:N269"/>
    <mergeCell ref="M270:N270"/>
    <mergeCell ref="M271:N271"/>
    <mergeCell ref="M272:N272"/>
    <mergeCell ref="M273:N273"/>
    <mergeCell ref="M274:N274"/>
    <mergeCell ref="M275:N275"/>
    <mergeCell ref="M258:N258"/>
    <mergeCell ref="M259:N259"/>
    <mergeCell ref="M260:N260"/>
    <mergeCell ref="M261:N261"/>
    <mergeCell ref="M262:N262"/>
    <mergeCell ref="M263:N263"/>
    <mergeCell ref="M264:N264"/>
    <mergeCell ref="M265:N265"/>
    <mergeCell ref="M266:N266"/>
    <mergeCell ref="M285:N285"/>
    <mergeCell ref="M286:N286"/>
    <mergeCell ref="M287:N287"/>
    <mergeCell ref="M288:N288"/>
    <mergeCell ref="M289:N289"/>
    <mergeCell ref="M290:N290"/>
    <mergeCell ref="M291:N291"/>
    <mergeCell ref="M292:N292"/>
    <mergeCell ref="M293:N293"/>
    <mergeCell ref="M276:N276"/>
    <mergeCell ref="M277:N277"/>
    <mergeCell ref="M278:N278"/>
    <mergeCell ref="M279:N279"/>
    <mergeCell ref="M280:N280"/>
    <mergeCell ref="M281:N281"/>
    <mergeCell ref="M282:N282"/>
    <mergeCell ref="M283:N283"/>
    <mergeCell ref="M284:N284"/>
    <mergeCell ref="M303:N303"/>
    <mergeCell ref="M304:N304"/>
    <mergeCell ref="M305:N305"/>
    <mergeCell ref="M306:N306"/>
    <mergeCell ref="M307:N307"/>
    <mergeCell ref="M308:N308"/>
    <mergeCell ref="M309:N309"/>
    <mergeCell ref="M310:N310"/>
    <mergeCell ref="M311:N311"/>
    <mergeCell ref="M294:N294"/>
    <mergeCell ref="M295:N295"/>
    <mergeCell ref="M296:N296"/>
    <mergeCell ref="M297:N297"/>
    <mergeCell ref="M298:N298"/>
    <mergeCell ref="M299:N299"/>
    <mergeCell ref="M300:N300"/>
    <mergeCell ref="M301:N301"/>
    <mergeCell ref="M302:N302"/>
    <mergeCell ref="M321:N321"/>
    <mergeCell ref="M322:N322"/>
    <mergeCell ref="M323:N323"/>
    <mergeCell ref="M324:N324"/>
    <mergeCell ref="M325:N325"/>
    <mergeCell ref="M326:N326"/>
    <mergeCell ref="M327:N327"/>
    <mergeCell ref="M328:N328"/>
    <mergeCell ref="M329:N329"/>
    <mergeCell ref="M312:N312"/>
    <mergeCell ref="M313:N313"/>
    <mergeCell ref="M314:N314"/>
    <mergeCell ref="M315:N315"/>
    <mergeCell ref="M316:N316"/>
    <mergeCell ref="M317:N317"/>
    <mergeCell ref="M318:N318"/>
    <mergeCell ref="M319:N319"/>
    <mergeCell ref="M320:N320"/>
    <mergeCell ref="M339:N339"/>
    <mergeCell ref="M340:N340"/>
    <mergeCell ref="M341:N341"/>
    <mergeCell ref="M342:N342"/>
    <mergeCell ref="M343:N343"/>
    <mergeCell ref="M344:N344"/>
    <mergeCell ref="M345:N345"/>
    <mergeCell ref="M346:N346"/>
    <mergeCell ref="M347:N347"/>
    <mergeCell ref="M330:N330"/>
    <mergeCell ref="M331:N331"/>
    <mergeCell ref="M332:N332"/>
    <mergeCell ref="M333:N333"/>
    <mergeCell ref="M334:N334"/>
    <mergeCell ref="M335:N335"/>
    <mergeCell ref="M336:N336"/>
    <mergeCell ref="M337:N337"/>
    <mergeCell ref="M338:N338"/>
    <mergeCell ref="M357:N357"/>
    <mergeCell ref="M358:N358"/>
    <mergeCell ref="M359:N359"/>
    <mergeCell ref="M360:N360"/>
    <mergeCell ref="M361:N361"/>
    <mergeCell ref="M362:N362"/>
    <mergeCell ref="M363:N363"/>
    <mergeCell ref="M364:N364"/>
    <mergeCell ref="M365:N365"/>
    <mergeCell ref="M348:N348"/>
    <mergeCell ref="M349:N349"/>
    <mergeCell ref="M350:N350"/>
    <mergeCell ref="M351:N351"/>
    <mergeCell ref="M352:N352"/>
    <mergeCell ref="M353:N353"/>
    <mergeCell ref="M354:N354"/>
    <mergeCell ref="M355:N355"/>
    <mergeCell ref="M356:N356"/>
    <mergeCell ref="M375:N375"/>
    <mergeCell ref="M376:N376"/>
    <mergeCell ref="M377:N377"/>
    <mergeCell ref="M378:N378"/>
    <mergeCell ref="M379:N379"/>
    <mergeCell ref="M380:N380"/>
    <mergeCell ref="M381:N381"/>
    <mergeCell ref="M382:N382"/>
    <mergeCell ref="M383:N383"/>
    <mergeCell ref="M366:N366"/>
    <mergeCell ref="M367:N367"/>
    <mergeCell ref="M368:N368"/>
    <mergeCell ref="M369:N369"/>
    <mergeCell ref="M370:N370"/>
    <mergeCell ref="M371:N371"/>
    <mergeCell ref="M372:N372"/>
    <mergeCell ref="M373:N373"/>
    <mergeCell ref="M374:N374"/>
    <mergeCell ref="M393:N393"/>
    <mergeCell ref="M394:N394"/>
    <mergeCell ref="M395:N395"/>
    <mergeCell ref="M396:N396"/>
    <mergeCell ref="M397:N397"/>
    <mergeCell ref="M398:N398"/>
    <mergeCell ref="M399:N399"/>
    <mergeCell ref="M400:N400"/>
    <mergeCell ref="M401:N401"/>
    <mergeCell ref="M384:N384"/>
    <mergeCell ref="M385:N385"/>
    <mergeCell ref="M386:N386"/>
    <mergeCell ref="M387:N387"/>
    <mergeCell ref="M388:N388"/>
    <mergeCell ref="M389:N389"/>
    <mergeCell ref="M390:N390"/>
    <mergeCell ref="M391:N391"/>
    <mergeCell ref="M392:N392"/>
    <mergeCell ref="M411:N411"/>
    <mergeCell ref="M412:N412"/>
    <mergeCell ref="M413:N413"/>
    <mergeCell ref="M414:N414"/>
    <mergeCell ref="M415:N415"/>
    <mergeCell ref="M416:N416"/>
    <mergeCell ref="M417:N417"/>
    <mergeCell ref="M418:N418"/>
    <mergeCell ref="M419:N419"/>
    <mergeCell ref="M402:N402"/>
    <mergeCell ref="M403:N403"/>
    <mergeCell ref="M404:N404"/>
    <mergeCell ref="M405:N405"/>
    <mergeCell ref="M406:N406"/>
    <mergeCell ref="M407:N407"/>
    <mergeCell ref="M408:N408"/>
    <mergeCell ref="M409:N409"/>
    <mergeCell ref="M410:N410"/>
    <mergeCell ref="M429:N429"/>
    <mergeCell ref="M430:N430"/>
    <mergeCell ref="M431:N431"/>
    <mergeCell ref="M432:N432"/>
    <mergeCell ref="M433:N433"/>
    <mergeCell ref="M434:N434"/>
    <mergeCell ref="M435:N435"/>
    <mergeCell ref="M436:N436"/>
    <mergeCell ref="M437:N437"/>
    <mergeCell ref="M420:N420"/>
    <mergeCell ref="M421:N421"/>
    <mergeCell ref="M422:N422"/>
    <mergeCell ref="M423:N423"/>
    <mergeCell ref="M424:N424"/>
    <mergeCell ref="M425:N425"/>
    <mergeCell ref="M426:N426"/>
    <mergeCell ref="M427:N427"/>
    <mergeCell ref="M428:N428"/>
    <mergeCell ref="M447:N447"/>
    <mergeCell ref="M448:N448"/>
    <mergeCell ref="M449:N449"/>
    <mergeCell ref="M450:N450"/>
    <mergeCell ref="M451:N451"/>
    <mergeCell ref="M452:N452"/>
    <mergeCell ref="M453:N453"/>
    <mergeCell ref="M454:N454"/>
    <mergeCell ref="M455:N455"/>
    <mergeCell ref="M438:N438"/>
    <mergeCell ref="M439:N439"/>
    <mergeCell ref="M440:N440"/>
    <mergeCell ref="M441:N441"/>
    <mergeCell ref="M442:N442"/>
    <mergeCell ref="M443:N443"/>
    <mergeCell ref="M444:N444"/>
    <mergeCell ref="M445:N445"/>
    <mergeCell ref="M446:N446"/>
    <mergeCell ref="M465:N465"/>
    <mergeCell ref="M466:N466"/>
    <mergeCell ref="M467:N467"/>
    <mergeCell ref="M468:N468"/>
    <mergeCell ref="M469:N469"/>
    <mergeCell ref="M470:N470"/>
    <mergeCell ref="M471:N471"/>
    <mergeCell ref="M472:N472"/>
    <mergeCell ref="M473:N473"/>
    <mergeCell ref="M456:N456"/>
    <mergeCell ref="M457:N457"/>
    <mergeCell ref="M458:N458"/>
    <mergeCell ref="M459:N459"/>
    <mergeCell ref="M460:N460"/>
    <mergeCell ref="M461:N461"/>
    <mergeCell ref="M462:N462"/>
    <mergeCell ref="M463:N463"/>
    <mergeCell ref="M464:N464"/>
    <mergeCell ref="M483:N483"/>
    <mergeCell ref="M484:N484"/>
    <mergeCell ref="M485:N485"/>
    <mergeCell ref="M486:N486"/>
    <mergeCell ref="M487:N487"/>
    <mergeCell ref="M488:N488"/>
    <mergeCell ref="M489:N489"/>
    <mergeCell ref="M490:N490"/>
    <mergeCell ref="M491:N491"/>
    <mergeCell ref="M474:N474"/>
    <mergeCell ref="M475:N475"/>
    <mergeCell ref="M476:N476"/>
    <mergeCell ref="M477:N477"/>
    <mergeCell ref="M478:N478"/>
    <mergeCell ref="M479:N479"/>
    <mergeCell ref="M480:N480"/>
    <mergeCell ref="M481:N481"/>
    <mergeCell ref="M482:N482"/>
    <mergeCell ref="M501:N501"/>
    <mergeCell ref="M502:N502"/>
    <mergeCell ref="M503:N503"/>
    <mergeCell ref="M504:N504"/>
    <mergeCell ref="M505:N505"/>
    <mergeCell ref="M506:N506"/>
    <mergeCell ref="M507:N507"/>
    <mergeCell ref="M508:N508"/>
    <mergeCell ref="M509:N509"/>
    <mergeCell ref="M492:N492"/>
    <mergeCell ref="M493:N493"/>
    <mergeCell ref="M494:N494"/>
    <mergeCell ref="M495:N495"/>
    <mergeCell ref="M496:N496"/>
    <mergeCell ref="M497:N497"/>
    <mergeCell ref="M498:N498"/>
    <mergeCell ref="M499:N499"/>
    <mergeCell ref="M500:N500"/>
    <mergeCell ref="M519:N519"/>
    <mergeCell ref="M520:N520"/>
    <mergeCell ref="M521:N521"/>
    <mergeCell ref="M522:N522"/>
    <mergeCell ref="M523:N523"/>
    <mergeCell ref="M524:N524"/>
    <mergeCell ref="M525:N525"/>
    <mergeCell ref="M526:N526"/>
    <mergeCell ref="M527:N527"/>
    <mergeCell ref="M510:N510"/>
    <mergeCell ref="M511:N511"/>
    <mergeCell ref="M512:N512"/>
    <mergeCell ref="M513:N513"/>
    <mergeCell ref="M514:N514"/>
    <mergeCell ref="M515:N515"/>
    <mergeCell ref="M516:N516"/>
    <mergeCell ref="M517:N517"/>
    <mergeCell ref="M518:N518"/>
    <mergeCell ref="M537:N537"/>
    <mergeCell ref="M538:N538"/>
    <mergeCell ref="M539:N539"/>
    <mergeCell ref="M540:N540"/>
    <mergeCell ref="M541:N541"/>
    <mergeCell ref="M542:N542"/>
    <mergeCell ref="M543:N543"/>
    <mergeCell ref="M544:N544"/>
    <mergeCell ref="M545:N545"/>
    <mergeCell ref="M528:N528"/>
    <mergeCell ref="M529:N529"/>
    <mergeCell ref="M530:N530"/>
    <mergeCell ref="M531:N531"/>
    <mergeCell ref="M532:N532"/>
    <mergeCell ref="M533:N533"/>
    <mergeCell ref="M534:N534"/>
    <mergeCell ref="M535:N535"/>
    <mergeCell ref="M536:N536"/>
    <mergeCell ref="M555:N555"/>
    <mergeCell ref="M556:N556"/>
    <mergeCell ref="M557:N557"/>
    <mergeCell ref="M558:N558"/>
    <mergeCell ref="M559:N559"/>
    <mergeCell ref="M560:N560"/>
    <mergeCell ref="M561:N561"/>
    <mergeCell ref="M562:N562"/>
    <mergeCell ref="M563:N563"/>
    <mergeCell ref="M546:N546"/>
    <mergeCell ref="M547:N547"/>
    <mergeCell ref="M548:N548"/>
    <mergeCell ref="M549:N549"/>
    <mergeCell ref="M550:N550"/>
    <mergeCell ref="M551:N551"/>
    <mergeCell ref="M552:N552"/>
    <mergeCell ref="M553:N553"/>
    <mergeCell ref="M554:N554"/>
    <mergeCell ref="M573:N573"/>
    <mergeCell ref="M574:N574"/>
    <mergeCell ref="M575:N575"/>
    <mergeCell ref="M576:N576"/>
    <mergeCell ref="M577:N577"/>
    <mergeCell ref="M578:N578"/>
    <mergeCell ref="M579:N579"/>
    <mergeCell ref="M580:N580"/>
    <mergeCell ref="M581:N581"/>
    <mergeCell ref="M564:N564"/>
    <mergeCell ref="M565:N565"/>
    <mergeCell ref="M566:N566"/>
    <mergeCell ref="M567:N567"/>
    <mergeCell ref="M568:N568"/>
    <mergeCell ref="M569:N569"/>
    <mergeCell ref="M570:N570"/>
    <mergeCell ref="M571:N571"/>
    <mergeCell ref="M572:N572"/>
    <mergeCell ref="M591:N591"/>
    <mergeCell ref="M592:N592"/>
    <mergeCell ref="M593:N593"/>
    <mergeCell ref="M594:N594"/>
    <mergeCell ref="M595:N595"/>
    <mergeCell ref="M596:N596"/>
    <mergeCell ref="M597:N597"/>
    <mergeCell ref="M598:N598"/>
    <mergeCell ref="M599:N599"/>
    <mergeCell ref="M582:N582"/>
    <mergeCell ref="M583:N583"/>
    <mergeCell ref="M584:N584"/>
    <mergeCell ref="M585:N585"/>
    <mergeCell ref="M586:N586"/>
    <mergeCell ref="M587:N587"/>
    <mergeCell ref="M588:N588"/>
    <mergeCell ref="M589:N589"/>
    <mergeCell ref="M590:N590"/>
    <mergeCell ref="M609:N609"/>
    <mergeCell ref="M610:N610"/>
    <mergeCell ref="M611:N611"/>
    <mergeCell ref="M612:N612"/>
    <mergeCell ref="M613:N613"/>
    <mergeCell ref="M614:N614"/>
    <mergeCell ref="M615:N615"/>
    <mergeCell ref="M616:N616"/>
    <mergeCell ref="M617:N617"/>
    <mergeCell ref="M600:N600"/>
    <mergeCell ref="M601:N601"/>
    <mergeCell ref="M602:N602"/>
    <mergeCell ref="M603:N603"/>
    <mergeCell ref="M604:N604"/>
    <mergeCell ref="M605:N605"/>
    <mergeCell ref="M606:N606"/>
    <mergeCell ref="M607:N607"/>
    <mergeCell ref="M608:N608"/>
    <mergeCell ref="M627:N627"/>
    <mergeCell ref="M628:N628"/>
    <mergeCell ref="M629:N629"/>
    <mergeCell ref="M630:N630"/>
    <mergeCell ref="M631:N631"/>
    <mergeCell ref="M632:N632"/>
    <mergeCell ref="M633:N633"/>
    <mergeCell ref="M634:N634"/>
    <mergeCell ref="M635:N635"/>
    <mergeCell ref="M618:N618"/>
    <mergeCell ref="M619:N619"/>
    <mergeCell ref="M620:N620"/>
    <mergeCell ref="M621:N621"/>
    <mergeCell ref="M622:N622"/>
    <mergeCell ref="M623:N623"/>
    <mergeCell ref="M624:N624"/>
    <mergeCell ref="M625:N625"/>
    <mergeCell ref="M626:N626"/>
    <mergeCell ref="M645:N645"/>
    <mergeCell ref="M646:N646"/>
    <mergeCell ref="M647:N647"/>
    <mergeCell ref="M648:N648"/>
    <mergeCell ref="M649:N649"/>
    <mergeCell ref="M650:N650"/>
    <mergeCell ref="M651:N651"/>
    <mergeCell ref="M652:N652"/>
    <mergeCell ref="M653:N653"/>
    <mergeCell ref="M636:N636"/>
    <mergeCell ref="M637:N637"/>
    <mergeCell ref="M638:N638"/>
    <mergeCell ref="M639:N639"/>
    <mergeCell ref="M640:N640"/>
    <mergeCell ref="M641:N641"/>
    <mergeCell ref="M642:N642"/>
    <mergeCell ref="M643:N643"/>
    <mergeCell ref="M644:N644"/>
    <mergeCell ref="M678:N678"/>
    <mergeCell ref="M679:N679"/>
    <mergeCell ref="M680:N680"/>
    <mergeCell ref="M663:N663"/>
    <mergeCell ref="M664:N664"/>
    <mergeCell ref="M665:N665"/>
    <mergeCell ref="M666:N666"/>
    <mergeCell ref="M667:N667"/>
    <mergeCell ref="M668:N668"/>
    <mergeCell ref="M669:N669"/>
    <mergeCell ref="M670:N670"/>
    <mergeCell ref="M671:N671"/>
    <mergeCell ref="M654:N654"/>
    <mergeCell ref="M655:N655"/>
    <mergeCell ref="M656:N656"/>
    <mergeCell ref="M657:N657"/>
    <mergeCell ref="M658:N658"/>
    <mergeCell ref="M659:N659"/>
    <mergeCell ref="M660:N660"/>
    <mergeCell ref="M661:N661"/>
    <mergeCell ref="M662:N662"/>
    <mergeCell ref="M710:N710"/>
    <mergeCell ref="M711:N711"/>
    <mergeCell ref="M712:N712"/>
    <mergeCell ref="M713:N713"/>
    <mergeCell ref="M714:N714"/>
    <mergeCell ref="M715:N715"/>
    <mergeCell ref="M716:N716"/>
    <mergeCell ref="M699:N699"/>
    <mergeCell ref="M700:N700"/>
    <mergeCell ref="M701:N701"/>
    <mergeCell ref="M702:N702"/>
    <mergeCell ref="M703:N703"/>
    <mergeCell ref="M704:N704"/>
    <mergeCell ref="M705:N705"/>
    <mergeCell ref="M706:N706"/>
    <mergeCell ref="M707:N707"/>
    <mergeCell ref="M690:N690"/>
    <mergeCell ref="M691:N691"/>
    <mergeCell ref="M692:N692"/>
    <mergeCell ref="M693:N693"/>
    <mergeCell ref="M694:N694"/>
    <mergeCell ref="M695:N695"/>
    <mergeCell ref="M696:N696"/>
    <mergeCell ref="M697:N697"/>
    <mergeCell ref="M698:N698"/>
    <mergeCell ref="E27:F27"/>
    <mergeCell ref="I28:J28"/>
    <mergeCell ref="I29:J29"/>
    <mergeCell ref="I30:J30"/>
    <mergeCell ref="I31:J31"/>
    <mergeCell ref="I32:J32"/>
    <mergeCell ref="I23:J23"/>
    <mergeCell ref="I24:J24"/>
    <mergeCell ref="I25:J25"/>
    <mergeCell ref="I26:J26"/>
    <mergeCell ref="I27:J27"/>
    <mergeCell ref="K23:L23"/>
    <mergeCell ref="K21:L22"/>
    <mergeCell ref="M23:N23"/>
    <mergeCell ref="G21:G22"/>
    <mergeCell ref="M708:N708"/>
    <mergeCell ref="M709:N709"/>
    <mergeCell ref="M681:N681"/>
    <mergeCell ref="M682:N682"/>
    <mergeCell ref="M683:N683"/>
    <mergeCell ref="M684:N684"/>
    <mergeCell ref="M685:N685"/>
    <mergeCell ref="M686:N686"/>
    <mergeCell ref="M687:N687"/>
    <mergeCell ref="M688:N688"/>
    <mergeCell ref="M689:N689"/>
    <mergeCell ref="M672:N672"/>
    <mergeCell ref="M673:N673"/>
    <mergeCell ref="M674:N674"/>
    <mergeCell ref="M675:N675"/>
    <mergeCell ref="M676:N676"/>
    <mergeCell ref="M677:N677"/>
    <mergeCell ref="I40:J40"/>
    <mergeCell ref="I41:J41"/>
    <mergeCell ref="I42:J42"/>
    <mergeCell ref="I43:J43"/>
    <mergeCell ref="I44:J44"/>
    <mergeCell ref="I45:J45"/>
    <mergeCell ref="I46:J46"/>
    <mergeCell ref="I47:J47"/>
    <mergeCell ref="I48:J48"/>
    <mergeCell ref="I33:J33"/>
    <mergeCell ref="I34:J34"/>
    <mergeCell ref="I35:J35"/>
    <mergeCell ref="I36:J36"/>
    <mergeCell ref="I37:J37"/>
    <mergeCell ref="I38:J38"/>
    <mergeCell ref="I39:J39"/>
    <mergeCell ref="E21:F22"/>
    <mergeCell ref="E28:F28"/>
    <mergeCell ref="E29:F29"/>
    <mergeCell ref="E30:F30"/>
    <mergeCell ref="E31:F31"/>
    <mergeCell ref="E32:F32"/>
    <mergeCell ref="E33:F33"/>
    <mergeCell ref="E34:F34"/>
    <mergeCell ref="E35:F35"/>
    <mergeCell ref="E36:F36"/>
    <mergeCell ref="E37:F37"/>
    <mergeCell ref="E38:F38"/>
    <mergeCell ref="E39:F39"/>
    <mergeCell ref="E24:F24"/>
    <mergeCell ref="E25:F25"/>
    <mergeCell ref="E26:F26"/>
    <mergeCell ref="I58:J58"/>
    <mergeCell ref="I59:J59"/>
    <mergeCell ref="I60:J60"/>
    <mergeCell ref="I61:J61"/>
    <mergeCell ref="I62:J62"/>
    <mergeCell ref="I63:J63"/>
    <mergeCell ref="I64:J64"/>
    <mergeCell ref="I65:J65"/>
    <mergeCell ref="I66:J66"/>
    <mergeCell ref="I49:J49"/>
    <mergeCell ref="I50:J50"/>
    <mergeCell ref="I51:J51"/>
    <mergeCell ref="I52:J52"/>
    <mergeCell ref="I53:J53"/>
    <mergeCell ref="I54:J54"/>
    <mergeCell ref="I55:J55"/>
    <mergeCell ref="I56:J56"/>
    <mergeCell ref="I57:J57"/>
    <mergeCell ref="I76:J76"/>
    <mergeCell ref="I77:J77"/>
    <mergeCell ref="I78:J78"/>
    <mergeCell ref="I79:J79"/>
    <mergeCell ref="I80:J80"/>
    <mergeCell ref="I81:J81"/>
    <mergeCell ref="I82:J82"/>
    <mergeCell ref="I83:J83"/>
    <mergeCell ref="I84:J84"/>
    <mergeCell ref="I67:J67"/>
    <mergeCell ref="I68:J68"/>
    <mergeCell ref="I69:J69"/>
    <mergeCell ref="I70:J70"/>
    <mergeCell ref="I71:J71"/>
    <mergeCell ref="I72:J72"/>
    <mergeCell ref="I73:J73"/>
    <mergeCell ref="I74:J74"/>
    <mergeCell ref="I75:J75"/>
    <mergeCell ref="I94:J94"/>
    <mergeCell ref="I95:J95"/>
    <mergeCell ref="I96:J96"/>
    <mergeCell ref="I97:J97"/>
    <mergeCell ref="I98:J98"/>
    <mergeCell ref="I99:J99"/>
    <mergeCell ref="I100:J100"/>
    <mergeCell ref="I101:J101"/>
    <mergeCell ref="I102:J102"/>
    <mergeCell ref="I85:J85"/>
    <mergeCell ref="I86:J86"/>
    <mergeCell ref="I87:J87"/>
    <mergeCell ref="I88:J88"/>
    <mergeCell ref="I89:J89"/>
    <mergeCell ref="I90:J90"/>
    <mergeCell ref="I91:J91"/>
    <mergeCell ref="I92:J92"/>
    <mergeCell ref="I93:J93"/>
    <mergeCell ref="I112:J112"/>
    <mergeCell ref="I113:J113"/>
    <mergeCell ref="I114:J114"/>
    <mergeCell ref="I115:J115"/>
    <mergeCell ref="I116:J116"/>
    <mergeCell ref="I117:J117"/>
    <mergeCell ref="I118:J118"/>
    <mergeCell ref="I119:J119"/>
    <mergeCell ref="I120:J120"/>
    <mergeCell ref="I103:J103"/>
    <mergeCell ref="I104:J104"/>
    <mergeCell ref="I105:J105"/>
    <mergeCell ref="I106:J106"/>
    <mergeCell ref="I107:J107"/>
    <mergeCell ref="I108:J108"/>
    <mergeCell ref="I109:J109"/>
    <mergeCell ref="I110:J110"/>
    <mergeCell ref="I111:J111"/>
    <mergeCell ref="I130:J130"/>
    <mergeCell ref="I131:J131"/>
    <mergeCell ref="I132:J132"/>
    <mergeCell ref="I133:J133"/>
    <mergeCell ref="I134:J134"/>
    <mergeCell ref="I135:J135"/>
    <mergeCell ref="I136:J136"/>
    <mergeCell ref="I137:J137"/>
    <mergeCell ref="I138:J138"/>
    <mergeCell ref="I121:J121"/>
    <mergeCell ref="I122:J122"/>
    <mergeCell ref="I123:J123"/>
    <mergeCell ref="I124:J124"/>
    <mergeCell ref="I125:J125"/>
    <mergeCell ref="I126:J126"/>
    <mergeCell ref="I127:J127"/>
    <mergeCell ref="I128:J128"/>
    <mergeCell ref="I129:J129"/>
    <mergeCell ref="I148:J148"/>
    <mergeCell ref="I149:J149"/>
    <mergeCell ref="I150:J150"/>
    <mergeCell ref="I151:J151"/>
    <mergeCell ref="I152:J152"/>
    <mergeCell ref="I153:J153"/>
    <mergeCell ref="I154:J154"/>
    <mergeCell ref="I155:J155"/>
    <mergeCell ref="I156:J156"/>
    <mergeCell ref="I139:J139"/>
    <mergeCell ref="I140:J140"/>
    <mergeCell ref="I141:J141"/>
    <mergeCell ref="I142:J142"/>
    <mergeCell ref="I143:J143"/>
    <mergeCell ref="I144:J144"/>
    <mergeCell ref="I145:J145"/>
    <mergeCell ref="I146:J146"/>
    <mergeCell ref="I147:J147"/>
    <mergeCell ref="I166:J166"/>
    <mergeCell ref="I167:J167"/>
    <mergeCell ref="I168:J168"/>
    <mergeCell ref="I169:J169"/>
    <mergeCell ref="I170:J170"/>
    <mergeCell ref="I171:J171"/>
    <mergeCell ref="I172:J172"/>
    <mergeCell ref="I173:J173"/>
    <mergeCell ref="I174:J174"/>
    <mergeCell ref="I157:J157"/>
    <mergeCell ref="I158:J158"/>
    <mergeCell ref="I159:J159"/>
    <mergeCell ref="I160:J160"/>
    <mergeCell ref="I161:J161"/>
    <mergeCell ref="I162:J162"/>
    <mergeCell ref="I163:J163"/>
    <mergeCell ref="I164:J164"/>
    <mergeCell ref="I165:J165"/>
    <mergeCell ref="I184:J184"/>
    <mergeCell ref="I185:J185"/>
    <mergeCell ref="I186:J186"/>
    <mergeCell ref="I187:J187"/>
    <mergeCell ref="I188:J188"/>
    <mergeCell ref="I189:J189"/>
    <mergeCell ref="I190:J190"/>
    <mergeCell ref="I191:J191"/>
    <mergeCell ref="I192:J192"/>
    <mergeCell ref="I175:J175"/>
    <mergeCell ref="I176:J176"/>
    <mergeCell ref="I177:J177"/>
    <mergeCell ref="I178:J178"/>
    <mergeCell ref="I179:J179"/>
    <mergeCell ref="I180:J180"/>
    <mergeCell ref="I181:J181"/>
    <mergeCell ref="I182:J182"/>
    <mergeCell ref="I183:J183"/>
    <mergeCell ref="I202:J202"/>
    <mergeCell ref="I203:J203"/>
    <mergeCell ref="I204:J204"/>
    <mergeCell ref="I205:J205"/>
    <mergeCell ref="I206:J206"/>
    <mergeCell ref="I207:J207"/>
    <mergeCell ref="I208:J208"/>
    <mergeCell ref="I209:J209"/>
    <mergeCell ref="I210:J210"/>
    <mergeCell ref="I193:J193"/>
    <mergeCell ref="I194:J194"/>
    <mergeCell ref="I195:J195"/>
    <mergeCell ref="I196:J196"/>
    <mergeCell ref="I197:J197"/>
    <mergeCell ref="I198:J198"/>
    <mergeCell ref="I199:J199"/>
    <mergeCell ref="I200:J200"/>
    <mergeCell ref="I201:J201"/>
    <mergeCell ref="I220:J220"/>
    <mergeCell ref="I221:J221"/>
    <mergeCell ref="I222:J222"/>
    <mergeCell ref="I223:J223"/>
    <mergeCell ref="I224:J224"/>
    <mergeCell ref="I225:J225"/>
    <mergeCell ref="I226:J226"/>
    <mergeCell ref="I227:J227"/>
    <mergeCell ref="I228:J228"/>
    <mergeCell ref="I211:J211"/>
    <mergeCell ref="I212:J212"/>
    <mergeCell ref="I213:J213"/>
    <mergeCell ref="I214:J214"/>
    <mergeCell ref="I215:J215"/>
    <mergeCell ref="I216:J216"/>
    <mergeCell ref="I217:J217"/>
    <mergeCell ref="I218:J218"/>
    <mergeCell ref="I219:J219"/>
    <mergeCell ref="I238:J238"/>
    <mergeCell ref="I239:J239"/>
    <mergeCell ref="I240:J240"/>
    <mergeCell ref="I241:J241"/>
    <mergeCell ref="I242:J242"/>
    <mergeCell ref="I243:J243"/>
    <mergeCell ref="I244:J244"/>
    <mergeCell ref="I245:J245"/>
    <mergeCell ref="I246:J246"/>
    <mergeCell ref="I229:J229"/>
    <mergeCell ref="I230:J230"/>
    <mergeCell ref="I231:J231"/>
    <mergeCell ref="I232:J232"/>
    <mergeCell ref="I233:J233"/>
    <mergeCell ref="I234:J234"/>
    <mergeCell ref="I235:J235"/>
    <mergeCell ref="I236:J236"/>
    <mergeCell ref="I237:J237"/>
    <mergeCell ref="I256:J256"/>
    <mergeCell ref="I257:J257"/>
    <mergeCell ref="I258:J258"/>
    <mergeCell ref="I259:J259"/>
    <mergeCell ref="I260:J260"/>
    <mergeCell ref="I261:J261"/>
    <mergeCell ref="I262:J262"/>
    <mergeCell ref="I263:J263"/>
    <mergeCell ref="I264:J264"/>
    <mergeCell ref="I247:J247"/>
    <mergeCell ref="I248:J248"/>
    <mergeCell ref="I249:J249"/>
    <mergeCell ref="I250:J250"/>
    <mergeCell ref="I251:J251"/>
    <mergeCell ref="I252:J252"/>
    <mergeCell ref="I253:J253"/>
    <mergeCell ref="I254:J254"/>
    <mergeCell ref="I255:J255"/>
    <mergeCell ref="I274:J274"/>
    <mergeCell ref="I275:J275"/>
    <mergeCell ref="I276:J276"/>
    <mergeCell ref="I277:J277"/>
    <mergeCell ref="I278:J278"/>
    <mergeCell ref="I279:J279"/>
    <mergeCell ref="I280:J280"/>
    <mergeCell ref="I281:J281"/>
    <mergeCell ref="I282:J282"/>
    <mergeCell ref="I265:J265"/>
    <mergeCell ref="I266:J266"/>
    <mergeCell ref="I267:J267"/>
    <mergeCell ref="I268:J268"/>
    <mergeCell ref="I269:J269"/>
    <mergeCell ref="I270:J270"/>
    <mergeCell ref="I271:J271"/>
    <mergeCell ref="I272:J272"/>
    <mergeCell ref="I273:J273"/>
    <mergeCell ref="I292:J292"/>
    <mergeCell ref="I293:J293"/>
    <mergeCell ref="I294:J294"/>
    <mergeCell ref="I295:J295"/>
    <mergeCell ref="I296:J296"/>
    <mergeCell ref="I297:J297"/>
    <mergeCell ref="I298:J298"/>
    <mergeCell ref="I299:J299"/>
    <mergeCell ref="I300:J300"/>
    <mergeCell ref="I283:J283"/>
    <mergeCell ref="I284:J284"/>
    <mergeCell ref="I285:J285"/>
    <mergeCell ref="I286:J286"/>
    <mergeCell ref="I287:J287"/>
    <mergeCell ref="I288:J288"/>
    <mergeCell ref="I289:J289"/>
    <mergeCell ref="I290:J290"/>
    <mergeCell ref="I291:J291"/>
    <mergeCell ref="I310:J310"/>
    <mergeCell ref="I311:J311"/>
    <mergeCell ref="I312:J312"/>
    <mergeCell ref="I313:J313"/>
    <mergeCell ref="I314:J314"/>
    <mergeCell ref="I315:J315"/>
    <mergeCell ref="I316:J316"/>
    <mergeCell ref="I317:J317"/>
    <mergeCell ref="I318:J318"/>
    <mergeCell ref="I301:J301"/>
    <mergeCell ref="I302:J302"/>
    <mergeCell ref="I303:J303"/>
    <mergeCell ref="I304:J304"/>
    <mergeCell ref="I305:J305"/>
    <mergeCell ref="I306:J306"/>
    <mergeCell ref="I307:J307"/>
    <mergeCell ref="I308:J308"/>
    <mergeCell ref="I309:J309"/>
    <mergeCell ref="I328:J328"/>
    <mergeCell ref="I329:J329"/>
    <mergeCell ref="I330:J330"/>
    <mergeCell ref="I331:J331"/>
    <mergeCell ref="I332:J332"/>
    <mergeCell ref="I333:J333"/>
    <mergeCell ref="I334:J334"/>
    <mergeCell ref="I335:J335"/>
    <mergeCell ref="I336:J336"/>
    <mergeCell ref="I319:J319"/>
    <mergeCell ref="I320:J320"/>
    <mergeCell ref="I321:J321"/>
    <mergeCell ref="I322:J322"/>
    <mergeCell ref="I323:J323"/>
    <mergeCell ref="I324:J324"/>
    <mergeCell ref="I325:J325"/>
    <mergeCell ref="I326:J326"/>
    <mergeCell ref="I327:J327"/>
    <mergeCell ref="I346:J346"/>
    <mergeCell ref="I347:J347"/>
    <mergeCell ref="I348:J348"/>
    <mergeCell ref="I349:J349"/>
    <mergeCell ref="I350:J350"/>
    <mergeCell ref="I351:J351"/>
    <mergeCell ref="I352:J352"/>
    <mergeCell ref="I353:J353"/>
    <mergeCell ref="I354:J354"/>
    <mergeCell ref="I337:J337"/>
    <mergeCell ref="I338:J338"/>
    <mergeCell ref="I339:J339"/>
    <mergeCell ref="I340:J340"/>
    <mergeCell ref="I341:J341"/>
    <mergeCell ref="I342:J342"/>
    <mergeCell ref="I343:J343"/>
    <mergeCell ref="I344:J344"/>
    <mergeCell ref="I345:J345"/>
    <mergeCell ref="I364:J364"/>
    <mergeCell ref="I365:J365"/>
    <mergeCell ref="I366:J366"/>
    <mergeCell ref="I367:J367"/>
    <mergeCell ref="I368:J368"/>
    <mergeCell ref="I369:J369"/>
    <mergeCell ref="I370:J370"/>
    <mergeCell ref="I371:J371"/>
    <mergeCell ref="I372:J372"/>
    <mergeCell ref="I355:J355"/>
    <mergeCell ref="I356:J356"/>
    <mergeCell ref="I357:J357"/>
    <mergeCell ref="I358:J358"/>
    <mergeCell ref="I359:J359"/>
    <mergeCell ref="I360:J360"/>
    <mergeCell ref="I361:J361"/>
    <mergeCell ref="I362:J362"/>
    <mergeCell ref="I363:J363"/>
    <mergeCell ref="I382:J382"/>
    <mergeCell ref="I383:J383"/>
    <mergeCell ref="I384:J384"/>
    <mergeCell ref="I385:J385"/>
    <mergeCell ref="I386:J386"/>
    <mergeCell ref="I387:J387"/>
    <mergeCell ref="I388:J388"/>
    <mergeCell ref="I389:J389"/>
    <mergeCell ref="I390:J390"/>
    <mergeCell ref="I373:J373"/>
    <mergeCell ref="I374:J374"/>
    <mergeCell ref="I375:J375"/>
    <mergeCell ref="I376:J376"/>
    <mergeCell ref="I377:J377"/>
    <mergeCell ref="I378:J378"/>
    <mergeCell ref="I379:J379"/>
    <mergeCell ref="I380:J380"/>
    <mergeCell ref="I381:J381"/>
    <mergeCell ref="I400:J400"/>
    <mergeCell ref="I401:J401"/>
    <mergeCell ref="I402:J402"/>
    <mergeCell ref="I403:J403"/>
    <mergeCell ref="I404:J404"/>
    <mergeCell ref="I405:J405"/>
    <mergeCell ref="I406:J406"/>
    <mergeCell ref="I407:J407"/>
    <mergeCell ref="I408:J408"/>
    <mergeCell ref="I391:J391"/>
    <mergeCell ref="I392:J392"/>
    <mergeCell ref="I393:J393"/>
    <mergeCell ref="I394:J394"/>
    <mergeCell ref="I395:J395"/>
    <mergeCell ref="I396:J396"/>
    <mergeCell ref="I397:J397"/>
    <mergeCell ref="I398:J398"/>
    <mergeCell ref="I399:J399"/>
    <mergeCell ref="I418:J418"/>
    <mergeCell ref="I419:J419"/>
    <mergeCell ref="I420:J420"/>
    <mergeCell ref="I421:J421"/>
    <mergeCell ref="I422:J422"/>
    <mergeCell ref="I423:J423"/>
    <mergeCell ref="I424:J424"/>
    <mergeCell ref="I425:J425"/>
    <mergeCell ref="I426:J426"/>
    <mergeCell ref="I409:J409"/>
    <mergeCell ref="I410:J410"/>
    <mergeCell ref="I411:J411"/>
    <mergeCell ref="I412:J412"/>
    <mergeCell ref="I413:J413"/>
    <mergeCell ref="I414:J414"/>
    <mergeCell ref="I415:J415"/>
    <mergeCell ref="I416:J416"/>
    <mergeCell ref="I417:J417"/>
    <mergeCell ref="I436:J436"/>
    <mergeCell ref="I437:J437"/>
    <mergeCell ref="I438:J438"/>
    <mergeCell ref="I439:J439"/>
    <mergeCell ref="I440:J440"/>
    <mergeCell ref="I441:J441"/>
    <mergeCell ref="I442:J442"/>
    <mergeCell ref="I443:J443"/>
    <mergeCell ref="I444:J444"/>
    <mergeCell ref="I427:J427"/>
    <mergeCell ref="I428:J428"/>
    <mergeCell ref="I429:J429"/>
    <mergeCell ref="I430:J430"/>
    <mergeCell ref="I431:J431"/>
    <mergeCell ref="I432:J432"/>
    <mergeCell ref="I433:J433"/>
    <mergeCell ref="I434:J434"/>
    <mergeCell ref="I435:J435"/>
    <mergeCell ref="I454:J454"/>
    <mergeCell ref="I455:J455"/>
    <mergeCell ref="I456:J456"/>
    <mergeCell ref="I457:J457"/>
    <mergeCell ref="I458:J458"/>
    <mergeCell ref="I459:J459"/>
    <mergeCell ref="I460:J460"/>
    <mergeCell ref="I461:J461"/>
    <mergeCell ref="I462:J462"/>
    <mergeCell ref="I445:J445"/>
    <mergeCell ref="I446:J446"/>
    <mergeCell ref="I447:J447"/>
    <mergeCell ref="I448:J448"/>
    <mergeCell ref="I449:J449"/>
    <mergeCell ref="I450:J450"/>
    <mergeCell ref="I451:J451"/>
    <mergeCell ref="I452:J452"/>
    <mergeCell ref="I453:J453"/>
    <mergeCell ref="I472:J472"/>
    <mergeCell ref="I473:J473"/>
    <mergeCell ref="I474:J474"/>
    <mergeCell ref="I475:J475"/>
    <mergeCell ref="I476:J476"/>
    <mergeCell ref="I477:J477"/>
    <mergeCell ref="I478:J478"/>
    <mergeCell ref="I479:J479"/>
    <mergeCell ref="I480:J480"/>
    <mergeCell ref="I463:J463"/>
    <mergeCell ref="I464:J464"/>
    <mergeCell ref="I465:J465"/>
    <mergeCell ref="I466:J466"/>
    <mergeCell ref="I467:J467"/>
    <mergeCell ref="I468:J468"/>
    <mergeCell ref="I469:J469"/>
    <mergeCell ref="I470:J470"/>
    <mergeCell ref="I471:J471"/>
    <mergeCell ref="I490:J490"/>
    <mergeCell ref="I491:J491"/>
    <mergeCell ref="I492:J492"/>
    <mergeCell ref="I493:J493"/>
    <mergeCell ref="I494:J494"/>
    <mergeCell ref="I495:J495"/>
    <mergeCell ref="I496:J496"/>
    <mergeCell ref="I497:J497"/>
    <mergeCell ref="I498:J498"/>
    <mergeCell ref="I481:J481"/>
    <mergeCell ref="I482:J482"/>
    <mergeCell ref="I483:J483"/>
    <mergeCell ref="I484:J484"/>
    <mergeCell ref="I485:J485"/>
    <mergeCell ref="I486:J486"/>
    <mergeCell ref="I487:J487"/>
    <mergeCell ref="I488:J488"/>
    <mergeCell ref="I489:J489"/>
    <mergeCell ref="I508:J508"/>
    <mergeCell ref="I509:J509"/>
    <mergeCell ref="I510:J510"/>
    <mergeCell ref="I511:J511"/>
    <mergeCell ref="I512:J512"/>
    <mergeCell ref="I513:J513"/>
    <mergeCell ref="I514:J514"/>
    <mergeCell ref="I515:J515"/>
    <mergeCell ref="I516:J516"/>
    <mergeCell ref="I499:J499"/>
    <mergeCell ref="I500:J500"/>
    <mergeCell ref="I501:J501"/>
    <mergeCell ref="I502:J502"/>
    <mergeCell ref="I503:J503"/>
    <mergeCell ref="I504:J504"/>
    <mergeCell ref="I505:J505"/>
    <mergeCell ref="I506:J506"/>
    <mergeCell ref="I507:J507"/>
    <mergeCell ref="I526:J526"/>
    <mergeCell ref="I527:J527"/>
    <mergeCell ref="I528:J528"/>
    <mergeCell ref="I529:J529"/>
    <mergeCell ref="I530:J530"/>
    <mergeCell ref="I531:J531"/>
    <mergeCell ref="I532:J532"/>
    <mergeCell ref="I533:J533"/>
    <mergeCell ref="I534:J534"/>
    <mergeCell ref="I517:J517"/>
    <mergeCell ref="I518:J518"/>
    <mergeCell ref="I519:J519"/>
    <mergeCell ref="I520:J520"/>
    <mergeCell ref="I521:J521"/>
    <mergeCell ref="I522:J522"/>
    <mergeCell ref="I523:J523"/>
    <mergeCell ref="I524:J524"/>
    <mergeCell ref="I525:J525"/>
    <mergeCell ref="I544:J544"/>
    <mergeCell ref="I545:J545"/>
    <mergeCell ref="I546:J546"/>
    <mergeCell ref="I547:J547"/>
    <mergeCell ref="I548:J548"/>
    <mergeCell ref="I549:J549"/>
    <mergeCell ref="I550:J550"/>
    <mergeCell ref="I551:J551"/>
    <mergeCell ref="I552:J552"/>
    <mergeCell ref="I535:J535"/>
    <mergeCell ref="I536:J536"/>
    <mergeCell ref="I537:J537"/>
    <mergeCell ref="I538:J538"/>
    <mergeCell ref="I539:J539"/>
    <mergeCell ref="I540:J540"/>
    <mergeCell ref="I541:J541"/>
    <mergeCell ref="I542:J542"/>
    <mergeCell ref="I543:J543"/>
    <mergeCell ref="I562:J562"/>
    <mergeCell ref="I563:J563"/>
    <mergeCell ref="I564:J564"/>
    <mergeCell ref="I565:J565"/>
    <mergeCell ref="I566:J566"/>
    <mergeCell ref="I567:J567"/>
    <mergeCell ref="I568:J568"/>
    <mergeCell ref="I569:J569"/>
    <mergeCell ref="I570:J570"/>
    <mergeCell ref="I553:J553"/>
    <mergeCell ref="I554:J554"/>
    <mergeCell ref="I555:J555"/>
    <mergeCell ref="I556:J556"/>
    <mergeCell ref="I557:J557"/>
    <mergeCell ref="I558:J558"/>
    <mergeCell ref="I559:J559"/>
    <mergeCell ref="I560:J560"/>
    <mergeCell ref="I561:J561"/>
    <mergeCell ref="I580:J580"/>
    <mergeCell ref="I581:J581"/>
    <mergeCell ref="I582:J582"/>
    <mergeCell ref="I583:J583"/>
    <mergeCell ref="I584:J584"/>
    <mergeCell ref="I585:J585"/>
    <mergeCell ref="I586:J586"/>
    <mergeCell ref="I587:J587"/>
    <mergeCell ref="I588:J588"/>
    <mergeCell ref="I571:J571"/>
    <mergeCell ref="I572:J572"/>
    <mergeCell ref="I573:J573"/>
    <mergeCell ref="I574:J574"/>
    <mergeCell ref="I575:J575"/>
    <mergeCell ref="I576:J576"/>
    <mergeCell ref="I577:J577"/>
    <mergeCell ref="I578:J578"/>
    <mergeCell ref="I579:J579"/>
    <mergeCell ref="I598:J598"/>
    <mergeCell ref="I599:J599"/>
    <mergeCell ref="I600:J600"/>
    <mergeCell ref="I601:J601"/>
    <mergeCell ref="I602:J602"/>
    <mergeCell ref="I603:J603"/>
    <mergeCell ref="I604:J604"/>
    <mergeCell ref="I605:J605"/>
    <mergeCell ref="I606:J606"/>
    <mergeCell ref="I589:J589"/>
    <mergeCell ref="I590:J590"/>
    <mergeCell ref="I591:J591"/>
    <mergeCell ref="I592:J592"/>
    <mergeCell ref="I593:J593"/>
    <mergeCell ref="I594:J594"/>
    <mergeCell ref="I595:J595"/>
    <mergeCell ref="I596:J596"/>
    <mergeCell ref="I597:J597"/>
    <mergeCell ref="I616:J616"/>
    <mergeCell ref="I617:J617"/>
    <mergeCell ref="I618:J618"/>
    <mergeCell ref="I619:J619"/>
    <mergeCell ref="I620:J620"/>
    <mergeCell ref="I621:J621"/>
    <mergeCell ref="I622:J622"/>
    <mergeCell ref="I623:J623"/>
    <mergeCell ref="I624:J624"/>
    <mergeCell ref="I607:J607"/>
    <mergeCell ref="I608:J608"/>
    <mergeCell ref="I609:J609"/>
    <mergeCell ref="I610:J610"/>
    <mergeCell ref="I611:J611"/>
    <mergeCell ref="I612:J612"/>
    <mergeCell ref="I613:J613"/>
    <mergeCell ref="I614:J614"/>
    <mergeCell ref="I615:J615"/>
    <mergeCell ref="I634:J634"/>
    <mergeCell ref="I635:J635"/>
    <mergeCell ref="I636:J636"/>
    <mergeCell ref="I637:J637"/>
    <mergeCell ref="I638:J638"/>
    <mergeCell ref="I639:J639"/>
    <mergeCell ref="I640:J640"/>
    <mergeCell ref="I641:J641"/>
    <mergeCell ref="I642:J642"/>
    <mergeCell ref="I625:J625"/>
    <mergeCell ref="I626:J626"/>
    <mergeCell ref="I627:J627"/>
    <mergeCell ref="I628:J628"/>
    <mergeCell ref="I629:J629"/>
    <mergeCell ref="I630:J630"/>
    <mergeCell ref="I631:J631"/>
    <mergeCell ref="I632:J632"/>
    <mergeCell ref="I633:J633"/>
    <mergeCell ref="I652:J652"/>
    <mergeCell ref="I653:J653"/>
    <mergeCell ref="I654:J654"/>
    <mergeCell ref="I655:J655"/>
    <mergeCell ref="I656:J656"/>
    <mergeCell ref="I657:J657"/>
    <mergeCell ref="I658:J658"/>
    <mergeCell ref="I659:J659"/>
    <mergeCell ref="I660:J660"/>
    <mergeCell ref="I643:J643"/>
    <mergeCell ref="I644:J644"/>
    <mergeCell ref="I645:J645"/>
    <mergeCell ref="I646:J646"/>
    <mergeCell ref="I647:J647"/>
    <mergeCell ref="I648:J648"/>
    <mergeCell ref="I649:J649"/>
    <mergeCell ref="I650:J650"/>
    <mergeCell ref="I651:J651"/>
    <mergeCell ref="I683:J683"/>
    <mergeCell ref="I684:J684"/>
    <mergeCell ref="I685:J685"/>
    <mergeCell ref="I686:J686"/>
    <mergeCell ref="I687:J687"/>
    <mergeCell ref="I670:J670"/>
    <mergeCell ref="I671:J671"/>
    <mergeCell ref="I672:J672"/>
    <mergeCell ref="I673:J673"/>
    <mergeCell ref="I674:J674"/>
    <mergeCell ref="I675:J675"/>
    <mergeCell ref="I676:J676"/>
    <mergeCell ref="I677:J677"/>
    <mergeCell ref="I678:J678"/>
    <mergeCell ref="I661:J661"/>
    <mergeCell ref="I662:J662"/>
    <mergeCell ref="I663:J663"/>
    <mergeCell ref="I664:J664"/>
    <mergeCell ref="I665:J665"/>
    <mergeCell ref="I666:J666"/>
    <mergeCell ref="I667:J667"/>
    <mergeCell ref="I668:J668"/>
    <mergeCell ref="I669:J669"/>
    <mergeCell ref="E61:F61"/>
    <mergeCell ref="I706:J706"/>
    <mergeCell ref="I707:J707"/>
    <mergeCell ref="I708:J708"/>
    <mergeCell ref="I709:J709"/>
    <mergeCell ref="I710:J710"/>
    <mergeCell ref="I711:J711"/>
    <mergeCell ref="I712:J712"/>
    <mergeCell ref="I713:J713"/>
    <mergeCell ref="I714:J714"/>
    <mergeCell ref="I697:J697"/>
    <mergeCell ref="I698:J698"/>
    <mergeCell ref="I699:J699"/>
    <mergeCell ref="I700:J700"/>
    <mergeCell ref="I701:J701"/>
    <mergeCell ref="I702:J702"/>
    <mergeCell ref="I703:J703"/>
    <mergeCell ref="I704:J704"/>
    <mergeCell ref="I705:J705"/>
    <mergeCell ref="I688:J688"/>
    <mergeCell ref="I689:J689"/>
    <mergeCell ref="I690:J690"/>
    <mergeCell ref="I691:J691"/>
    <mergeCell ref="I692:J692"/>
    <mergeCell ref="I693:J693"/>
    <mergeCell ref="I694:J694"/>
    <mergeCell ref="I695:J695"/>
    <mergeCell ref="I696:J696"/>
    <mergeCell ref="I679:J679"/>
    <mergeCell ref="I680:J680"/>
    <mergeCell ref="I681:J681"/>
    <mergeCell ref="I682:J682"/>
    <mergeCell ref="E62:F62"/>
    <mergeCell ref="E63:F63"/>
    <mergeCell ref="E64:F64"/>
    <mergeCell ref="E65:F65"/>
    <mergeCell ref="E66:F66"/>
    <mergeCell ref="E67:F67"/>
    <mergeCell ref="E68:F68"/>
    <mergeCell ref="E69:F69"/>
    <mergeCell ref="E70:F70"/>
    <mergeCell ref="I715:J715"/>
    <mergeCell ref="I716:J716"/>
    <mergeCell ref="E40:F40"/>
    <mergeCell ref="E41:F41"/>
    <mergeCell ref="E42:F42"/>
    <mergeCell ref="E43:F43"/>
    <mergeCell ref="E44:F44"/>
    <mergeCell ref="E45:F45"/>
    <mergeCell ref="E46:F46"/>
    <mergeCell ref="E47:F47"/>
    <mergeCell ref="E48:F48"/>
    <mergeCell ref="E49:F49"/>
    <mergeCell ref="E50:F50"/>
    <mergeCell ref="E51:F51"/>
    <mergeCell ref="E52:F52"/>
    <mergeCell ref="E53:F53"/>
    <mergeCell ref="E54:F54"/>
    <mergeCell ref="E55:F55"/>
    <mergeCell ref="E56:F56"/>
    <mergeCell ref="E57:F57"/>
    <mergeCell ref="E58:F58"/>
    <mergeCell ref="E59:F59"/>
    <mergeCell ref="E60:F60"/>
    <mergeCell ref="E80:F80"/>
    <mergeCell ref="E81:F81"/>
    <mergeCell ref="E82:F82"/>
    <mergeCell ref="E83:F83"/>
    <mergeCell ref="E84:F84"/>
    <mergeCell ref="E85:F85"/>
    <mergeCell ref="E86:F86"/>
    <mergeCell ref="E87:F87"/>
    <mergeCell ref="E88:F88"/>
    <mergeCell ref="E71:F71"/>
    <mergeCell ref="E72:F72"/>
    <mergeCell ref="E73:F73"/>
    <mergeCell ref="E74:F74"/>
    <mergeCell ref="E75:F75"/>
    <mergeCell ref="E76:F76"/>
    <mergeCell ref="E77:F77"/>
    <mergeCell ref="E78:F78"/>
    <mergeCell ref="E79:F79"/>
    <mergeCell ref="E98:F98"/>
    <mergeCell ref="E99:F99"/>
    <mergeCell ref="E100:F100"/>
    <mergeCell ref="E101:F101"/>
    <mergeCell ref="E102:F102"/>
    <mergeCell ref="E103:F103"/>
    <mergeCell ref="E104:F104"/>
    <mergeCell ref="E105:F105"/>
    <mergeCell ref="E106:F106"/>
    <mergeCell ref="E89:F89"/>
    <mergeCell ref="E90:F90"/>
    <mergeCell ref="E91:F91"/>
    <mergeCell ref="E92:F92"/>
    <mergeCell ref="E93:F93"/>
    <mergeCell ref="E94:F94"/>
    <mergeCell ref="E95:F95"/>
    <mergeCell ref="E96:F96"/>
    <mergeCell ref="E97:F97"/>
    <mergeCell ref="E116:F116"/>
    <mergeCell ref="E117:F117"/>
    <mergeCell ref="E118:F118"/>
    <mergeCell ref="E119:F119"/>
    <mergeCell ref="E120:F120"/>
    <mergeCell ref="E121:F121"/>
    <mergeCell ref="E122:F122"/>
    <mergeCell ref="E123:F123"/>
    <mergeCell ref="E124:F124"/>
    <mergeCell ref="E107:F107"/>
    <mergeCell ref="E108:F108"/>
    <mergeCell ref="E109:F109"/>
    <mergeCell ref="E110:F110"/>
    <mergeCell ref="E111:F111"/>
    <mergeCell ref="E112:F112"/>
    <mergeCell ref="E113:F113"/>
    <mergeCell ref="E114:F114"/>
    <mergeCell ref="E115:F115"/>
    <mergeCell ref="E134:F134"/>
    <mergeCell ref="E135:F135"/>
    <mergeCell ref="E136:F136"/>
    <mergeCell ref="E137:F137"/>
    <mergeCell ref="E138:F138"/>
    <mergeCell ref="E139:F139"/>
    <mergeCell ref="E140:F140"/>
    <mergeCell ref="E141:F141"/>
    <mergeCell ref="E142:F142"/>
    <mergeCell ref="E125:F125"/>
    <mergeCell ref="E126:F126"/>
    <mergeCell ref="E127:F127"/>
    <mergeCell ref="E128:F128"/>
    <mergeCell ref="E129:F129"/>
    <mergeCell ref="E130:F130"/>
    <mergeCell ref="E131:F131"/>
    <mergeCell ref="E132:F132"/>
    <mergeCell ref="E133:F133"/>
    <mergeCell ref="E152:F152"/>
    <mergeCell ref="E153:F153"/>
    <mergeCell ref="E154:F154"/>
    <mergeCell ref="E155:F155"/>
    <mergeCell ref="E156:F156"/>
    <mergeCell ref="E157:F157"/>
    <mergeCell ref="E158:F158"/>
    <mergeCell ref="E159:F159"/>
    <mergeCell ref="E160:F160"/>
    <mergeCell ref="E143:F143"/>
    <mergeCell ref="E144:F144"/>
    <mergeCell ref="E145:F145"/>
    <mergeCell ref="E146:F146"/>
    <mergeCell ref="E147:F147"/>
    <mergeCell ref="E148:F148"/>
    <mergeCell ref="E149:F149"/>
    <mergeCell ref="E150:F150"/>
    <mergeCell ref="E151:F151"/>
    <mergeCell ref="E170:F170"/>
    <mergeCell ref="E171:F171"/>
    <mergeCell ref="E172:F172"/>
    <mergeCell ref="E173:F173"/>
    <mergeCell ref="E174:F174"/>
    <mergeCell ref="E175:F175"/>
    <mergeCell ref="E176:F176"/>
    <mergeCell ref="E177:F177"/>
    <mergeCell ref="E178:F178"/>
    <mergeCell ref="E161:F161"/>
    <mergeCell ref="E162:F162"/>
    <mergeCell ref="E163:F163"/>
    <mergeCell ref="E164:F164"/>
    <mergeCell ref="E165:F165"/>
    <mergeCell ref="E166:F166"/>
    <mergeCell ref="E167:F167"/>
    <mergeCell ref="E168:F168"/>
    <mergeCell ref="E169:F169"/>
    <mergeCell ref="E188:F188"/>
    <mergeCell ref="E189:F189"/>
    <mergeCell ref="E190:F190"/>
    <mergeCell ref="E191:F191"/>
    <mergeCell ref="E192:F192"/>
    <mergeCell ref="E193:F193"/>
    <mergeCell ref="E194:F194"/>
    <mergeCell ref="E195:F195"/>
    <mergeCell ref="E196:F196"/>
    <mergeCell ref="E179:F179"/>
    <mergeCell ref="E180:F180"/>
    <mergeCell ref="E181:F181"/>
    <mergeCell ref="E182:F182"/>
    <mergeCell ref="E183:F183"/>
    <mergeCell ref="E184:F184"/>
    <mergeCell ref="E185:F185"/>
    <mergeCell ref="E186:F186"/>
    <mergeCell ref="E187:F187"/>
    <mergeCell ref="E206:F206"/>
    <mergeCell ref="E207:F207"/>
    <mergeCell ref="E208:F208"/>
    <mergeCell ref="E209:F209"/>
    <mergeCell ref="E210:F210"/>
    <mergeCell ref="E211:F211"/>
    <mergeCell ref="E212:F212"/>
    <mergeCell ref="E213:F213"/>
    <mergeCell ref="E214:F214"/>
    <mergeCell ref="E197:F197"/>
    <mergeCell ref="E198:F198"/>
    <mergeCell ref="E199:F199"/>
    <mergeCell ref="E200:F200"/>
    <mergeCell ref="E201:F201"/>
    <mergeCell ref="E202:F202"/>
    <mergeCell ref="E203:F203"/>
    <mergeCell ref="E204:F204"/>
    <mergeCell ref="E205:F205"/>
    <mergeCell ref="E224:F224"/>
    <mergeCell ref="E225:F225"/>
    <mergeCell ref="E226:F226"/>
    <mergeCell ref="E227:F227"/>
    <mergeCell ref="E228:F228"/>
    <mergeCell ref="E229:F229"/>
    <mergeCell ref="E230:F230"/>
    <mergeCell ref="E231:F231"/>
    <mergeCell ref="E232:F232"/>
    <mergeCell ref="E215:F215"/>
    <mergeCell ref="E216:F216"/>
    <mergeCell ref="E217:F217"/>
    <mergeCell ref="E218:F218"/>
    <mergeCell ref="E219:F219"/>
    <mergeCell ref="E220:F220"/>
    <mergeCell ref="E221:F221"/>
    <mergeCell ref="E222:F222"/>
    <mergeCell ref="E223:F223"/>
    <mergeCell ref="E242:F242"/>
    <mergeCell ref="E243:F243"/>
    <mergeCell ref="E244:F244"/>
    <mergeCell ref="E245:F245"/>
    <mergeCell ref="E246:F246"/>
    <mergeCell ref="E247:F247"/>
    <mergeCell ref="E248:F248"/>
    <mergeCell ref="E249:F249"/>
    <mergeCell ref="E250:F250"/>
    <mergeCell ref="E233:F233"/>
    <mergeCell ref="E234:F234"/>
    <mergeCell ref="E235:F235"/>
    <mergeCell ref="E236:F236"/>
    <mergeCell ref="E237:F237"/>
    <mergeCell ref="E238:F238"/>
    <mergeCell ref="E239:F239"/>
    <mergeCell ref="E240:F240"/>
    <mergeCell ref="E241:F241"/>
    <mergeCell ref="E260:F260"/>
    <mergeCell ref="E261:F261"/>
    <mergeCell ref="E262:F262"/>
    <mergeCell ref="E263:F263"/>
    <mergeCell ref="E264:F264"/>
    <mergeCell ref="E265:F265"/>
    <mergeCell ref="E266:F266"/>
    <mergeCell ref="E267:F267"/>
    <mergeCell ref="E268:F268"/>
    <mergeCell ref="E251:F251"/>
    <mergeCell ref="E252:F252"/>
    <mergeCell ref="E253:F253"/>
    <mergeCell ref="E254:F254"/>
    <mergeCell ref="E255:F255"/>
    <mergeCell ref="E256:F256"/>
    <mergeCell ref="E257:F257"/>
    <mergeCell ref="E258:F258"/>
    <mergeCell ref="E259:F259"/>
    <mergeCell ref="E278:F278"/>
    <mergeCell ref="E279:F279"/>
    <mergeCell ref="E280:F280"/>
    <mergeCell ref="E281:F281"/>
    <mergeCell ref="E282:F282"/>
    <mergeCell ref="E283:F283"/>
    <mergeCell ref="E284:F284"/>
    <mergeCell ref="E285:F285"/>
    <mergeCell ref="E286:F286"/>
    <mergeCell ref="E269:F269"/>
    <mergeCell ref="E270:F270"/>
    <mergeCell ref="E271:F271"/>
    <mergeCell ref="E272:F272"/>
    <mergeCell ref="E273:F273"/>
    <mergeCell ref="E274:F274"/>
    <mergeCell ref="E275:F275"/>
    <mergeCell ref="E276:F276"/>
    <mergeCell ref="E277:F277"/>
    <mergeCell ref="E296:F296"/>
    <mergeCell ref="E297:F297"/>
    <mergeCell ref="E298:F298"/>
    <mergeCell ref="E299:F299"/>
    <mergeCell ref="E300:F300"/>
    <mergeCell ref="E301:F301"/>
    <mergeCell ref="E302:F302"/>
    <mergeCell ref="E303:F303"/>
    <mergeCell ref="E304:F304"/>
    <mergeCell ref="E287:F287"/>
    <mergeCell ref="E288:F288"/>
    <mergeCell ref="E289:F289"/>
    <mergeCell ref="E290:F290"/>
    <mergeCell ref="E291:F291"/>
    <mergeCell ref="E292:F292"/>
    <mergeCell ref="E293:F293"/>
    <mergeCell ref="E294:F294"/>
    <mergeCell ref="E295:F295"/>
    <mergeCell ref="E314:F314"/>
    <mergeCell ref="E315:F315"/>
    <mergeCell ref="E316:F316"/>
    <mergeCell ref="E317:F317"/>
    <mergeCell ref="E318:F318"/>
    <mergeCell ref="E319:F319"/>
    <mergeCell ref="E320:F320"/>
    <mergeCell ref="E321:F321"/>
    <mergeCell ref="E322:F322"/>
    <mergeCell ref="E305:F305"/>
    <mergeCell ref="E306:F306"/>
    <mergeCell ref="E307:F307"/>
    <mergeCell ref="E308:F308"/>
    <mergeCell ref="E309:F309"/>
    <mergeCell ref="E310:F310"/>
    <mergeCell ref="E311:F311"/>
    <mergeCell ref="E312:F312"/>
    <mergeCell ref="E313:F313"/>
    <mergeCell ref="E332:F332"/>
    <mergeCell ref="E333:F333"/>
    <mergeCell ref="E334:F334"/>
    <mergeCell ref="E335:F335"/>
    <mergeCell ref="E336:F336"/>
    <mergeCell ref="E337:F337"/>
    <mergeCell ref="E338:F338"/>
    <mergeCell ref="E339:F339"/>
    <mergeCell ref="E340:F340"/>
    <mergeCell ref="E323:F323"/>
    <mergeCell ref="E324:F324"/>
    <mergeCell ref="E325:F325"/>
    <mergeCell ref="E326:F326"/>
    <mergeCell ref="E327:F327"/>
    <mergeCell ref="E328:F328"/>
    <mergeCell ref="E329:F329"/>
    <mergeCell ref="E330:F330"/>
    <mergeCell ref="E331:F331"/>
    <mergeCell ref="E350:F350"/>
    <mergeCell ref="E351:F351"/>
    <mergeCell ref="E352:F352"/>
    <mergeCell ref="E353:F353"/>
    <mergeCell ref="E354:F354"/>
    <mergeCell ref="E355:F355"/>
    <mergeCell ref="E356:F356"/>
    <mergeCell ref="E357:F357"/>
    <mergeCell ref="E358:F358"/>
    <mergeCell ref="E341:F341"/>
    <mergeCell ref="E342:F342"/>
    <mergeCell ref="E343:F343"/>
    <mergeCell ref="E344:F344"/>
    <mergeCell ref="E345:F345"/>
    <mergeCell ref="E346:F346"/>
    <mergeCell ref="E347:F347"/>
    <mergeCell ref="E348:F348"/>
    <mergeCell ref="E349:F349"/>
    <mergeCell ref="E368:F368"/>
    <mergeCell ref="E369:F369"/>
    <mergeCell ref="E370:F370"/>
    <mergeCell ref="E371:F371"/>
    <mergeCell ref="E372:F372"/>
    <mergeCell ref="E373:F373"/>
    <mergeCell ref="E374:F374"/>
    <mergeCell ref="E375:F375"/>
    <mergeCell ref="E376:F376"/>
    <mergeCell ref="E359:F359"/>
    <mergeCell ref="E360:F360"/>
    <mergeCell ref="E361:F361"/>
    <mergeCell ref="E362:F362"/>
    <mergeCell ref="E363:F363"/>
    <mergeCell ref="E364:F364"/>
    <mergeCell ref="E365:F365"/>
    <mergeCell ref="E366:F366"/>
    <mergeCell ref="E367:F367"/>
    <mergeCell ref="E386:F386"/>
    <mergeCell ref="E387:F387"/>
    <mergeCell ref="E388:F388"/>
    <mergeCell ref="E389:F389"/>
    <mergeCell ref="E390:F390"/>
    <mergeCell ref="E391:F391"/>
    <mergeCell ref="E392:F392"/>
    <mergeCell ref="E393:F393"/>
    <mergeCell ref="E394:F394"/>
    <mergeCell ref="E377:F377"/>
    <mergeCell ref="E378:F378"/>
    <mergeCell ref="E379:F379"/>
    <mergeCell ref="E380:F380"/>
    <mergeCell ref="E381:F381"/>
    <mergeCell ref="E382:F382"/>
    <mergeCell ref="E383:F383"/>
    <mergeCell ref="E384:F384"/>
    <mergeCell ref="E385:F385"/>
    <mergeCell ref="E404:F404"/>
    <mergeCell ref="E405:F405"/>
    <mergeCell ref="E406:F406"/>
    <mergeCell ref="E407:F407"/>
    <mergeCell ref="E408:F408"/>
    <mergeCell ref="E409:F409"/>
    <mergeCell ref="E410:F410"/>
    <mergeCell ref="E411:F411"/>
    <mergeCell ref="E412:F412"/>
    <mergeCell ref="E395:F395"/>
    <mergeCell ref="E396:F396"/>
    <mergeCell ref="E397:F397"/>
    <mergeCell ref="E398:F398"/>
    <mergeCell ref="E399:F399"/>
    <mergeCell ref="E400:F400"/>
    <mergeCell ref="E401:F401"/>
    <mergeCell ref="E402:F402"/>
    <mergeCell ref="E403:F403"/>
    <mergeCell ref="E422:F422"/>
    <mergeCell ref="E423:F423"/>
    <mergeCell ref="E424:F424"/>
    <mergeCell ref="E425:F425"/>
    <mergeCell ref="E426:F426"/>
    <mergeCell ref="E427:F427"/>
    <mergeCell ref="E428:F428"/>
    <mergeCell ref="E429:F429"/>
    <mergeCell ref="E430:F430"/>
    <mergeCell ref="E413:F413"/>
    <mergeCell ref="E414:F414"/>
    <mergeCell ref="E415:F415"/>
    <mergeCell ref="E416:F416"/>
    <mergeCell ref="E417:F417"/>
    <mergeCell ref="E418:F418"/>
    <mergeCell ref="E419:F419"/>
    <mergeCell ref="E420:F420"/>
    <mergeCell ref="E421:F421"/>
    <mergeCell ref="E440:F440"/>
    <mergeCell ref="E441:F441"/>
    <mergeCell ref="E442:F442"/>
    <mergeCell ref="E443:F443"/>
    <mergeCell ref="E444:F444"/>
    <mergeCell ref="E445:F445"/>
    <mergeCell ref="E446:F446"/>
    <mergeCell ref="E447:F447"/>
    <mergeCell ref="E448:F448"/>
    <mergeCell ref="E431:F431"/>
    <mergeCell ref="E432:F432"/>
    <mergeCell ref="E433:F433"/>
    <mergeCell ref="E434:F434"/>
    <mergeCell ref="E435:F435"/>
    <mergeCell ref="E436:F436"/>
    <mergeCell ref="E437:F437"/>
    <mergeCell ref="E438:F438"/>
    <mergeCell ref="E439:F439"/>
    <mergeCell ref="E458:F458"/>
    <mergeCell ref="E459:F459"/>
    <mergeCell ref="E460:F460"/>
    <mergeCell ref="E461:F461"/>
    <mergeCell ref="E462:F462"/>
    <mergeCell ref="E463:F463"/>
    <mergeCell ref="E464:F464"/>
    <mergeCell ref="E465:F465"/>
    <mergeCell ref="E466:F466"/>
    <mergeCell ref="E449:F449"/>
    <mergeCell ref="E450:F450"/>
    <mergeCell ref="E451:F451"/>
    <mergeCell ref="E452:F452"/>
    <mergeCell ref="E453:F453"/>
    <mergeCell ref="E454:F454"/>
    <mergeCell ref="E455:F455"/>
    <mergeCell ref="E456:F456"/>
    <mergeCell ref="E457:F457"/>
    <mergeCell ref="E476:F476"/>
    <mergeCell ref="E477:F477"/>
    <mergeCell ref="E478:F478"/>
    <mergeCell ref="E479:F479"/>
    <mergeCell ref="E480:F480"/>
    <mergeCell ref="E481:F481"/>
    <mergeCell ref="E482:F482"/>
    <mergeCell ref="E483:F483"/>
    <mergeCell ref="E484:F484"/>
    <mergeCell ref="E467:F467"/>
    <mergeCell ref="E468:F468"/>
    <mergeCell ref="E469:F469"/>
    <mergeCell ref="E470:F470"/>
    <mergeCell ref="E471:F471"/>
    <mergeCell ref="E472:F472"/>
    <mergeCell ref="E473:F473"/>
    <mergeCell ref="E474:F474"/>
    <mergeCell ref="E475:F475"/>
    <mergeCell ref="E494:F494"/>
    <mergeCell ref="E495:F495"/>
    <mergeCell ref="E496:F496"/>
    <mergeCell ref="E497:F497"/>
    <mergeCell ref="E498:F498"/>
    <mergeCell ref="E499:F499"/>
    <mergeCell ref="E500:F500"/>
    <mergeCell ref="E501:F501"/>
    <mergeCell ref="E502:F502"/>
    <mergeCell ref="E485:F485"/>
    <mergeCell ref="E486:F486"/>
    <mergeCell ref="E487:F487"/>
    <mergeCell ref="E488:F488"/>
    <mergeCell ref="E489:F489"/>
    <mergeCell ref="E490:F490"/>
    <mergeCell ref="E491:F491"/>
    <mergeCell ref="E492:F492"/>
    <mergeCell ref="E493:F493"/>
    <mergeCell ref="E512:F512"/>
    <mergeCell ref="E513:F513"/>
    <mergeCell ref="E514:F514"/>
    <mergeCell ref="E515:F515"/>
    <mergeCell ref="E516:F516"/>
    <mergeCell ref="E517:F517"/>
    <mergeCell ref="E518:F518"/>
    <mergeCell ref="E519:F519"/>
    <mergeCell ref="E520:F520"/>
    <mergeCell ref="E503:F503"/>
    <mergeCell ref="E504:F504"/>
    <mergeCell ref="E505:F505"/>
    <mergeCell ref="E506:F506"/>
    <mergeCell ref="E507:F507"/>
    <mergeCell ref="E508:F508"/>
    <mergeCell ref="E509:F509"/>
    <mergeCell ref="E510:F510"/>
    <mergeCell ref="E511:F511"/>
    <mergeCell ref="E530:F530"/>
    <mergeCell ref="E531:F531"/>
    <mergeCell ref="E532:F532"/>
    <mergeCell ref="E533:F533"/>
    <mergeCell ref="E534:F534"/>
    <mergeCell ref="E535:F535"/>
    <mergeCell ref="E536:F536"/>
    <mergeCell ref="E537:F537"/>
    <mergeCell ref="E538:F538"/>
    <mergeCell ref="E521:F521"/>
    <mergeCell ref="E522:F522"/>
    <mergeCell ref="E523:F523"/>
    <mergeCell ref="E524:F524"/>
    <mergeCell ref="E525:F525"/>
    <mergeCell ref="E526:F526"/>
    <mergeCell ref="E527:F527"/>
    <mergeCell ref="E528:F528"/>
    <mergeCell ref="E529:F529"/>
    <mergeCell ref="E548:F548"/>
    <mergeCell ref="E549:F549"/>
    <mergeCell ref="E550:F550"/>
    <mergeCell ref="E551:F551"/>
    <mergeCell ref="E552:F552"/>
    <mergeCell ref="E553:F553"/>
    <mergeCell ref="E554:F554"/>
    <mergeCell ref="E555:F555"/>
    <mergeCell ref="E556:F556"/>
    <mergeCell ref="E539:F539"/>
    <mergeCell ref="E540:F540"/>
    <mergeCell ref="E541:F541"/>
    <mergeCell ref="E542:F542"/>
    <mergeCell ref="E543:F543"/>
    <mergeCell ref="E544:F544"/>
    <mergeCell ref="E545:F545"/>
    <mergeCell ref="E546:F546"/>
    <mergeCell ref="E547:F547"/>
    <mergeCell ref="E566:F566"/>
    <mergeCell ref="E567:F567"/>
    <mergeCell ref="E568:F568"/>
    <mergeCell ref="E569:F569"/>
    <mergeCell ref="E570:F570"/>
    <mergeCell ref="E571:F571"/>
    <mergeCell ref="E572:F572"/>
    <mergeCell ref="E573:F573"/>
    <mergeCell ref="E574:F574"/>
    <mergeCell ref="E557:F557"/>
    <mergeCell ref="E558:F558"/>
    <mergeCell ref="E559:F559"/>
    <mergeCell ref="E560:F560"/>
    <mergeCell ref="E561:F561"/>
    <mergeCell ref="E562:F562"/>
    <mergeCell ref="E563:F563"/>
    <mergeCell ref="E564:F564"/>
    <mergeCell ref="E565:F565"/>
    <mergeCell ref="E584:F584"/>
    <mergeCell ref="E585:F585"/>
    <mergeCell ref="E586:F586"/>
    <mergeCell ref="E587:F587"/>
    <mergeCell ref="E588:F588"/>
    <mergeCell ref="E589:F589"/>
    <mergeCell ref="E590:F590"/>
    <mergeCell ref="E591:F591"/>
    <mergeCell ref="E592:F592"/>
    <mergeCell ref="E575:F575"/>
    <mergeCell ref="E576:F576"/>
    <mergeCell ref="E577:F577"/>
    <mergeCell ref="E578:F578"/>
    <mergeCell ref="E579:F579"/>
    <mergeCell ref="E580:F580"/>
    <mergeCell ref="E581:F581"/>
    <mergeCell ref="E582:F582"/>
    <mergeCell ref="E583:F583"/>
    <mergeCell ref="E602:F602"/>
    <mergeCell ref="E603:F603"/>
    <mergeCell ref="E604:F604"/>
    <mergeCell ref="E605:F605"/>
    <mergeCell ref="E606:F606"/>
    <mergeCell ref="E607:F607"/>
    <mergeCell ref="E608:F608"/>
    <mergeCell ref="E609:F609"/>
    <mergeCell ref="E610:F610"/>
    <mergeCell ref="E593:F593"/>
    <mergeCell ref="E594:F594"/>
    <mergeCell ref="E595:F595"/>
    <mergeCell ref="E596:F596"/>
    <mergeCell ref="E597:F597"/>
    <mergeCell ref="E598:F598"/>
    <mergeCell ref="E599:F599"/>
    <mergeCell ref="E600:F600"/>
    <mergeCell ref="E601:F601"/>
    <mergeCell ref="E620:F620"/>
    <mergeCell ref="E621:F621"/>
    <mergeCell ref="E622:F622"/>
    <mergeCell ref="E623:F623"/>
    <mergeCell ref="E624:F624"/>
    <mergeCell ref="E625:F625"/>
    <mergeCell ref="E626:F626"/>
    <mergeCell ref="E627:F627"/>
    <mergeCell ref="E628:F628"/>
    <mergeCell ref="E611:F611"/>
    <mergeCell ref="E612:F612"/>
    <mergeCell ref="E613:F613"/>
    <mergeCell ref="E614:F614"/>
    <mergeCell ref="E615:F615"/>
    <mergeCell ref="E616:F616"/>
    <mergeCell ref="E617:F617"/>
    <mergeCell ref="E618:F618"/>
    <mergeCell ref="E619:F619"/>
    <mergeCell ref="E638:F638"/>
    <mergeCell ref="E639:F639"/>
    <mergeCell ref="E640:F640"/>
    <mergeCell ref="E641:F641"/>
    <mergeCell ref="E642:F642"/>
    <mergeCell ref="E643:F643"/>
    <mergeCell ref="E644:F644"/>
    <mergeCell ref="E645:F645"/>
    <mergeCell ref="E646:F646"/>
    <mergeCell ref="E629:F629"/>
    <mergeCell ref="E630:F630"/>
    <mergeCell ref="E631:F631"/>
    <mergeCell ref="E632:F632"/>
    <mergeCell ref="E633:F633"/>
    <mergeCell ref="E634:F634"/>
    <mergeCell ref="E635:F635"/>
    <mergeCell ref="E636:F636"/>
    <mergeCell ref="E637:F637"/>
    <mergeCell ref="E656:F656"/>
    <mergeCell ref="E657:F657"/>
    <mergeCell ref="E658:F658"/>
    <mergeCell ref="E659:F659"/>
    <mergeCell ref="E660:F660"/>
    <mergeCell ref="E661:F661"/>
    <mergeCell ref="E662:F662"/>
    <mergeCell ref="E663:F663"/>
    <mergeCell ref="E664:F664"/>
    <mergeCell ref="E647:F647"/>
    <mergeCell ref="E648:F648"/>
    <mergeCell ref="E649:F649"/>
    <mergeCell ref="E650:F650"/>
    <mergeCell ref="E651:F651"/>
    <mergeCell ref="E652:F652"/>
    <mergeCell ref="E653:F653"/>
    <mergeCell ref="E654:F654"/>
    <mergeCell ref="E655:F655"/>
    <mergeCell ref="E687:F687"/>
    <mergeCell ref="E688:F688"/>
    <mergeCell ref="E689:F689"/>
    <mergeCell ref="E690:F690"/>
    <mergeCell ref="E691:F691"/>
    <mergeCell ref="E674:F674"/>
    <mergeCell ref="E675:F675"/>
    <mergeCell ref="E676:F676"/>
    <mergeCell ref="E677:F677"/>
    <mergeCell ref="E678:F678"/>
    <mergeCell ref="E679:F679"/>
    <mergeCell ref="E680:F680"/>
    <mergeCell ref="E681:F681"/>
    <mergeCell ref="E682:F682"/>
    <mergeCell ref="E665:F665"/>
    <mergeCell ref="E666:F666"/>
    <mergeCell ref="E667:F667"/>
    <mergeCell ref="E668:F668"/>
    <mergeCell ref="E669:F669"/>
    <mergeCell ref="E670:F670"/>
    <mergeCell ref="E671:F671"/>
    <mergeCell ref="E672:F672"/>
    <mergeCell ref="E673:F673"/>
    <mergeCell ref="G1:J1"/>
    <mergeCell ref="A3:F3"/>
    <mergeCell ref="E710:F710"/>
    <mergeCell ref="E711:F711"/>
    <mergeCell ref="E712:F712"/>
    <mergeCell ref="E713:F713"/>
    <mergeCell ref="E714:F714"/>
    <mergeCell ref="E715:F715"/>
    <mergeCell ref="E716:F716"/>
    <mergeCell ref="K19:P20"/>
    <mergeCell ref="E701:F701"/>
    <mergeCell ref="E702:F702"/>
    <mergeCell ref="E703:F703"/>
    <mergeCell ref="E704:F704"/>
    <mergeCell ref="E705:F705"/>
    <mergeCell ref="E706:F706"/>
    <mergeCell ref="E707:F707"/>
    <mergeCell ref="E708:F708"/>
    <mergeCell ref="E709:F709"/>
    <mergeCell ref="E692:F692"/>
    <mergeCell ref="E693:F693"/>
    <mergeCell ref="E694:F694"/>
    <mergeCell ref="E695:F695"/>
    <mergeCell ref="E696:F696"/>
    <mergeCell ref="E697:F697"/>
    <mergeCell ref="E698:F698"/>
    <mergeCell ref="E699:F699"/>
    <mergeCell ref="E700:F700"/>
    <mergeCell ref="E683:F683"/>
    <mergeCell ref="E684:F684"/>
    <mergeCell ref="E685:F685"/>
    <mergeCell ref="E686:F686"/>
  </mergeCells>
  <dataValidations xWindow="454" yWindow="474" count="9">
    <dataValidation type="date" operator="greaterThan" allowBlank="1" showErrorMessage="1" promptTitle="Final / Balloon Payment" prompt="Date the final payment is due. Often call a Maturity Date or Balloon Date._x000a__x000a_Leave blank if final payment date is not given in the note or contract._x000a_" sqref="E19">
      <formula1>10959</formula1>
    </dataValidation>
    <dataValidation type="list" allowBlank="1" showErrorMessage="1" sqref="E17">
      <formula1>$P$6:$P$13</formula1>
    </dataValidation>
    <dataValidation allowBlank="1" showErrorMessage="1" errorTitle="Regular Payments Scheduled" error="Must be in numeric form. If no regular payments are scheduled enter 0.00" promptTitle="Periodic Payment" prompt="The payment amount scheduled to repeat on a regular basis. Enter $0.00 if your loan does not include regular installment payments." sqref="E16"/>
    <dataValidation type="decimal" operator="greaterThanOrEqual" allowBlank="1" showErrorMessage="1" promptTitle="Annual Interest Rate" prompt="Annualized interest rate charged as of the effective date." sqref="E15">
      <formula1>0</formula1>
    </dataValidation>
    <dataValidation type="date" operator="greaterThan" allowBlank="1" showErrorMessage="1" promptTitle="Date to Start Payment Schedule" prompt="Date interest begins to accrue on the balance above." sqref="E14">
      <formula1>10959</formula1>
    </dataValidation>
    <dataValidation type="decimal" errorStyle="information" showErrorMessage="1" errorTitle="Need Loan Balance" error="We can not calucate the scheduled payments without a dollar amount in this field" promptTitle="Loan Balance" prompt="The principal balance the future payment stream will be based. Can be the starting or current principal balance." sqref="E13">
      <formula1>0</formula1>
      <formula2>1000000000</formula2>
    </dataValidation>
    <dataValidation type="list" allowBlank="1" showErrorMessage="1" errorTitle="Year Length" error="Year length must be either 360 Days or Exact Days (364/365 days)" sqref="E18">
      <formula1>$G$14:$G$15</formula1>
    </dataValidation>
    <dataValidation allowBlank="1" showInputMessage="1" showErrorMessage="1" promptTitle="Terms for Late Charge" prompt="Enter terms how late payments are determined and consequences of late payments.  For your reference only" sqref="K14:L14"/>
    <dataValidation allowBlank="1" showErrorMessage="1" sqref="D8:E8 K6:O8 D6:F7"/>
  </dataValidations>
  <hyperlinks>
    <hyperlink ref="K3:O3" r:id="rId1" display="info@westcoastequity.com"/>
    <hyperlink ref="A3:F3" r:id="rId2" display="www.westcoastequity.com"/>
  </hyperlinks>
  <printOptions horizontalCentered="1"/>
  <pageMargins left="0.25" right="0.25" top="1.2" bottom="0.6" header="0.2" footer="0.3"/>
  <pageSetup fitToWidth="0" fitToHeight="0" orientation="portrait" horizontalDpi="300" r:id="rId3"/>
  <headerFooter differentFirst="1">
    <oddHeader>&amp;L&amp;G&amp;C&amp;G</oddHeader>
    <oddFooter>&amp;CPage &amp;P&amp;R&amp;8Printed: &amp;D  &amp;T</oddFooter>
    <firstHeader>&amp;C&amp;G</firstHeader>
    <firstFooter>&amp;C&amp;P&amp;R&amp;8Printed: &amp;D &amp;T</firstFooter>
  </headerFooter>
  <drawing r:id="rId4"/>
  <legacyDrawing r:id="rId5"/>
  <legacyDrawingHF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West Coast Equity</vt:lpstr>
      <vt:lpstr>'West Coast Equity'!Print_Area</vt:lpstr>
      <vt:lpstr>'West Coast Equity'!Print_Titles</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Work</dc:creator>
  <cp:lastModifiedBy>Work</cp:lastModifiedBy>
  <cp:lastPrinted>2014-03-17T20:20:55Z</cp:lastPrinted>
  <dcterms:created xsi:type="dcterms:W3CDTF">2013-01-26T00:43:07Z</dcterms:created>
  <dcterms:modified xsi:type="dcterms:W3CDTF">2014-03-17T20:21:37Z</dcterms:modified>
</cp:coreProperties>
</file>